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7200" windowHeight="6900"/>
  </bookViews>
  <sheets>
    <sheet name="対総量率" sheetId="7" r:id="rId1"/>
  </sheets>
  <definedNames>
    <definedName name="平均濃度">対総量率!$G$5:$H$5</definedName>
  </definedNames>
  <calcPr calcId="145621" refMode="R1C1"/>
</workbook>
</file>

<file path=xl/calcChain.xml><?xml version="1.0" encoding="utf-8"?>
<calcChain xmlns="http://schemas.openxmlformats.org/spreadsheetml/2006/main">
  <c r="Q17" i="7" l="1"/>
  <c r="Q7" i="7" l="1"/>
  <c r="Q8" i="7"/>
  <c r="Q9" i="7"/>
  <c r="Q10" i="7"/>
  <c r="Q11" i="7"/>
  <c r="Q12" i="7"/>
  <c r="Q13" i="7"/>
  <c r="Q14" i="7"/>
  <c r="Q15" i="7"/>
  <c r="Q16" i="7"/>
  <c r="Q6" i="7"/>
  <c r="F16" i="7"/>
  <c r="F15" i="7"/>
  <c r="F13" i="7"/>
  <c r="F14" i="7"/>
  <c r="F12" i="7"/>
  <c r="F11" i="7"/>
  <c r="F10" i="7"/>
  <c r="F9" i="7"/>
  <c r="F8" i="7"/>
  <c r="F7" i="7"/>
  <c r="F6" i="7"/>
  <c r="F17" i="7" l="1"/>
  <c r="P30" i="7"/>
  <c r="O30" i="7"/>
  <c r="Q29" i="7" l="1"/>
  <c r="Q28" i="7"/>
  <c r="I5" i="7" l="1"/>
  <c r="K17" i="7" l="1"/>
  <c r="J17" i="7"/>
  <c r="E16" i="7" l="1"/>
  <c r="H16" i="7" s="1"/>
  <c r="E15" i="7"/>
  <c r="G15" i="7" s="1"/>
  <c r="E12" i="7"/>
  <c r="H12" i="7" s="1"/>
  <c r="E13" i="7"/>
  <c r="H13" i="7" s="1"/>
  <c r="E14" i="7"/>
  <c r="G14" i="7" s="1"/>
  <c r="E11" i="7"/>
  <c r="G11" i="7" s="1"/>
  <c r="E10" i="7"/>
  <c r="H10" i="7" s="1"/>
  <c r="E9" i="7"/>
  <c r="G9" i="7" s="1"/>
  <c r="E8" i="7"/>
  <c r="H8" i="7" s="1"/>
  <c r="E7" i="7"/>
  <c r="G7" i="7" s="1"/>
  <c r="E6" i="7"/>
  <c r="Q27" i="7"/>
  <c r="O38" i="7"/>
  <c r="Q26" i="7"/>
  <c r="Q25" i="7"/>
  <c r="H6" i="7" l="1"/>
  <c r="G6" i="7"/>
  <c r="Q30" i="7"/>
  <c r="G16" i="7"/>
  <c r="I16" i="7" s="1"/>
  <c r="G12" i="7"/>
  <c r="I12" i="7" s="1"/>
  <c r="M12" i="7" s="1"/>
  <c r="H9" i="7"/>
  <c r="I9" i="7" s="1"/>
  <c r="M9" i="7" s="1"/>
  <c r="G13" i="7"/>
  <c r="I13" i="7" s="1"/>
  <c r="M13" i="7" s="1"/>
  <c r="H11" i="7"/>
  <c r="I11" i="7" s="1"/>
  <c r="M11" i="7" s="1"/>
  <c r="H7" i="7"/>
  <c r="I7" i="7" s="1"/>
  <c r="M7" i="7" s="1"/>
  <c r="E17" i="7"/>
  <c r="G10" i="7"/>
  <c r="I10" i="7" s="1"/>
  <c r="G8" i="7"/>
  <c r="I8" i="7" s="1"/>
  <c r="H15" i="7"/>
  <c r="I15" i="7" s="1"/>
  <c r="H14" i="7"/>
  <c r="I14" i="7" s="1"/>
  <c r="M14" i="7" s="1"/>
  <c r="I6" i="7" l="1"/>
  <c r="M6" i="7" s="1"/>
  <c r="M15" i="7"/>
  <c r="L15" i="7"/>
  <c r="M10" i="7"/>
  <c r="L10" i="7"/>
  <c r="M16" i="7"/>
  <c r="L16" i="7"/>
  <c r="L8" i="7"/>
  <c r="M8" i="7"/>
  <c r="H17" i="7"/>
  <c r="G17" i="7"/>
  <c r="L6" i="7" l="1"/>
  <c r="I17" i="7"/>
  <c r="L17" i="7" l="1"/>
  <c r="M17" i="7"/>
</calcChain>
</file>

<file path=xl/sharedStrings.xml><?xml version="1.0" encoding="utf-8"?>
<sst xmlns="http://schemas.openxmlformats.org/spreadsheetml/2006/main" count="183" uniqueCount="132">
  <si>
    <t>亘理名取共立衛生処理組合</t>
  </si>
  <si>
    <t>宮城東部衛生処理組合</t>
  </si>
  <si>
    <t>黒川地域行政事務組合</t>
  </si>
  <si>
    <t>大崎地域広域行政事務組合</t>
    <phoneticPr fontId="6"/>
  </si>
  <si>
    <t>栗原市</t>
  </si>
  <si>
    <t>登米市</t>
  </si>
  <si>
    <t>気仙沼市</t>
  </si>
  <si>
    <t>kBq/㎡</t>
  </si>
  <si>
    <t>Bq/kg乾土</t>
    <rPh sb="5" eb="6">
      <t>イヌイ</t>
    </rPh>
    <rPh sb="6" eb="7">
      <t>ツチ</t>
    </rPh>
    <phoneticPr fontId="4"/>
  </si>
  <si>
    <t>Be-7</t>
  </si>
  <si>
    <t>K-40</t>
  </si>
  <si>
    <t>Cs-134</t>
  </si>
  <si>
    <t>Cs-137</t>
  </si>
  <si>
    <t>Sr-90</t>
  </si>
  <si>
    <t>県域GBq</t>
    <phoneticPr fontId="4"/>
  </si>
  <si>
    <t>(Bq/kg)</t>
  </si>
  <si>
    <t>東</t>
    <rPh sb="0" eb="1">
      <t>ヒガシ</t>
    </rPh>
    <phoneticPr fontId="1"/>
  </si>
  <si>
    <t>西</t>
    <rPh sb="0" eb="1">
      <t>ニシ</t>
    </rPh>
    <phoneticPr fontId="1"/>
  </si>
  <si>
    <t>南</t>
    <rPh sb="0" eb="1">
      <t>ミナミ</t>
    </rPh>
    <phoneticPr fontId="1"/>
  </si>
  <si>
    <t>北</t>
    <rPh sb="0" eb="1">
      <t>キタ</t>
    </rPh>
    <phoneticPr fontId="1"/>
  </si>
  <si>
    <t>平均</t>
    <rPh sb="0" eb="2">
      <t>ヘイキン</t>
    </rPh>
    <phoneticPr fontId="1"/>
  </si>
  <si>
    <t>04</t>
    <phoneticPr fontId="1"/>
  </si>
  <si>
    <t>宮城県</t>
    <phoneticPr fontId="1"/>
  </si>
  <si>
    <t>市区町村名</t>
  </si>
  <si>
    <t>市部</t>
  </si>
  <si>
    <t>郡部</t>
  </si>
  <si>
    <t>仙台市</t>
  </si>
  <si>
    <t>青葉区</t>
  </si>
  <si>
    <t>宮城野区</t>
  </si>
  <si>
    <t>若林区</t>
  </si>
  <si>
    <t>太白区</t>
  </si>
  <si>
    <t>泉区</t>
  </si>
  <si>
    <t/>
  </si>
  <si>
    <t>石巻市</t>
  </si>
  <si>
    <t>塩竃市</t>
  </si>
  <si>
    <t>白石市</t>
  </si>
  <si>
    <t>名取市</t>
  </si>
  <si>
    <t>角田市</t>
  </si>
  <si>
    <t>多賀城市</t>
  </si>
  <si>
    <t>岩沼市</t>
  </si>
  <si>
    <t>東松島市</t>
  </si>
  <si>
    <t>大崎市</t>
  </si>
  <si>
    <t>富谷市</t>
  </si>
  <si>
    <t>刈田郡</t>
  </si>
  <si>
    <t>蔵王町</t>
  </si>
  <si>
    <t>七ヶ宿町</t>
  </si>
  <si>
    <t>柴田郡</t>
  </si>
  <si>
    <t>大河原町</t>
  </si>
  <si>
    <t>村田町</t>
  </si>
  <si>
    <t>柴田町</t>
  </si>
  <si>
    <t>川崎町</t>
  </si>
  <si>
    <t>伊具郡</t>
  </si>
  <si>
    <t>丸森町</t>
  </si>
  <si>
    <t>亘理郡</t>
  </si>
  <si>
    <t>亘理町</t>
  </si>
  <si>
    <t>山元町</t>
  </si>
  <si>
    <t>宮城郡</t>
  </si>
  <si>
    <t>松島町</t>
  </si>
  <si>
    <t>七ヶ浜町</t>
  </si>
  <si>
    <t>利府町</t>
  </si>
  <si>
    <t>黒川郡</t>
  </si>
  <si>
    <t>大和町</t>
  </si>
  <si>
    <t>大郷町</t>
  </si>
  <si>
    <t>大衡村</t>
  </si>
  <si>
    <t>加美郡</t>
  </si>
  <si>
    <t>色麻町</t>
  </si>
  <si>
    <t>加美町</t>
  </si>
  <si>
    <t>遠田郡</t>
  </si>
  <si>
    <t>涌谷町</t>
  </si>
  <si>
    <t>美里町</t>
  </si>
  <si>
    <t>牡鹿郡</t>
  </si>
  <si>
    <t>女川町</t>
  </si>
  <si>
    <t>本吉郡</t>
  </si>
  <si>
    <t>南三陸町</t>
  </si>
  <si>
    <t>令和元年7月1日面積</t>
    <rPh sb="7" eb="8">
      <t>ニチ</t>
    </rPh>
    <phoneticPr fontId="1"/>
  </si>
  <si>
    <t>石巻地区広域行政事務組合</t>
  </si>
  <si>
    <t>塩竃市市清掃工場</t>
    <rPh sb="0" eb="3">
      <t>シオガマシ</t>
    </rPh>
    <phoneticPr fontId="6"/>
  </si>
  <si>
    <t>気仙沼市ごみ焼却場</t>
  </si>
  <si>
    <t>仙南地域広域行政事務組合</t>
    <phoneticPr fontId="6"/>
  </si>
  <si>
    <t>栗原市クリーンセンター</t>
    <phoneticPr fontId="6"/>
  </si>
  <si>
    <t>登米市クリーンセンター</t>
  </si>
  <si>
    <t>仙南地域広域行敵事務組合</t>
  </si>
  <si>
    <t>塩竃市</t>
    <rPh sb="0" eb="2">
      <t>シオガマ</t>
    </rPh>
    <phoneticPr fontId="6"/>
  </si>
  <si>
    <t>大崎地域広域行政事務組合</t>
  </si>
  <si>
    <t>栗原市</t>
    <phoneticPr fontId="6"/>
  </si>
  <si>
    <t>両Cs</t>
    <rPh sb="0" eb="1">
      <t>リョウ</t>
    </rPh>
    <phoneticPr fontId="1"/>
  </si>
  <si>
    <t>両Cs</t>
    <rPh sb="0" eb="1">
      <t>リョウ</t>
    </rPh>
    <phoneticPr fontId="6"/>
  </si>
  <si>
    <t>ごみ事業体名</t>
    <rPh sb="2" eb="5">
      <t>ジギョウタイ</t>
    </rPh>
    <rPh sb="5" eb="6">
      <t>メイ</t>
    </rPh>
    <phoneticPr fontId="6"/>
  </si>
  <si>
    <t>面積
km2</t>
    <rPh sb="0" eb="2">
      <t>メンセキ</t>
    </rPh>
    <phoneticPr fontId="6"/>
  </si>
  <si>
    <t>一廃
のみ</t>
    <rPh sb="0" eb="2">
      <t>イッパイ</t>
    </rPh>
    <phoneticPr fontId="6"/>
  </si>
  <si>
    <t>県全域 又は　県平均</t>
    <rPh sb="0" eb="1">
      <t>ケン</t>
    </rPh>
    <rPh sb="1" eb="3">
      <t>ゼンイキ</t>
    </rPh>
    <rPh sb="4" eb="5">
      <t>マタ</t>
    </rPh>
    <rPh sb="7" eb="8">
      <t>ケン</t>
    </rPh>
    <rPh sb="8" eb="10">
      <t>ヘイキン</t>
    </rPh>
    <phoneticPr fontId="1"/>
  </si>
  <si>
    <t>現存量 (GBq)</t>
    <rPh sb="0" eb="2">
      <t>ゲンゾン</t>
    </rPh>
    <rPh sb="2" eb="3">
      <t>リョウ</t>
    </rPh>
    <phoneticPr fontId="6"/>
  </si>
  <si>
    <r>
      <t>仙台市</t>
    </r>
    <r>
      <rPr>
        <sz val="8"/>
        <rFont val="Meiryo UI"/>
        <family val="3"/>
        <charset val="128"/>
      </rPr>
      <t xml:space="preserve"> (富谷市含む)</t>
    </r>
    <rPh sb="5" eb="7">
      <t>トミヤ</t>
    </rPh>
    <rPh sb="7" eb="8">
      <t>シ</t>
    </rPh>
    <rPh sb="8" eb="9">
      <t>フク</t>
    </rPh>
    <phoneticPr fontId="6"/>
  </si>
  <si>
    <r>
      <t>気仙沼市</t>
    </r>
    <r>
      <rPr>
        <sz val="8"/>
        <rFont val="Meiryo UI"/>
        <family val="3"/>
        <charset val="128"/>
      </rPr>
      <t xml:space="preserve"> (南三陸町含む)</t>
    </r>
    <rPh sb="6" eb="9">
      <t>ミナミサンリク</t>
    </rPh>
    <rPh sb="9" eb="10">
      <t>マチ</t>
    </rPh>
    <rPh sb="10" eb="11">
      <t>フク</t>
    </rPh>
    <phoneticPr fontId="6"/>
  </si>
  <si>
    <t>震災がれき含む</t>
    <rPh sb="0" eb="2">
      <t>シンサイ</t>
    </rPh>
    <rPh sb="5" eb="6">
      <t>フク</t>
    </rPh>
    <phoneticPr fontId="6"/>
  </si>
  <si>
    <t>ごみ灰Cs_仙台市.xlsx</t>
  </si>
  <si>
    <t>ごみ灰Cs_仙南広域.xlsx</t>
  </si>
  <si>
    <t>ごみ灰Cs_亘名組.xlsx</t>
  </si>
  <si>
    <t>ごみ灰Cs_塩竃市.xlsx</t>
  </si>
  <si>
    <t>ごみ灰Cs_宮城東部.xlsx</t>
  </si>
  <si>
    <t>ごみ灰Cs_黒川組.xlsx</t>
  </si>
  <si>
    <t>ごみ灰Cs_大崎広域.xlsx</t>
  </si>
  <si>
    <t>ごみ灰Cs_栗原市.xlsx</t>
  </si>
  <si>
    <t>ごみ灰Cs_登米市.xlsx</t>
  </si>
  <si>
    <t>ごみ灰Cs_石巻広域.xlsx</t>
  </si>
  <si>
    <t>ごみ灰Cs_気仙沼市.xlsx</t>
  </si>
  <si>
    <t>hnh_wstashCs_snd.zip</t>
    <phoneticPr fontId="6"/>
  </si>
  <si>
    <t>hnh_wstashCs_snn.zip</t>
    <phoneticPr fontId="6"/>
  </si>
  <si>
    <t>hnh_wstashCs_wtrntr.zip</t>
    <phoneticPr fontId="6"/>
  </si>
  <si>
    <t>hnh_wstashCs_siogm.zip</t>
    <phoneticPr fontId="6"/>
  </si>
  <si>
    <t>hnh_wstashCs_mygtb.zip</t>
    <phoneticPr fontId="6"/>
  </si>
  <si>
    <t>hnh_wstashCs_krkw.zip</t>
    <phoneticPr fontId="6"/>
  </si>
  <si>
    <t>hnh_wstashCs_osk.zip</t>
    <phoneticPr fontId="6"/>
  </si>
  <si>
    <t>hnh_wstashCs_krhr.zip</t>
    <phoneticPr fontId="6"/>
  </si>
  <si>
    <t>hnh_wstashCs_tome.zip</t>
    <phoneticPr fontId="6"/>
  </si>
  <si>
    <t>hnh_wstashCs_isnmk.zip</t>
    <phoneticPr fontId="6"/>
  </si>
  <si>
    <t>hnh_wstashCs_ksnm.zip</t>
    <phoneticPr fontId="6"/>
  </si>
  <si>
    <t>ファイル名</t>
    <rPh sb="4" eb="5">
      <t>メイ</t>
    </rPh>
    <phoneticPr fontId="6"/>
  </si>
  <si>
    <t>圧縮
フォルダ
名</t>
    <rPh sb="0" eb="2">
      <t>アッシュク</t>
    </rPh>
    <rPh sb="8" eb="9">
      <t>メイ</t>
    </rPh>
    <phoneticPr fontId="6"/>
  </si>
  <si>
    <r>
      <t xml:space="preserve">仙南クリンセンター </t>
    </r>
    <r>
      <rPr>
        <sz val="7"/>
        <rFont val="Meiryo UI"/>
        <family val="3"/>
        <charset val="128"/>
      </rPr>
      <t>h29.10.26</t>
    </r>
    <rPh sb="0" eb="2">
      <t>センナン</t>
    </rPh>
    <phoneticPr fontId="1"/>
  </si>
  <si>
    <t>土壌中濃度平均(kBq/m2) ※1→</t>
    <phoneticPr fontId="6"/>
  </si>
  <si>
    <t>※2 (土壌平均濃度ｘ面積)で求める放射性Cs総量 (h30末) の現存量</t>
    <rPh sb="4" eb="6">
      <t>ドジョウ</t>
    </rPh>
    <rPh sb="6" eb="8">
      <t>ヘイキン</t>
    </rPh>
    <rPh sb="8" eb="10">
      <t>ノウド</t>
    </rPh>
    <rPh sb="11" eb="13">
      <t>メンセキ</t>
    </rPh>
    <rPh sb="15" eb="16">
      <t>モト</t>
    </rPh>
    <rPh sb="18" eb="21">
      <t>ホウシャセイ</t>
    </rPh>
    <rPh sb="23" eb="25">
      <t>ソウリョウ</t>
    </rPh>
    <rPh sb="30" eb="31">
      <t>マツ</t>
    </rPh>
    <rPh sb="34" eb="36">
      <t>ゲンゾン</t>
    </rPh>
    <rPh sb="36" eb="37">
      <t>リョウ</t>
    </rPh>
    <phoneticPr fontId="6"/>
  </si>
  <si>
    <t>管内土壌中総量に対する割合％</t>
    <rPh sb="0" eb="2">
      <t>カンナイ</t>
    </rPh>
    <rPh sb="2" eb="5">
      <t>ドジョウチュウ</t>
    </rPh>
    <rPh sb="5" eb="7">
      <t>ソウリョウ</t>
    </rPh>
    <rPh sb="8" eb="9">
      <t>タイ</t>
    </rPh>
    <rPh sb="11" eb="13">
      <t>ワリアイ</t>
    </rPh>
    <phoneticPr fontId="6"/>
  </si>
  <si>
    <t>土壌中の平均濃度(h30,谷川､岩出山)</t>
    <rPh sb="0" eb="3">
      <t>ドジョウチュウ</t>
    </rPh>
    <rPh sb="4" eb="6">
      <t>ヘイキン</t>
    </rPh>
    <rPh sb="6" eb="8">
      <t>ノウド</t>
    </rPh>
    <rPh sb="13" eb="15">
      <t>ヤガワ</t>
    </rPh>
    <rPh sb="16" eb="19">
      <t>イワデヤマ</t>
    </rPh>
    <phoneticPr fontId="2"/>
  </si>
  <si>
    <r>
      <t>管内土壌中の
総量 (GBq)</t>
    </r>
    <r>
      <rPr>
        <sz val="8"/>
        <rFont val="Meiryo UI"/>
        <family val="3"/>
        <charset val="128"/>
      </rPr>
      <t xml:space="preserve"> ※2</t>
    </r>
    <rPh sb="0" eb="2">
      <t>カンナイ</t>
    </rPh>
    <rPh sb="2" eb="5">
      <t>ドジョウチュウ</t>
    </rPh>
    <rPh sb="7" eb="9">
      <t>ソウリョウ</t>
    </rPh>
    <phoneticPr fontId="6"/>
  </si>
  <si>
    <t>※1 女発報告､谷川･岩出山の平均 (h30)</t>
    <rPh sb="3" eb="5">
      <t>オナハツ</t>
    </rPh>
    <rPh sb="5" eb="7">
      <t>ホウコク</t>
    </rPh>
    <rPh sb="8" eb="10">
      <t>ヤガワ</t>
    </rPh>
    <rPh sb="11" eb="14">
      <t>イワデヤマ</t>
    </rPh>
    <rPh sb="15" eb="17">
      <t>ヘイキン</t>
    </rPh>
    <phoneticPr fontId="6"/>
  </si>
  <si>
    <t>h31.1.1住基</t>
    <rPh sb="7" eb="9">
      <t>ジュウキ</t>
    </rPh>
    <phoneticPr fontId="6"/>
  </si>
  <si>
    <t>人口 h31.1.1住基</t>
    <rPh sb="0" eb="2">
      <t>ジンコウ</t>
    </rPh>
    <rPh sb="10" eb="12">
      <t>ジュウキ</t>
    </rPh>
    <phoneticPr fontId="6"/>
  </si>
  <si>
    <t>kBq/人</t>
    <rPh sb="4" eb="5">
      <t>ジン</t>
    </rPh>
    <phoneticPr fontId="6"/>
  </si>
  <si>
    <t>※3 平成31~令和元年度分は現存量に含まれないので､現在のBq量はこの数値より若干多めとなる</t>
    <rPh sb="3" eb="5">
      <t>ヘイセイ</t>
    </rPh>
    <rPh sb="8" eb="10">
      <t>レイワ</t>
    </rPh>
    <rPh sb="10" eb="12">
      <t>ガンネン</t>
    </rPh>
    <rPh sb="12" eb="13">
      <t>ド</t>
    </rPh>
    <rPh sb="13" eb="14">
      <t>ブン</t>
    </rPh>
    <rPh sb="15" eb="17">
      <t>ゲンゾン</t>
    </rPh>
    <rPh sb="17" eb="18">
      <t>リョウ</t>
    </rPh>
    <rPh sb="19" eb="20">
      <t>フク</t>
    </rPh>
    <rPh sb="27" eb="29">
      <t>ゲンザイ</t>
    </rPh>
    <rPh sb="32" eb="33">
      <t>リョウ</t>
    </rPh>
    <rPh sb="36" eb="38">
      <t>スウチ</t>
    </rPh>
    <rPh sb="40" eb="42">
      <t>ジャッカン</t>
    </rPh>
    <rPh sb="42" eb="43">
      <t>オオ</t>
    </rPh>
    <phoneticPr fontId="6"/>
  </si>
  <si>
    <r>
      <t>ごみ焼却に由来する最終処分場埋設放射性Csの現存量と土壌中総量に対する割合</t>
    </r>
    <r>
      <rPr>
        <sz val="8"/>
        <rFont val="Meiryo UI"/>
        <family val="3"/>
        <charset val="128"/>
      </rPr>
      <t xml:space="preserve"> ※3 ※4</t>
    </r>
    <rPh sb="9" eb="11">
      <t>サイシュウ</t>
    </rPh>
    <rPh sb="11" eb="14">
      <t>ショブンジョウ</t>
    </rPh>
    <rPh sb="14" eb="16">
      <t>マイセツ</t>
    </rPh>
    <rPh sb="16" eb="19">
      <t>ホウシャセイ</t>
    </rPh>
    <rPh sb="22" eb="24">
      <t>ゲンゾン</t>
    </rPh>
    <rPh sb="24" eb="25">
      <t>リョウ</t>
    </rPh>
    <rPh sb="26" eb="29">
      <t>ドジョウチュウ</t>
    </rPh>
    <rPh sb="29" eb="31">
      <t>ソウリョウ</t>
    </rPh>
    <rPh sb="32" eb="33">
      <t>タイ</t>
    </rPh>
    <rPh sb="35" eb="37">
      <t>ワリアイ</t>
    </rPh>
    <phoneticPr fontId="6"/>
  </si>
  <si>
    <t>※4 更に、震災後､灰中Cs測定開始以前までも計算されてないことに注意(事業体ごとに異なる)</t>
    <rPh sb="3" eb="4">
      <t>サラ</t>
    </rPh>
    <rPh sb="6" eb="9">
      <t>シンサイゴ</t>
    </rPh>
    <rPh sb="10" eb="11">
      <t>ハイ</t>
    </rPh>
    <rPh sb="11" eb="12">
      <t>チュウ</t>
    </rPh>
    <rPh sb="14" eb="16">
      <t>ソクテイ</t>
    </rPh>
    <rPh sb="16" eb="18">
      <t>カイシ</t>
    </rPh>
    <rPh sb="18" eb="20">
      <t>イゼン</t>
    </rPh>
    <rPh sb="23" eb="25">
      <t>ケイサン</t>
    </rPh>
    <rPh sb="33" eb="35">
      <t>チュウイ</t>
    </rPh>
    <rPh sb="36" eb="39">
      <t>ジギョウタイ</t>
    </rPh>
    <rPh sb="42" eb="43">
      <t>コト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</si>
</sst>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.0000"/>
    <numFmt numFmtId="177" formatCode="0.0"/>
    <numFmt numFmtId="178" formatCode="0.000"/>
    <numFmt numFmtId="179" formatCode="0.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sz val="9"/>
      <name val="Meiryo UI"/>
      <family val="3"/>
      <charset val="128"/>
    </font>
    <font>
      <sz val="9"/>
      <color indexed="40"/>
      <name val="ＭＳ ゴシック"/>
      <family val="3"/>
      <charset val="128"/>
    </font>
    <font>
      <sz val="8"/>
      <name val="Meiryo UI"/>
      <family val="3"/>
      <charset val="128"/>
    </font>
    <font>
      <sz val="7"/>
      <name val="Meiryo UI"/>
      <family val="3"/>
      <charset val="128"/>
    </font>
    <font>
      <sz val="6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6.5"/>
      <name val="Meiryo UI"/>
      <family val="3"/>
      <charset val="128"/>
    </font>
    <font>
      <sz val="7"/>
      <name val="ＭＳ Ｐゴシック"/>
      <family val="3"/>
      <charset val="128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1" fontId="14" fillId="0" borderId="0"/>
  </cellStyleXfs>
  <cellXfs count="120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1" fontId="5" fillId="2" borderId="1" xfId="0" applyNumberFormat="1" applyFont="1" applyFill="1" applyBorder="1" applyAlignment="1">
      <alignment vertical="center" shrinkToFit="1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57" fontId="5" fillId="0" borderId="4" xfId="0" applyNumberFormat="1" applyFont="1" applyBorder="1" applyAlignment="1">
      <alignment vertical="center" shrinkToFit="1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2" fontId="5" fillId="0" borderId="0" xfId="0" applyNumberFormat="1" applyFont="1" applyAlignment="1">
      <alignment vertical="center" shrinkToFit="1"/>
    </xf>
    <xf numFmtId="2" fontId="5" fillId="0" borderId="0" xfId="0" applyNumberFormat="1" applyFont="1" applyAlignment="1">
      <alignment horizontal="right" vertical="center" shrinkToFit="1"/>
    </xf>
    <xf numFmtId="2" fontId="5" fillId="0" borderId="1" xfId="0" applyNumberFormat="1" applyFont="1" applyFill="1" applyBorder="1" applyAlignment="1">
      <alignment vertical="center" shrinkToFit="1"/>
    </xf>
    <xf numFmtId="2" fontId="5" fillId="2" borderId="1" xfId="0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2" fontId="5" fillId="0" borderId="0" xfId="0" applyNumberFormat="1" applyFont="1" applyBorder="1" applyAlignment="1">
      <alignment vertical="center" shrinkToFit="1"/>
    </xf>
    <xf numFmtId="2" fontId="5" fillId="0" borderId="0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/>
    </xf>
    <xf numFmtId="0" fontId="5" fillId="2" borderId="1" xfId="0" applyFont="1" applyFill="1" applyBorder="1">
      <alignment vertical="center"/>
    </xf>
    <xf numFmtId="177" fontId="5" fillId="2" borderId="1" xfId="0" applyNumberFormat="1" applyFont="1" applyFill="1" applyBorder="1">
      <alignment vertical="center"/>
    </xf>
    <xf numFmtId="0" fontId="5" fillId="0" borderId="2" xfId="0" applyFont="1" applyBorder="1" applyAlignment="1">
      <alignment horizontal="right" vertical="center"/>
    </xf>
    <xf numFmtId="1" fontId="5" fillId="2" borderId="2" xfId="0" applyNumberFormat="1" applyFont="1" applyFill="1" applyBorder="1" applyAlignment="1">
      <alignment vertical="center" shrinkToFit="1"/>
    </xf>
    <xf numFmtId="0" fontId="5" fillId="0" borderId="8" xfId="0" applyFont="1" applyBorder="1" applyAlignment="1">
      <alignment horizontal="right" vertical="center"/>
    </xf>
    <xf numFmtId="1" fontId="5" fillId="2" borderId="10" xfId="0" applyNumberFormat="1" applyFont="1" applyFill="1" applyBorder="1" applyAlignment="1">
      <alignment vertical="center" shrinkToFit="1"/>
    </xf>
    <xf numFmtId="0" fontId="5" fillId="0" borderId="11" xfId="0" applyFont="1" applyBorder="1" applyAlignment="1">
      <alignment horizontal="right" vertical="center"/>
    </xf>
    <xf numFmtId="1" fontId="5" fillId="2" borderId="12" xfId="0" applyNumberFormat="1" applyFont="1" applyFill="1" applyBorder="1" applyAlignment="1">
      <alignment vertical="center" shrinkToFit="1"/>
    </xf>
    <xf numFmtId="1" fontId="5" fillId="2" borderId="15" xfId="0" applyNumberFormat="1" applyFont="1" applyFill="1" applyBorder="1" applyAlignment="1">
      <alignment vertical="center" shrinkToFit="1"/>
    </xf>
    <xf numFmtId="0" fontId="5" fillId="0" borderId="6" xfId="0" applyFont="1" applyBorder="1" applyAlignment="1">
      <alignment vertical="center"/>
    </xf>
    <xf numFmtId="2" fontId="5" fillId="2" borderId="2" xfId="0" applyNumberFormat="1" applyFont="1" applyFill="1" applyBorder="1" applyAlignment="1">
      <alignment vertical="center" shrinkToFit="1"/>
    </xf>
    <xf numFmtId="2" fontId="5" fillId="0" borderId="2" xfId="0" applyNumberFormat="1" applyFont="1" applyFill="1" applyBorder="1" applyAlignment="1">
      <alignment vertical="center" shrinkToFit="1"/>
    </xf>
    <xf numFmtId="2" fontId="5" fillId="0" borderId="3" xfId="0" applyNumberFormat="1" applyFont="1" applyFill="1" applyBorder="1" applyAlignment="1">
      <alignment vertical="center" shrinkToFit="1"/>
    </xf>
    <xf numFmtId="0" fontId="5" fillId="0" borderId="7" xfId="0" applyFont="1" applyBorder="1" applyAlignment="1">
      <alignment vertical="center"/>
    </xf>
    <xf numFmtId="2" fontId="5" fillId="2" borderId="3" xfId="0" applyNumberFormat="1" applyFont="1" applyFill="1" applyBorder="1" applyAlignment="1">
      <alignment vertical="center" shrinkToFit="1"/>
    </xf>
    <xf numFmtId="1" fontId="5" fillId="2" borderId="3" xfId="0" applyNumberFormat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0" borderId="30" xfId="0" applyFont="1" applyBorder="1" applyAlignment="1">
      <alignment horizontal="right" vertical="center"/>
    </xf>
    <xf numFmtId="0" fontId="10" fillId="0" borderId="29" xfId="0" applyFont="1" applyBorder="1" applyAlignment="1">
      <alignment horizontal="center" vertical="top" wrapText="1"/>
    </xf>
    <xf numFmtId="0" fontId="10" fillId="0" borderId="30" xfId="0" applyFont="1" applyBorder="1" applyAlignment="1">
      <alignment horizontal="center" vertical="top" wrapText="1"/>
    </xf>
    <xf numFmtId="0" fontId="5" fillId="0" borderId="31" xfId="0" applyFont="1" applyBorder="1">
      <alignment vertical="center"/>
    </xf>
    <xf numFmtId="0" fontId="5" fillId="0" borderId="28" xfId="0" applyNumberFormat="1" applyFont="1" applyFill="1" applyBorder="1" applyAlignment="1">
      <alignment vertical="center"/>
    </xf>
    <xf numFmtId="0" fontId="5" fillId="0" borderId="29" xfId="0" applyFont="1" applyBorder="1" applyAlignment="1">
      <alignment vertical="center"/>
    </xf>
    <xf numFmtId="2" fontId="5" fillId="2" borderId="30" xfId="0" applyNumberFormat="1" applyFont="1" applyFill="1" applyBorder="1" applyAlignment="1">
      <alignment vertical="center" shrinkToFit="1"/>
    </xf>
    <xf numFmtId="1" fontId="5" fillId="2" borderId="30" xfId="0" applyNumberFormat="1" applyFont="1" applyFill="1" applyBorder="1" applyAlignment="1">
      <alignment vertical="center" shrinkToFit="1"/>
    </xf>
    <xf numFmtId="177" fontId="5" fillId="2" borderId="30" xfId="0" applyNumberFormat="1" applyFont="1" applyFill="1" applyBorder="1" applyAlignment="1">
      <alignment vertical="center" shrinkToFit="1"/>
    </xf>
    <xf numFmtId="0" fontId="5" fillId="0" borderId="32" xfId="0" applyFont="1" applyBorder="1">
      <alignment vertical="center"/>
    </xf>
    <xf numFmtId="0" fontId="5" fillId="0" borderId="33" xfId="0" applyFont="1" applyBorder="1">
      <alignment vertical="center"/>
    </xf>
    <xf numFmtId="0" fontId="12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5" fillId="0" borderId="34" xfId="0" applyFont="1" applyBorder="1">
      <alignment vertical="center"/>
    </xf>
    <xf numFmtId="0" fontId="12" fillId="0" borderId="14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right" vertical="center" shrinkToFit="1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Border="1" applyAlignment="1">
      <alignment vertical="center" shrinkToFit="1"/>
    </xf>
    <xf numFmtId="0" fontId="5" fillId="0" borderId="35" xfId="0" applyNumberFormat="1" applyFont="1" applyFill="1" applyBorder="1" applyAlignment="1">
      <alignment vertical="center"/>
    </xf>
    <xf numFmtId="0" fontId="7" fillId="0" borderId="37" xfId="0" applyNumberFormat="1" applyFont="1" applyFill="1" applyBorder="1" applyAlignment="1">
      <alignment vertical="center"/>
    </xf>
    <xf numFmtId="0" fontId="5" fillId="0" borderId="37" xfId="0" applyNumberFormat="1" applyFont="1" applyFill="1" applyBorder="1" applyAlignment="1">
      <alignment vertical="center"/>
    </xf>
    <xf numFmtId="0" fontId="5" fillId="0" borderId="38" xfId="0" applyNumberFormat="1" applyFont="1" applyFill="1" applyBorder="1" applyAlignment="1">
      <alignment vertical="center"/>
    </xf>
    <xf numFmtId="0" fontId="9" fillId="0" borderId="15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9" fillId="0" borderId="36" xfId="0" applyFont="1" applyBorder="1" applyAlignment="1">
      <alignment vertical="top" wrapText="1"/>
    </xf>
    <xf numFmtId="0" fontId="7" fillId="0" borderId="0" xfId="0" applyFont="1" applyAlignment="1">
      <alignment vertical="top"/>
    </xf>
    <xf numFmtId="178" fontId="5" fillId="2" borderId="1" xfId="0" applyNumberFormat="1" applyFont="1" applyFill="1" applyBorder="1" applyAlignment="1">
      <alignment vertical="center" shrinkToFit="1"/>
    </xf>
    <xf numFmtId="178" fontId="5" fillId="2" borderId="2" xfId="0" applyNumberFormat="1" applyFont="1" applyFill="1" applyBorder="1" applyAlignment="1">
      <alignment vertical="center" shrinkToFit="1"/>
    </xf>
    <xf numFmtId="178" fontId="5" fillId="2" borderId="30" xfId="0" applyNumberFormat="1" applyFont="1" applyFill="1" applyBorder="1" applyAlignment="1">
      <alignment vertical="center" shrinkToFit="1"/>
    </xf>
    <xf numFmtId="178" fontId="5" fillId="2" borderId="3" xfId="0" applyNumberFormat="1" applyFont="1" applyFill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177" fontId="5" fillId="0" borderId="1" xfId="0" applyNumberFormat="1" applyFont="1" applyBorder="1" applyAlignment="1">
      <alignment vertical="center" shrinkToFit="1"/>
    </xf>
    <xf numFmtId="177" fontId="5" fillId="0" borderId="9" xfId="0" applyNumberFormat="1" applyFont="1" applyBorder="1" applyAlignment="1">
      <alignment vertical="center" shrinkToFit="1"/>
    </xf>
    <xf numFmtId="0" fontId="5" fillId="2" borderId="13" xfId="0" applyFont="1" applyFill="1" applyBorder="1" applyAlignment="1">
      <alignment horizontal="right" vertical="center"/>
    </xf>
    <xf numFmtId="179" fontId="5" fillId="2" borderId="14" xfId="0" applyNumberFormat="1" applyFont="1" applyFill="1" applyBorder="1" applyAlignment="1">
      <alignment vertical="center" shrinkToFit="1"/>
    </xf>
    <xf numFmtId="2" fontId="5" fillId="3" borderId="9" xfId="0" applyNumberFormat="1" applyFont="1" applyFill="1" applyBorder="1" applyAlignment="1">
      <alignment vertical="center" shrinkToFit="1"/>
    </xf>
    <xf numFmtId="2" fontId="5" fillId="3" borderId="1" xfId="0" applyNumberFormat="1" applyFont="1" applyFill="1" applyBorder="1" applyAlignment="1">
      <alignment vertical="center" shrinkToFit="1"/>
    </xf>
    <xf numFmtId="2" fontId="5" fillId="3" borderId="14" xfId="0" applyNumberFormat="1" applyFont="1" applyFill="1" applyBorder="1" applyAlignment="1">
      <alignment vertical="center" shrinkToFit="1"/>
    </xf>
    <xf numFmtId="2" fontId="5" fillId="3" borderId="3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57" fontId="5" fillId="0" borderId="0" xfId="0" applyNumberFormat="1" applyFont="1">
      <alignment vertical="center"/>
    </xf>
    <xf numFmtId="0" fontId="5" fillId="2" borderId="3" xfId="0" applyNumberFormat="1" applyFont="1" applyFill="1" applyBorder="1" applyAlignment="1">
      <alignment vertical="center" shrinkToFit="1"/>
    </xf>
    <xf numFmtId="0" fontId="5" fillId="2" borderId="1" xfId="0" applyNumberFormat="1" applyFont="1" applyFill="1" applyBorder="1" applyAlignment="1">
      <alignment vertical="center" shrinkToFit="1"/>
    </xf>
    <xf numFmtId="0" fontId="5" fillId="2" borderId="2" xfId="0" applyNumberFormat="1" applyFont="1" applyFill="1" applyBorder="1" applyAlignment="1">
      <alignment vertical="center" shrinkToFit="1"/>
    </xf>
    <xf numFmtId="0" fontId="5" fillId="2" borderId="30" xfId="0" applyNumberFormat="1" applyFont="1" applyFill="1" applyBorder="1" applyAlignment="1">
      <alignment vertical="center" shrinkToFit="1"/>
    </xf>
    <xf numFmtId="0" fontId="5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1" fillId="0" borderId="25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 wrapText="1"/>
    </xf>
    <xf numFmtId="177" fontId="5" fillId="4" borderId="41" xfId="0" applyNumberFormat="1" applyFont="1" applyFill="1" applyBorder="1" applyAlignment="1">
      <alignment vertical="center" shrinkToFit="1"/>
    </xf>
    <xf numFmtId="0" fontId="11" fillId="4" borderId="43" xfId="0" applyFont="1" applyFill="1" applyBorder="1" applyAlignment="1">
      <alignment vertical="center" wrapText="1"/>
    </xf>
    <xf numFmtId="177" fontId="5" fillId="4" borderId="44" xfId="0" applyNumberFormat="1" applyFont="1" applyFill="1" applyBorder="1" applyAlignment="1">
      <alignment vertical="center" shrinkToFit="1"/>
    </xf>
    <xf numFmtId="0" fontId="5" fillId="4" borderId="39" xfId="0" applyFont="1" applyFill="1" applyBorder="1">
      <alignment vertical="center"/>
    </xf>
    <xf numFmtId="0" fontId="5" fillId="4" borderId="45" xfId="0" applyFont="1" applyFill="1" applyBorder="1">
      <alignment vertical="center"/>
    </xf>
    <xf numFmtId="177" fontId="5" fillId="4" borderId="42" xfId="0" applyNumberFormat="1" applyFont="1" applyFill="1" applyBorder="1" applyAlignment="1">
      <alignment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4"/>
  <sheetViews>
    <sheetView tabSelected="1" zoomScale="75" zoomScaleNormal="75" workbookViewId="0">
      <selection activeCell="S23" sqref="S23"/>
    </sheetView>
  </sheetViews>
  <sheetFormatPr defaultRowHeight="12" customHeight="1" x14ac:dyDescent="0.15"/>
  <cols>
    <col min="1" max="1" width="1.875" style="1" customWidth="1"/>
    <col min="2" max="2" width="3.75" style="12" customWidth="1"/>
    <col min="3" max="3" width="9.5" style="11" customWidth="1"/>
    <col min="4" max="4" width="8.125" style="11" customWidth="1"/>
    <col min="5" max="13" width="5.625" style="1" customWidth="1"/>
    <col min="14" max="15" width="7.5" style="1" customWidth="1"/>
    <col min="16" max="20" width="5.625" style="1" customWidth="1"/>
    <col min="21" max="44" width="5.875" style="1" customWidth="1"/>
    <col min="45" max="16384" width="9" style="1"/>
  </cols>
  <sheetData>
    <row r="1" spans="2:17" ht="12" customHeight="1" x14ac:dyDescent="0.15">
      <c r="D1" s="18"/>
      <c r="E1" s="19"/>
      <c r="F1" s="20"/>
      <c r="G1" s="21"/>
      <c r="H1" s="21"/>
    </row>
    <row r="2" spans="2:17" ht="15.75" customHeight="1" x14ac:dyDescent="0.15">
      <c r="B2" s="22" t="s">
        <v>130</v>
      </c>
      <c r="D2" s="18"/>
      <c r="E2" s="19"/>
      <c r="F2" s="20"/>
      <c r="G2" s="21"/>
      <c r="H2" s="21"/>
    </row>
    <row r="3" spans="2:17" ht="24" customHeight="1" x14ac:dyDescent="0.15">
      <c r="B3" s="1"/>
      <c r="C3" s="94" t="s">
        <v>87</v>
      </c>
      <c r="D3" s="95"/>
      <c r="E3" s="98" t="s">
        <v>88</v>
      </c>
      <c r="F3" s="98" t="s">
        <v>127</v>
      </c>
      <c r="G3" s="100" t="s">
        <v>124</v>
      </c>
      <c r="H3" s="101"/>
      <c r="I3" s="102"/>
      <c r="J3" s="109" t="s">
        <v>91</v>
      </c>
      <c r="K3" s="110"/>
      <c r="L3" s="111" t="s">
        <v>122</v>
      </c>
      <c r="M3" s="112"/>
      <c r="N3" s="98" t="s">
        <v>117</v>
      </c>
      <c r="O3" s="103" t="s">
        <v>118</v>
      </c>
      <c r="Q3" s="113" t="s">
        <v>128</v>
      </c>
    </row>
    <row r="4" spans="2:17" ht="17.25" customHeight="1" x14ac:dyDescent="0.15">
      <c r="C4" s="96"/>
      <c r="D4" s="97"/>
      <c r="E4" s="99"/>
      <c r="F4" s="99"/>
      <c r="G4" s="39" t="s">
        <v>11</v>
      </c>
      <c r="H4" s="39" t="s">
        <v>12</v>
      </c>
      <c r="I4" s="40" t="s">
        <v>86</v>
      </c>
      <c r="J4" s="41" t="s">
        <v>94</v>
      </c>
      <c r="K4" s="42" t="s">
        <v>89</v>
      </c>
      <c r="L4" s="41" t="s">
        <v>94</v>
      </c>
      <c r="M4" s="42" t="s">
        <v>89</v>
      </c>
      <c r="N4" s="99"/>
      <c r="O4" s="104"/>
      <c r="Q4" s="115"/>
    </row>
    <row r="5" spans="2:17" ht="12" customHeight="1" x14ac:dyDescent="0.15">
      <c r="C5" s="43"/>
      <c r="D5" s="44"/>
      <c r="E5" s="45" t="s">
        <v>120</v>
      </c>
      <c r="F5" s="45" t="s">
        <v>120</v>
      </c>
      <c r="G5" s="87">
        <v>1.1979</v>
      </c>
      <c r="H5" s="87">
        <v>11.513174999999999</v>
      </c>
      <c r="I5" s="87">
        <f>G5+H5</f>
        <v>12.711074999999999</v>
      </c>
      <c r="J5" s="46"/>
      <c r="K5" s="47"/>
      <c r="L5" s="46"/>
      <c r="M5" s="47"/>
      <c r="N5" s="58"/>
      <c r="O5" s="48"/>
      <c r="Q5" s="117"/>
    </row>
    <row r="6" spans="2:17" ht="20.100000000000001" customHeight="1" x14ac:dyDescent="0.15">
      <c r="C6" s="65" t="s">
        <v>92</v>
      </c>
      <c r="D6" s="36"/>
      <c r="E6" s="37">
        <f>D28+D47</f>
        <v>835.53</v>
      </c>
      <c r="F6" s="90">
        <f>I28+I47</f>
        <v>1115154</v>
      </c>
      <c r="G6" s="38">
        <f t="shared" ref="G6:G17" si="0">平均濃度*E6*10^6/10^6</f>
        <v>1000.8813869999999</v>
      </c>
      <c r="H6" s="38">
        <f t="shared" ref="H6:H17" si="1">平均濃度*E6*10^6/10^6</f>
        <v>9619.6031077499993</v>
      </c>
      <c r="I6" s="38">
        <f>G6+H6</f>
        <v>10620.484494749999</v>
      </c>
      <c r="J6" s="35">
        <v>54.5</v>
      </c>
      <c r="K6" s="35">
        <v>49.6</v>
      </c>
      <c r="L6" s="76">
        <f>J6/I6*100</f>
        <v>0.51315926337391549</v>
      </c>
      <c r="M6" s="76">
        <f>K6/I6*100</f>
        <v>0.46702200850176528</v>
      </c>
      <c r="N6" s="57" t="s">
        <v>95</v>
      </c>
      <c r="O6" s="71" t="s">
        <v>106</v>
      </c>
      <c r="Q6" s="116">
        <f>K6*1000000/F6</f>
        <v>44.478161760617816</v>
      </c>
    </row>
    <row r="7" spans="2:17" ht="20.100000000000001" customHeight="1" x14ac:dyDescent="0.15">
      <c r="C7" s="66" t="s">
        <v>81</v>
      </c>
      <c r="D7" s="13"/>
      <c r="E7" s="17">
        <f>D38+D40+D50+D51+D54+D55+D56+D57+D60</f>
        <v>1551.3999999999999</v>
      </c>
      <c r="F7" s="91">
        <f>I38+I40+I50+I51+I54+I55+I56+I57+I60</f>
        <v>172119</v>
      </c>
      <c r="G7" s="5">
        <f t="shared" si="0"/>
        <v>1858.4220599999999</v>
      </c>
      <c r="H7" s="5">
        <f t="shared" si="1"/>
        <v>17861.539694999996</v>
      </c>
      <c r="I7" s="5">
        <f t="shared" ref="I7:I17" si="2">G7+H7</f>
        <v>19719.961754999997</v>
      </c>
      <c r="J7" s="16"/>
      <c r="K7" s="16">
        <v>3.27</v>
      </c>
      <c r="L7" s="77"/>
      <c r="M7" s="73">
        <f t="shared" ref="M7:M16" si="3">K7/I7*100</f>
        <v>1.6582182260931066E-2</v>
      </c>
      <c r="N7" s="56" t="s">
        <v>96</v>
      </c>
      <c r="O7" s="70" t="s">
        <v>107</v>
      </c>
      <c r="Q7" s="114">
        <f t="shared" ref="Q7:Q17" si="4">K7*1000000/F7</f>
        <v>18.998483607271712</v>
      </c>
    </row>
    <row r="8" spans="2:17" ht="20.100000000000001" customHeight="1" x14ac:dyDescent="0.15">
      <c r="C8" s="66" t="s">
        <v>0</v>
      </c>
      <c r="D8" s="13"/>
      <c r="E8" s="17">
        <f>D39+D42+D63+D64</f>
        <v>296.8</v>
      </c>
      <c r="F8" s="91">
        <f>I39+I42+I63+I64</f>
        <v>168790</v>
      </c>
      <c r="G8" s="5">
        <f t="shared" si="0"/>
        <v>355.53672</v>
      </c>
      <c r="H8" s="5">
        <f t="shared" si="1"/>
        <v>3417.1103399999997</v>
      </c>
      <c r="I8" s="5">
        <f t="shared" si="2"/>
        <v>3772.6470599999998</v>
      </c>
      <c r="J8" s="16">
        <v>56.89</v>
      </c>
      <c r="K8" s="16">
        <v>19.420000000000002</v>
      </c>
      <c r="L8" s="73">
        <f>J8/I8*100</f>
        <v>1.5079597718849429</v>
      </c>
      <c r="M8" s="73">
        <f t="shared" si="3"/>
        <v>0.51475793232563882</v>
      </c>
      <c r="N8" s="56" t="s">
        <v>97</v>
      </c>
      <c r="O8" s="70" t="s">
        <v>108</v>
      </c>
      <c r="Q8" s="114">
        <f t="shared" si="4"/>
        <v>115.05420937259316</v>
      </c>
    </row>
    <row r="9" spans="2:17" ht="20.100000000000001" customHeight="1" x14ac:dyDescent="0.15">
      <c r="C9" s="67" t="s">
        <v>82</v>
      </c>
      <c r="D9" s="13"/>
      <c r="E9" s="17">
        <f>D36</f>
        <v>17.37</v>
      </c>
      <c r="F9" s="91">
        <f>I36</f>
        <v>54422</v>
      </c>
      <c r="G9" s="5">
        <f t="shared" si="0"/>
        <v>20.807523</v>
      </c>
      <c r="H9" s="5">
        <f t="shared" si="1"/>
        <v>199.98384974999999</v>
      </c>
      <c r="I9" s="5">
        <f t="shared" si="2"/>
        <v>220.79137274999999</v>
      </c>
      <c r="J9" s="16"/>
      <c r="K9" s="16">
        <v>3.31</v>
      </c>
      <c r="L9" s="77"/>
      <c r="M9" s="73">
        <f t="shared" si="3"/>
        <v>1.4991527788306667</v>
      </c>
      <c r="N9" s="56" t="s">
        <v>98</v>
      </c>
      <c r="O9" s="70" t="s">
        <v>109</v>
      </c>
      <c r="Q9" s="114">
        <f t="shared" si="4"/>
        <v>60.820991510786079</v>
      </c>
    </row>
    <row r="10" spans="2:17" ht="20.100000000000001" customHeight="1" x14ac:dyDescent="0.15">
      <c r="C10" s="67" t="s">
        <v>1</v>
      </c>
      <c r="D10" s="13"/>
      <c r="E10" s="17">
        <f>D67+D68+D69+D41</f>
        <v>131.33000000000001</v>
      </c>
      <c r="F10" s="91">
        <f>I67+I68+I69+I41</f>
        <v>131659</v>
      </c>
      <c r="G10" s="5">
        <f t="shared" si="0"/>
        <v>157.32020700000001</v>
      </c>
      <c r="H10" s="5">
        <f t="shared" si="1"/>
        <v>1512.0252727500001</v>
      </c>
      <c r="I10" s="5">
        <f t="shared" si="2"/>
        <v>1669.3454797500001</v>
      </c>
      <c r="J10" s="16">
        <v>13.8</v>
      </c>
      <c r="K10" s="16">
        <v>9.8241423158393584</v>
      </c>
      <c r="L10" s="73">
        <f>J10/I10*100</f>
        <v>0.82667130126153865</v>
      </c>
      <c r="M10" s="73">
        <f t="shared" si="3"/>
        <v>0.58850264579807743</v>
      </c>
      <c r="N10" s="56" t="s">
        <v>99</v>
      </c>
      <c r="O10" s="70" t="s">
        <v>110</v>
      </c>
      <c r="Q10" s="114">
        <f t="shared" si="4"/>
        <v>74.618083958099007</v>
      </c>
    </row>
    <row r="11" spans="2:17" ht="20.100000000000001" customHeight="1" x14ac:dyDescent="0.15">
      <c r="C11" s="67" t="s">
        <v>2</v>
      </c>
      <c r="D11" s="13"/>
      <c r="E11" s="17">
        <f>D72+D73+D74</f>
        <v>367.82</v>
      </c>
      <c r="F11" s="91">
        <f>I72+I73+I74</f>
        <v>42673</v>
      </c>
      <c r="G11" s="5">
        <f t="shared" si="0"/>
        <v>440.61157799999995</v>
      </c>
      <c r="H11" s="5">
        <f t="shared" si="1"/>
        <v>4234.7760284999995</v>
      </c>
      <c r="I11" s="5">
        <f t="shared" si="2"/>
        <v>4675.3876064999995</v>
      </c>
      <c r="J11" s="16"/>
      <c r="K11" s="16">
        <v>1.91</v>
      </c>
      <c r="L11" s="77"/>
      <c r="M11" s="73">
        <f t="shared" si="3"/>
        <v>4.0852227895385729E-2</v>
      </c>
      <c r="N11" s="56" t="s">
        <v>100</v>
      </c>
      <c r="O11" s="70" t="s">
        <v>111</v>
      </c>
      <c r="Q11" s="114">
        <f t="shared" si="4"/>
        <v>44.75898108874464</v>
      </c>
    </row>
    <row r="12" spans="2:17" ht="20.100000000000001" customHeight="1" x14ac:dyDescent="0.15">
      <c r="C12" s="66" t="s">
        <v>83</v>
      </c>
      <c r="D12" s="13"/>
      <c r="E12" s="17">
        <f>D46+D77+D78+D81+D82</f>
        <v>1523.8500000000001</v>
      </c>
      <c r="F12" s="91">
        <f>I46+I77+I78+I81+I82</f>
        <v>202106</v>
      </c>
      <c r="G12" s="5">
        <f t="shared" si="0"/>
        <v>1825.4199150000002</v>
      </c>
      <c r="H12" s="5">
        <f t="shared" si="1"/>
        <v>17544.351723749998</v>
      </c>
      <c r="I12" s="5">
        <f t="shared" si="2"/>
        <v>19369.771638749997</v>
      </c>
      <c r="J12" s="16"/>
      <c r="K12" s="16">
        <v>4.33</v>
      </c>
      <c r="L12" s="77"/>
      <c r="M12" s="73">
        <f t="shared" si="3"/>
        <v>2.2354419457055772E-2</v>
      </c>
      <c r="N12" s="56" t="s">
        <v>101</v>
      </c>
      <c r="O12" s="70" t="s">
        <v>112</v>
      </c>
      <c r="Q12" s="114">
        <f t="shared" si="4"/>
        <v>21.424401056871147</v>
      </c>
    </row>
    <row r="13" spans="2:17" ht="20.100000000000001" customHeight="1" x14ac:dyDescent="0.15">
      <c r="C13" s="67" t="s">
        <v>5</v>
      </c>
      <c r="D13" s="13"/>
      <c r="E13" s="17">
        <f>D43</f>
        <v>536.12</v>
      </c>
      <c r="F13" s="91">
        <f>I43</f>
        <v>79848</v>
      </c>
      <c r="G13" s="5">
        <f t="shared" si="0"/>
        <v>642.21814800000004</v>
      </c>
      <c r="H13" s="5">
        <f t="shared" si="1"/>
        <v>6172.4433809999991</v>
      </c>
      <c r="I13" s="5">
        <f>G13+H13</f>
        <v>6814.6615289999991</v>
      </c>
      <c r="J13" s="16"/>
      <c r="K13" s="16">
        <v>1.64</v>
      </c>
      <c r="L13" s="77"/>
      <c r="M13" s="73">
        <f>K13/I13*100</f>
        <v>2.4065758703068818E-2</v>
      </c>
      <c r="N13" s="56" t="s">
        <v>103</v>
      </c>
      <c r="O13" s="70" t="s">
        <v>114</v>
      </c>
      <c r="Q13" s="114">
        <f t="shared" si="4"/>
        <v>20.539024145877168</v>
      </c>
    </row>
    <row r="14" spans="2:17" ht="20.100000000000001" customHeight="1" x14ac:dyDescent="0.15">
      <c r="C14" s="67" t="s">
        <v>84</v>
      </c>
      <c r="D14" s="13"/>
      <c r="E14" s="17">
        <f>D44</f>
        <v>804.97</v>
      </c>
      <c r="F14" s="91">
        <f>I44</f>
        <v>68328</v>
      </c>
      <c r="G14" s="5">
        <f t="shared" si="0"/>
        <v>964.27356299999997</v>
      </c>
      <c r="H14" s="5">
        <f t="shared" si="1"/>
        <v>9267.7604797499989</v>
      </c>
      <c r="I14" s="5">
        <f t="shared" si="2"/>
        <v>10232.03404275</v>
      </c>
      <c r="J14" s="16"/>
      <c r="K14" s="16">
        <v>1.1599999999999999</v>
      </c>
      <c r="L14" s="77"/>
      <c r="M14" s="73">
        <f t="shared" si="3"/>
        <v>1.133694429820558E-2</v>
      </c>
      <c r="N14" s="56" t="s">
        <v>102</v>
      </c>
      <c r="O14" s="70" t="s">
        <v>113</v>
      </c>
      <c r="Q14" s="114">
        <f t="shared" si="4"/>
        <v>16.976934785153965</v>
      </c>
    </row>
    <row r="15" spans="2:17" ht="20.100000000000001" customHeight="1" x14ac:dyDescent="0.15">
      <c r="C15" s="66" t="s">
        <v>75</v>
      </c>
      <c r="D15" s="13"/>
      <c r="E15" s="17">
        <f>D35+D45+D85</f>
        <v>721.26</v>
      </c>
      <c r="F15" s="91">
        <f>I35+I45+I85</f>
        <v>191145</v>
      </c>
      <c r="G15" s="5">
        <f t="shared" si="0"/>
        <v>863.99735399999997</v>
      </c>
      <c r="H15" s="5">
        <f t="shared" si="1"/>
        <v>8303.9926004999998</v>
      </c>
      <c r="I15" s="5">
        <f t="shared" si="2"/>
        <v>9167.9899544999989</v>
      </c>
      <c r="J15" s="16">
        <v>27.55</v>
      </c>
      <c r="K15" s="16">
        <v>13.4</v>
      </c>
      <c r="L15" s="73">
        <f>J15/I15*100</f>
        <v>0.30050207446483307</v>
      </c>
      <c r="M15" s="73">
        <f t="shared" si="3"/>
        <v>0.14616071861447416</v>
      </c>
      <c r="N15" s="56" t="s">
        <v>104</v>
      </c>
      <c r="O15" s="70" t="s">
        <v>115</v>
      </c>
      <c r="Q15" s="114">
        <f t="shared" si="4"/>
        <v>70.103847864186875</v>
      </c>
    </row>
    <row r="16" spans="2:17" ht="20.100000000000001" customHeight="1" x14ac:dyDescent="0.15">
      <c r="C16" s="68" t="s">
        <v>93</v>
      </c>
      <c r="D16" s="32"/>
      <c r="E16" s="33">
        <f>D37+D88</f>
        <v>495.84000000000003</v>
      </c>
      <c r="F16" s="92">
        <f>I37+I88</f>
        <v>76854</v>
      </c>
      <c r="G16" s="26">
        <f t="shared" si="0"/>
        <v>593.96673599999997</v>
      </c>
      <c r="H16" s="26">
        <f t="shared" si="1"/>
        <v>5708.6926919999996</v>
      </c>
      <c r="I16" s="26">
        <f t="shared" si="2"/>
        <v>6302.6594279999999</v>
      </c>
      <c r="J16" s="34">
        <v>15.01</v>
      </c>
      <c r="K16" s="34">
        <v>4.59</v>
      </c>
      <c r="L16" s="74">
        <f>J16/I16*100</f>
        <v>0.23815343620372437</v>
      </c>
      <c r="M16" s="74">
        <f t="shared" si="3"/>
        <v>7.2826400544643233E-2</v>
      </c>
      <c r="N16" s="59" t="s">
        <v>105</v>
      </c>
      <c r="O16" s="69" t="s">
        <v>116</v>
      </c>
      <c r="Q16" s="119">
        <f t="shared" si="4"/>
        <v>59.723631821375598</v>
      </c>
    </row>
    <row r="17" spans="2:17" ht="18" customHeight="1" x14ac:dyDescent="0.15">
      <c r="C17" s="49" t="s">
        <v>90</v>
      </c>
      <c r="D17" s="50"/>
      <c r="E17" s="51">
        <f>SUM(E6:E16)</f>
        <v>7282.2900000000009</v>
      </c>
      <c r="F17" s="93">
        <f>SUM(F6:F16)</f>
        <v>2303098</v>
      </c>
      <c r="G17" s="52">
        <f t="shared" si="0"/>
        <v>8723.4551909999991</v>
      </c>
      <c r="H17" s="52">
        <f t="shared" si="1"/>
        <v>83842.27917075</v>
      </c>
      <c r="I17" s="52">
        <f t="shared" si="2"/>
        <v>92565.734361750001</v>
      </c>
      <c r="J17" s="53">
        <f>SUM(J6:J16)</f>
        <v>167.75</v>
      </c>
      <c r="K17" s="53">
        <f>SUM(K6:K16)</f>
        <v>112.45414231583936</v>
      </c>
      <c r="L17" s="75">
        <f>J17/I17*100</f>
        <v>0.18122256702942297</v>
      </c>
      <c r="M17" s="75">
        <f>K17/I17*100</f>
        <v>0.12148571292738282</v>
      </c>
      <c r="N17" s="54"/>
      <c r="O17" s="55"/>
      <c r="Q17" s="118">
        <f t="shared" si="4"/>
        <v>48.827337054627883</v>
      </c>
    </row>
    <row r="18" spans="2:17" ht="12" customHeight="1" x14ac:dyDescent="0.15">
      <c r="D18" s="60" t="s">
        <v>125</v>
      </c>
      <c r="E18" s="11"/>
    </row>
    <row r="19" spans="2:17" ht="12" customHeight="1" x14ac:dyDescent="0.15">
      <c r="D19" s="60" t="s">
        <v>121</v>
      </c>
      <c r="E19" s="11"/>
      <c r="F19" s="2"/>
    </row>
    <row r="20" spans="2:17" ht="12" customHeight="1" x14ac:dyDescent="0.15">
      <c r="D20" s="60" t="s">
        <v>129</v>
      </c>
      <c r="E20" s="11"/>
    </row>
    <row r="21" spans="2:17" ht="12" customHeight="1" x14ac:dyDescent="0.15">
      <c r="D21" s="60" t="s">
        <v>131</v>
      </c>
      <c r="E21" s="11"/>
    </row>
    <row r="22" spans="2:17" ht="12" customHeight="1" x14ac:dyDescent="0.15">
      <c r="E22" s="11"/>
      <c r="F22" s="11"/>
      <c r="N22" s="1" t="s">
        <v>123</v>
      </c>
    </row>
    <row r="23" spans="2:17" ht="11.1" customHeight="1" x14ac:dyDescent="0.15">
      <c r="B23" s="10" t="s">
        <v>21</v>
      </c>
      <c r="C23" s="11" t="s">
        <v>22</v>
      </c>
      <c r="D23" s="72" t="s">
        <v>74</v>
      </c>
      <c r="I23" s="89" t="s">
        <v>126</v>
      </c>
      <c r="N23" s="6"/>
      <c r="O23" s="105" t="s">
        <v>8</v>
      </c>
      <c r="P23" s="105" t="s">
        <v>7</v>
      </c>
      <c r="Q23" s="107" t="s">
        <v>14</v>
      </c>
    </row>
    <row r="24" spans="2:17" ht="11.1" customHeight="1" x14ac:dyDescent="0.15">
      <c r="C24" s="11" t="s">
        <v>23</v>
      </c>
      <c r="N24" s="7"/>
      <c r="O24" s="106"/>
      <c r="P24" s="106"/>
      <c r="Q24" s="108"/>
    </row>
    <row r="25" spans="2:17" ht="11.1" customHeight="1" x14ac:dyDescent="0.15">
      <c r="B25" s="10" t="s">
        <v>21</v>
      </c>
      <c r="C25" s="11" t="s">
        <v>22</v>
      </c>
      <c r="D25" s="14">
        <v>7282.29</v>
      </c>
      <c r="I25" s="88">
        <v>2303098</v>
      </c>
      <c r="N25" s="4" t="s">
        <v>9</v>
      </c>
      <c r="O25" s="78">
        <v>1.5125</v>
      </c>
      <c r="P25" s="78">
        <v>6.5000000000000002E-2</v>
      </c>
      <c r="Q25" s="5">
        <f>P25*7282*10^6/10^6</f>
        <v>473.33000000000004</v>
      </c>
    </row>
    <row r="26" spans="2:17" ht="11.1" customHeight="1" x14ac:dyDescent="0.15">
      <c r="C26" s="11" t="s">
        <v>24</v>
      </c>
      <c r="D26" s="14">
        <v>4591.43</v>
      </c>
      <c r="I26" s="88"/>
      <c r="N26" s="4" t="s">
        <v>10</v>
      </c>
      <c r="O26" s="78">
        <v>313</v>
      </c>
      <c r="P26" s="80">
        <v>12.12825</v>
      </c>
      <c r="Q26" s="5">
        <f>P26*7282*10^6/10^6</f>
        <v>88317.916499999978</v>
      </c>
    </row>
    <row r="27" spans="2:17" ht="11.1" customHeight="1" x14ac:dyDescent="0.15">
      <c r="C27" s="11" t="s">
        <v>25</v>
      </c>
      <c r="D27" s="14">
        <v>2690.86</v>
      </c>
      <c r="I27" s="88"/>
      <c r="N27" s="25" t="s">
        <v>13</v>
      </c>
      <c r="O27" s="79">
        <v>592</v>
      </c>
      <c r="P27" s="79">
        <v>35.4</v>
      </c>
      <c r="Q27" s="26">
        <f>P27*7282*10^6/10^6</f>
        <v>257782.8</v>
      </c>
    </row>
    <row r="28" spans="2:17" ht="11.1" customHeight="1" x14ac:dyDescent="0.15">
      <c r="B28" s="12">
        <v>100</v>
      </c>
      <c r="C28" s="11" t="s">
        <v>26</v>
      </c>
      <c r="D28" s="14">
        <v>786.35</v>
      </c>
      <c r="E28" s="11"/>
      <c r="I28" s="88">
        <v>1062585</v>
      </c>
      <c r="N28" s="27" t="s">
        <v>11</v>
      </c>
      <c r="O28" s="81">
        <v>33.450000000000003</v>
      </c>
      <c r="P28" s="84">
        <v>1.1979</v>
      </c>
      <c r="Q28" s="28">
        <f>P28*7282.29*10^6/10^6</f>
        <v>8723.4551909999991</v>
      </c>
    </row>
    <row r="29" spans="2:17" ht="11.1" customHeight="1" x14ac:dyDescent="0.15">
      <c r="B29" s="12">
        <v>101</v>
      </c>
      <c r="C29" s="11" t="s">
        <v>27</v>
      </c>
      <c r="D29" s="14">
        <v>302.24</v>
      </c>
      <c r="E29" s="11" t="s">
        <v>26</v>
      </c>
      <c r="I29" s="88">
        <v>292897</v>
      </c>
      <c r="N29" s="29" t="s">
        <v>12</v>
      </c>
      <c r="O29" s="80">
        <v>321.55</v>
      </c>
      <c r="P29" s="85">
        <v>11.513174999999999</v>
      </c>
      <c r="Q29" s="30">
        <f>P29*7282.29*10^6/10^6</f>
        <v>83842.279170749985</v>
      </c>
    </row>
    <row r="30" spans="2:17" ht="11.1" customHeight="1" x14ac:dyDescent="0.15">
      <c r="B30" s="12">
        <v>102</v>
      </c>
      <c r="C30" s="11" t="s">
        <v>28</v>
      </c>
      <c r="D30" s="15">
        <v>58.25</v>
      </c>
      <c r="E30" s="11" t="s">
        <v>26</v>
      </c>
      <c r="I30" s="88">
        <v>190079</v>
      </c>
      <c r="N30" s="82" t="s">
        <v>85</v>
      </c>
      <c r="O30" s="83">
        <f>O28+O29</f>
        <v>355</v>
      </c>
      <c r="P30" s="86">
        <f>P28+P29</f>
        <v>12.711074999999999</v>
      </c>
      <c r="Q30" s="31">
        <f>Q28+Q29</f>
        <v>92565.734361749986</v>
      </c>
    </row>
    <row r="31" spans="2:17" ht="11.1" customHeight="1" x14ac:dyDescent="0.15">
      <c r="B31" s="12">
        <v>103</v>
      </c>
      <c r="C31" s="11" t="s">
        <v>29</v>
      </c>
      <c r="D31" s="14">
        <v>50.86</v>
      </c>
      <c r="E31" s="11" t="s">
        <v>26</v>
      </c>
      <c r="I31" s="88">
        <v>135980</v>
      </c>
    </row>
    <row r="32" spans="2:17" ht="11.1" customHeight="1" x14ac:dyDescent="0.15">
      <c r="B32" s="12">
        <v>104</v>
      </c>
      <c r="C32" s="11" t="s">
        <v>30</v>
      </c>
      <c r="D32" s="14">
        <v>228.39</v>
      </c>
      <c r="E32" s="11" t="s">
        <v>26</v>
      </c>
      <c r="I32" s="88">
        <v>229806</v>
      </c>
      <c r="N32" s="6" t="s">
        <v>119</v>
      </c>
      <c r="P32" s="9"/>
    </row>
    <row r="33" spans="2:15" ht="11.1" customHeight="1" x14ac:dyDescent="0.15">
      <c r="B33" s="12">
        <v>105</v>
      </c>
      <c r="C33" s="11" t="s">
        <v>31</v>
      </c>
      <c r="D33" s="14">
        <v>146.61000000000001</v>
      </c>
      <c r="E33" s="11" t="s">
        <v>26</v>
      </c>
      <c r="I33" s="88">
        <v>213823</v>
      </c>
      <c r="N33" s="7"/>
      <c r="O33" s="7" t="s">
        <v>15</v>
      </c>
    </row>
    <row r="34" spans="2:15" ht="11.1" customHeight="1" x14ac:dyDescent="0.15">
      <c r="C34" s="11" t="s">
        <v>32</v>
      </c>
      <c r="D34" s="14"/>
      <c r="I34" s="88"/>
      <c r="N34" s="8" t="s">
        <v>16</v>
      </c>
      <c r="O34" s="3">
        <v>10.8</v>
      </c>
    </row>
    <row r="35" spans="2:15" ht="11.1" customHeight="1" x14ac:dyDescent="0.15">
      <c r="B35" s="61">
        <v>202</v>
      </c>
      <c r="C35" s="18" t="s">
        <v>33</v>
      </c>
      <c r="D35" s="62">
        <v>554.54999999999995</v>
      </c>
      <c r="E35" s="63" t="s">
        <v>75</v>
      </c>
      <c r="F35" s="19"/>
      <c r="G35" s="19"/>
      <c r="H35" s="19"/>
      <c r="I35" s="88">
        <v>144529</v>
      </c>
      <c r="N35" s="8" t="s">
        <v>17</v>
      </c>
      <c r="O35" s="3">
        <v>56.9</v>
      </c>
    </row>
    <row r="36" spans="2:15" ht="11.1" customHeight="1" x14ac:dyDescent="0.15">
      <c r="B36" s="61">
        <v>203</v>
      </c>
      <c r="C36" s="18" t="s">
        <v>34</v>
      </c>
      <c r="D36" s="20">
        <v>17.37</v>
      </c>
      <c r="E36" s="63" t="s">
        <v>76</v>
      </c>
      <c r="F36" s="19"/>
      <c r="G36" s="19"/>
      <c r="H36" s="19"/>
      <c r="I36" s="88">
        <v>54422</v>
      </c>
      <c r="N36" s="8" t="s">
        <v>18</v>
      </c>
      <c r="O36" s="3">
        <v>27.8</v>
      </c>
    </row>
    <row r="37" spans="2:15" ht="11.1" customHeight="1" x14ac:dyDescent="0.15">
      <c r="B37" s="61">
        <v>205</v>
      </c>
      <c r="C37" s="18" t="s">
        <v>6</v>
      </c>
      <c r="D37" s="20">
        <v>332.44</v>
      </c>
      <c r="E37" s="63" t="s">
        <v>77</v>
      </c>
      <c r="F37" s="19"/>
      <c r="G37" s="19"/>
      <c r="H37" s="19"/>
      <c r="I37" s="88">
        <v>63867</v>
      </c>
      <c r="N37" s="8" t="s">
        <v>19</v>
      </c>
      <c r="O37" s="3">
        <v>4.5999999999999996</v>
      </c>
    </row>
    <row r="38" spans="2:15" ht="11.1" customHeight="1" x14ac:dyDescent="0.15">
      <c r="B38" s="61">
        <v>206</v>
      </c>
      <c r="C38" s="18" t="s">
        <v>35</v>
      </c>
      <c r="D38" s="20">
        <v>286.48</v>
      </c>
      <c r="E38" s="63" t="s">
        <v>78</v>
      </c>
      <c r="F38" s="19"/>
      <c r="G38" s="19"/>
      <c r="H38" s="19"/>
      <c r="I38" s="88">
        <v>34243</v>
      </c>
      <c r="N38" s="23" t="s">
        <v>20</v>
      </c>
      <c r="O38" s="24">
        <f>AVERAGE(O34:O37)</f>
        <v>25.024999999999999</v>
      </c>
    </row>
    <row r="39" spans="2:15" ht="11.1" customHeight="1" x14ac:dyDescent="0.15">
      <c r="B39" s="61">
        <v>207</v>
      </c>
      <c r="C39" s="18" t="s">
        <v>36</v>
      </c>
      <c r="D39" s="20">
        <v>98.17</v>
      </c>
      <c r="E39" s="63" t="s">
        <v>0</v>
      </c>
      <c r="F39" s="19"/>
      <c r="G39" s="19"/>
      <c r="H39" s="19"/>
      <c r="I39" s="88">
        <v>78544</v>
      </c>
    </row>
    <row r="40" spans="2:15" ht="11.1" customHeight="1" x14ac:dyDescent="0.15">
      <c r="B40" s="61">
        <v>208</v>
      </c>
      <c r="C40" s="18" t="s">
        <v>37</v>
      </c>
      <c r="D40" s="20">
        <v>147.53</v>
      </c>
      <c r="E40" s="63" t="s">
        <v>78</v>
      </c>
      <c r="F40" s="19"/>
      <c r="G40" s="19"/>
      <c r="H40" s="19"/>
      <c r="I40" s="88">
        <v>29243</v>
      </c>
    </row>
    <row r="41" spans="2:15" ht="11.1" customHeight="1" x14ac:dyDescent="0.15">
      <c r="B41" s="61">
        <v>209</v>
      </c>
      <c r="C41" s="18" t="s">
        <v>38</v>
      </c>
      <c r="D41" s="20">
        <v>19.690000000000001</v>
      </c>
      <c r="E41" s="63" t="s">
        <v>1</v>
      </c>
      <c r="F41" s="19"/>
      <c r="G41" s="19"/>
      <c r="H41" s="19"/>
      <c r="I41" s="88">
        <v>62485</v>
      </c>
    </row>
    <row r="42" spans="2:15" ht="11.1" customHeight="1" x14ac:dyDescent="0.15">
      <c r="B42" s="61">
        <v>211</v>
      </c>
      <c r="C42" s="18" t="s">
        <v>39</v>
      </c>
      <c r="D42" s="20">
        <v>60.45</v>
      </c>
      <c r="E42" s="63" t="s">
        <v>0</v>
      </c>
      <c r="F42" s="19"/>
      <c r="G42" s="19"/>
      <c r="H42" s="19"/>
      <c r="I42" s="88">
        <v>44308</v>
      </c>
    </row>
    <row r="43" spans="2:15" ht="11.1" customHeight="1" x14ac:dyDescent="0.15">
      <c r="B43" s="61">
        <v>212</v>
      </c>
      <c r="C43" s="18" t="s">
        <v>5</v>
      </c>
      <c r="D43" s="20">
        <v>536.12</v>
      </c>
      <c r="E43" s="63" t="s">
        <v>80</v>
      </c>
      <c r="G43" s="19"/>
      <c r="H43" s="19"/>
      <c r="I43" s="88">
        <v>79848</v>
      </c>
    </row>
    <row r="44" spans="2:15" ht="11.1" customHeight="1" x14ac:dyDescent="0.15">
      <c r="B44" s="61">
        <v>213</v>
      </c>
      <c r="C44" s="18" t="s">
        <v>4</v>
      </c>
      <c r="D44" s="20">
        <v>804.97</v>
      </c>
      <c r="E44" s="63" t="s">
        <v>79</v>
      </c>
      <c r="F44" s="19"/>
      <c r="G44" s="19"/>
      <c r="H44" s="19"/>
      <c r="I44" s="88">
        <v>68328</v>
      </c>
    </row>
    <row r="45" spans="2:15" ht="11.1" customHeight="1" x14ac:dyDescent="0.15">
      <c r="B45" s="61">
        <v>214</v>
      </c>
      <c r="C45" s="18" t="s">
        <v>40</v>
      </c>
      <c r="D45" s="20">
        <v>101.36</v>
      </c>
      <c r="E45" s="63" t="s">
        <v>75</v>
      </c>
      <c r="F45" s="19"/>
      <c r="G45" s="19"/>
      <c r="H45" s="19"/>
      <c r="I45" s="88">
        <v>40116</v>
      </c>
    </row>
    <row r="46" spans="2:15" ht="11.1" customHeight="1" x14ac:dyDescent="0.15">
      <c r="B46" s="61">
        <v>215</v>
      </c>
      <c r="C46" s="18" t="s">
        <v>41</v>
      </c>
      <c r="D46" s="20">
        <v>796.75</v>
      </c>
      <c r="E46" s="63" t="s">
        <v>3</v>
      </c>
      <c r="F46" s="19"/>
      <c r="G46" s="19"/>
      <c r="H46" s="19"/>
      <c r="I46" s="88">
        <v>130955</v>
      </c>
    </row>
    <row r="47" spans="2:15" ht="11.1" customHeight="1" x14ac:dyDescent="0.15">
      <c r="B47" s="61">
        <v>216</v>
      </c>
      <c r="C47" s="18" t="s">
        <v>42</v>
      </c>
      <c r="D47" s="20">
        <v>49.18</v>
      </c>
      <c r="E47" s="18" t="s">
        <v>26</v>
      </c>
      <c r="F47" s="19"/>
      <c r="G47" s="19"/>
      <c r="H47" s="19"/>
      <c r="I47" s="88">
        <v>52569</v>
      </c>
    </row>
    <row r="48" spans="2:15" ht="11.1" customHeight="1" x14ac:dyDescent="0.15">
      <c r="B48" s="61"/>
      <c r="C48" s="18" t="s">
        <v>32</v>
      </c>
      <c r="D48" s="20"/>
      <c r="E48" s="19"/>
      <c r="F48" s="19"/>
      <c r="G48" s="19"/>
      <c r="H48" s="19"/>
      <c r="I48" s="88"/>
    </row>
    <row r="49" spans="2:9" ht="11.1" customHeight="1" x14ac:dyDescent="0.15">
      <c r="B49" s="61">
        <v>300</v>
      </c>
      <c r="C49" s="18" t="s">
        <v>43</v>
      </c>
      <c r="D49" s="20">
        <v>415.92</v>
      </c>
      <c r="E49" s="19"/>
      <c r="F49" s="19"/>
      <c r="G49" s="19"/>
      <c r="H49" s="19"/>
      <c r="I49" s="88"/>
    </row>
    <row r="50" spans="2:9" ht="11.1" customHeight="1" x14ac:dyDescent="0.15">
      <c r="B50" s="61">
        <v>301</v>
      </c>
      <c r="C50" s="18" t="s">
        <v>44</v>
      </c>
      <c r="D50" s="20">
        <v>152.83000000000001</v>
      </c>
      <c r="E50" s="63" t="s">
        <v>78</v>
      </c>
      <c r="F50" s="19"/>
      <c r="G50" s="19"/>
      <c r="H50" s="19"/>
      <c r="I50" s="88">
        <v>12107</v>
      </c>
    </row>
    <row r="51" spans="2:9" ht="11.1" customHeight="1" x14ac:dyDescent="0.15">
      <c r="B51" s="61">
        <v>302</v>
      </c>
      <c r="C51" s="18" t="s">
        <v>45</v>
      </c>
      <c r="D51" s="20">
        <v>263.08999999999997</v>
      </c>
      <c r="E51" s="63" t="s">
        <v>78</v>
      </c>
      <c r="F51" s="19"/>
      <c r="G51" s="19"/>
      <c r="H51" s="19"/>
      <c r="I51" s="88">
        <v>1391</v>
      </c>
    </row>
    <row r="52" spans="2:9" ht="11.1" customHeight="1" x14ac:dyDescent="0.15">
      <c r="B52" s="61"/>
      <c r="C52" s="18" t="s">
        <v>32</v>
      </c>
      <c r="D52" s="20"/>
      <c r="E52" s="19"/>
      <c r="F52" s="19"/>
      <c r="G52" s="19"/>
      <c r="H52" s="19"/>
      <c r="I52" s="88"/>
    </row>
    <row r="53" spans="2:9" ht="11.1" customHeight="1" x14ac:dyDescent="0.15">
      <c r="B53" s="61">
        <v>320</v>
      </c>
      <c r="C53" s="18" t="s">
        <v>46</v>
      </c>
      <c r="D53" s="20">
        <v>428.17</v>
      </c>
      <c r="E53" s="63"/>
      <c r="F53" s="19"/>
      <c r="G53" s="19"/>
      <c r="H53" s="19"/>
      <c r="I53" s="88"/>
    </row>
    <row r="54" spans="2:9" ht="11.1" customHeight="1" x14ac:dyDescent="0.15">
      <c r="B54" s="61">
        <v>321</v>
      </c>
      <c r="C54" s="18" t="s">
        <v>47</v>
      </c>
      <c r="D54" s="20">
        <v>24.99</v>
      </c>
      <c r="E54" s="63" t="s">
        <v>78</v>
      </c>
      <c r="F54" s="19"/>
      <c r="G54" s="19"/>
      <c r="H54" s="19"/>
      <c r="I54" s="88">
        <v>23642</v>
      </c>
    </row>
    <row r="55" spans="2:9" ht="11.1" customHeight="1" x14ac:dyDescent="0.15">
      <c r="B55" s="61">
        <v>322</v>
      </c>
      <c r="C55" s="18" t="s">
        <v>48</v>
      </c>
      <c r="D55" s="20">
        <v>78.38</v>
      </c>
      <c r="E55" s="63" t="s">
        <v>78</v>
      </c>
      <c r="F55" s="19"/>
      <c r="G55" s="19"/>
      <c r="H55" s="19"/>
      <c r="I55" s="88">
        <v>11086</v>
      </c>
    </row>
    <row r="56" spans="2:9" ht="11.1" customHeight="1" x14ac:dyDescent="0.15">
      <c r="B56" s="61">
        <v>323</v>
      </c>
      <c r="C56" s="18" t="s">
        <v>49</v>
      </c>
      <c r="D56" s="20">
        <v>54.03</v>
      </c>
      <c r="E56" s="63" t="s">
        <v>78</v>
      </c>
      <c r="F56" s="19"/>
      <c r="G56" s="19"/>
      <c r="H56" s="19"/>
      <c r="I56" s="88">
        <v>37956</v>
      </c>
    </row>
    <row r="57" spans="2:9" ht="11.1" customHeight="1" x14ac:dyDescent="0.15">
      <c r="B57" s="61">
        <v>324</v>
      </c>
      <c r="C57" s="18" t="s">
        <v>50</v>
      </c>
      <c r="D57" s="20">
        <v>270.77</v>
      </c>
      <c r="E57" s="63" t="s">
        <v>78</v>
      </c>
      <c r="F57" s="19"/>
      <c r="G57" s="19"/>
      <c r="H57" s="19"/>
      <c r="I57" s="88">
        <v>8805</v>
      </c>
    </row>
    <row r="58" spans="2:9" ht="11.1" customHeight="1" x14ac:dyDescent="0.15">
      <c r="B58" s="61"/>
      <c r="C58" s="18" t="s">
        <v>32</v>
      </c>
      <c r="D58" s="20"/>
      <c r="E58" s="19"/>
      <c r="F58" s="19"/>
      <c r="G58" s="19"/>
      <c r="H58" s="19"/>
      <c r="I58" s="88"/>
    </row>
    <row r="59" spans="2:9" ht="11.1" customHeight="1" x14ac:dyDescent="0.15">
      <c r="B59" s="61">
        <v>340</v>
      </c>
      <c r="C59" s="18" t="s">
        <v>51</v>
      </c>
      <c r="D59" s="20">
        <v>273.3</v>
      </c>
      <c r="E59" s="19"/>
      <c r="F59" s="19"/>
      <c r="G59" s="19"/>
      <c r="H59" s="19"/>
      <c r="I59" s="88"/>
    </row>
    <row r="60" spans="2:9" ht="11.1" customHeight="1" x14ac:dyDescent="0.15">
      <c r="B60" s="61">
        <v>341</v>
      </c>
      <c r="C60" s="18" t="s">
        <v>52</v>
      </c>
      <c r="D60" s="20">
        <v>273.3</v>
      </c>
      <c r="E60" s="63" t="s">
        <v>78</v>
      </c>
      <c r="F60" s="19"/>
      <c r="G60" s="19"/>
      <c r="H60" s="19"/>
      <c r="I60" s="88">
        <v>13646</v>
      </c>
    </row>
    <row r="61" spans="2:9" ht="11.1" customHeight="1" x14ac:dyDescent="0.15">
      <c r="B61" s="61"/>
      <c r="C61" s="18" t="s">
        <v>32</v>
      </c>
      <c r="D61" s="20"/>
      <c r="E61" s="19"/>
      <c r="F61" s="19"/>
      <c r="G61" s="19"/>
      <c r="H61" s="19"/>
      <c r="I61" s="88"/>
    </row>
    <row r="62" spans="2:9" ht="11.1" customHeight="1" x14ac:dyDescent="0.15">
      <c r="B62" s="61">
        <v>360</v>
      </c>
      <c r="C62" s="18" t="s">
        <v>53</v>
      </c>
      <c r="D62" s="20">
        <v>138.18</v>
      </c>
      <c r="E62" s="19"/>
      <c r="F62" s="19"/>
      <c r="G62" s="19"/>
      <c r="H62" s="19"/>
      <c r="I62" s="88"/>
    </row>
    <row r="63" spans="2:9" ht="11.1" customHeight="1" x14ac:dyDescent="0.15">
      <c r="B63" s="61">
        <v>361</v>
      </c>
      <c r="C63" s="18" t="s">
        <v>54</v>
      </c>
      <c r="D63" s="20">
        <v>73.599999999999994</v>
      </c>
      <c r="E63" s="63" t="s">
        <v>0</v>
      </c>
      <c r="F63" s="19"/>
      <c r="G63" s="19"/>
      <c r="H63" s="19"/>
      <c r="I63" s="88">
        <v>33674</v>
      </c>
    </row>
    <row r="64" spans="2:9" ht="11.1" customHeight="1" x14ac:dyDescent="0.15">
      <c r="B64" s="61">
        <v>362</v>
      </c>
      <c r="C64" s="18" t="s">
        <v>55</v>
      </c>
      <c r="D64" s="20">
        <v>64.58</v>
      </c>
      <c r="E64" s="63" t="s">
        <v>0</v>
      </c>
      <c r="F64" s="19"/>
      <c r="G64" s="19"/>
      <c r="H64" s="19"/>
      <c r="I64" s="88">
        <v>12264</v>
      </c>
    </row>
    <row r="65" spans="2:9" ht="11.1" customHeight="1" x14ac:dyDescent="0.15">
      <c r="B65" s="61"/>
      <c r="C65" s="18" t="s">
        <v>32</v>
      </c>
      <c r="D65" s="20"/>
      <c r="E65" s="19"/>
      <c r="F65" s="19"/>
      <c r="G65" s="19"/>
      <c r="H65" s="19"/>
      <c r="I65" s="88"/>
    </row>
    <row r="66" spans="2:9" ht="11.1" customHeight="1" x14ac:dyDescent="0.15">
      <c r="B66" s="61">
        <v>400</v>
      </c>
      <c r="C66" s="18" t="s">
        <v>56</v>
      </c>
      <c r="D66" s="20">
        <v>111.64</v>
      </c>
      <c r="E66" s="19"/>
      <c r="F66" s="19"/>
      <c r="G66" s="19"/>
      <c r="H66" s="19"/>
      <c r="I66" s="88"/>
    </row>
    <row r="67" spans="2:9" ht="11.1" customHeight="1" x14ac:dyDescent="0.15">
      <c r="B67" s="61">
        <v>401</v>
      </c>
      <c r="C67" s="18" t="s">
        <v>57</v>
      </c>
      <c r="D67" s="20">
        <v>53.56</v>
      </c>
      <c r="E67" s="63" t="s">
        <v>1</v>
      </c>
      <c r="F67" s="19"/>
      <c r="G67" s="19"/>
      <c r="H67" s="19"/>
      <c r="I67" s="88">
        <v>14172</v>
      </c>
    </row>
    <row r="68" spans="2:9" ht="11.1" customHeight="1" x14ac:dyDescent="0.15">
      <c r="B68" s="61">
        <v>404</v>
      </c>
      <c r="C68" s="18" t="s">
        <v>58</v>
      </c>
      <c r="D68" s="20">
        <v>13.19</v>
      </c>
      <c r="E68" s="63" t="s">
        <v>1</v>
      </c>
      <c r="F68" s="19"/>
      <c r="G68" s="19"/>
      <c r="H68" s="19"/>
      <c r="I68" s="88">
        <v>18834</v>
      </c>
    </row>
    <row r="69" spans="2:9" ht="11.1" customHeight="1" x14ac:dyDescent="0.15">
      <c r="B69" s="61">
        <v>406</v>
      </c>
      <c r="C69" s="18" t="s">
        <v>59</v>
      </c>
      <c r="D69" s="20">
        <v>44.89</v>
      </c>
      <c r="E69" s="63" t="s">
        <v>1</v>
      </c>
      <c r="F69" s="19"/>
      <c r="G69" s="19"/>
      <c r="H69" s="19"/>
      <c r="I69" s="88">
        <v>36168</v>
      </c>
    </row>
    <row r="70" spans="2:9" ht="11.1" customHeight="1" x14ac:dyDescent="0.15">
      <c r="B70" s="61"/>
      <c r="C70" s="18" t="s">
        <v>32</v>
      </c>
      <c r="D70" s="20"/>
      <c r="E70" s="19"/>
      <c r="F70" s="19"/>
      <c r="G70" s="19"/>
      <c r="H70" s="19"/>
      <c r="I70" s="88"/>
    </row>
    <row r="71" spans="2:9" ht="11.1" customHeight="1" x14ac:dyDescent="0.15">
      <c r="B71" s="61">
        <v>420</v>
      </c>
      <c r="C71" s="18" t="s">
        <v>60</v>
      </c>
      <c r="D71" s="20">
        <v>367.81</v>
      </c>
      <c r="E71" s="19"/>
      <c r="F71" s="19"/>
      <c r="G71" s="19"/>
      <c r="H71" s="19"/>
      <c r="I71" s="88"/>
    </row>
    <row r="72" spans="2:9" ht="11.1" customHeight="1" x14ac:dyDescent="0.15">
      <c r="B72" s="61">
        <v>421</v>
      </c>
      <c r="C72" s="18" t="s">
        <v>61</v>
      </c>
      <c r="D72" s="20">
        <v>225.49</v>
      </c>
      <c r="E72" s="63" t="s">
        <v>2</v>
      </c>
      <c r="F72" s="18"/>
      <c r="G72" s="63"/>
      <c r="H72" s="19"/>
      <c r="I72" s="88">
        <v>28564</v>
      </c>
    </row>
    <row r="73" spans="2:9" ht="11.1" customHeight="1" x14ac:dyDescent="0.15">
      <c r="B73" s="61">
        <v>422</v>
      </c>
      <c r="C73" s="18" t="s">
        <v>62</v>
      </c>
      <c r="D73" s="20">
        <v>82.01</v>
      </c>
      <c r="E73" s="63" t="s">
        <v>2</v>
      </c>
      <c r="F73" s="19"/>
      <c r="G73" s="19"/>
      <c r="H73" s="19"/>
      <c r="I73" s="88">
        <v>8126</v>
      </c>
    </row>
    <row r="74" spans="2:9" ht="11.1" customHeight="1" x14ac:dyDescent="0.15">
      <c r="B74" s="61">
        <v>424</v>
      </c>
      <c r="C74" s="18" t="s">
        <v>63</v>
      </c>
      <c r="D74" s="20">
        <v>60.32</v>
      </c>
      <c r="E74" s="63" t="s">
        <v>2</v>
      </c>
      <c r="F74" s="19"/>
      <c r="G74" s="19"/>
      <c r="H74" s="19"/>
      <c r="I74" s="88">
        <v>5983</v>
      </c>
    </row>
    <row r="75" spans="2:9" ht="11.1" customHeight="1" x14ac:dyDescent="0.15">
      <c r="B75" s="61"/>
      <c r="C75" s="18" t="s">
        <v>32</v>
      </c>
      <c r="D75" s="20"/>
      <c r="E75" s="19"/>
      <c r="F75" s="19"/>
      <c r="G75" s="19"/>
      <c r="H75" s="19"/>
      <c r="I75" s="88"/>
    </row>
    <row r="76" spans="2:9" ht="11.1" customHeight="1" x14ac:dyDescent="0.15">
      <c r="B76" s="61">
        <v>440</v>
      </c>
      <c r="C76" s="18" t="s">
        <v>64</v>
      </c>
      <c r="D76" s="20">
        <v>569.94000000000005</v>
      </c>
      <c r="E76" s="19"/>
      <c r="F76" s="19"/>
      <c r="G76" s="19"/>
      <c r="H76" s="19"/>
      <c r="I76" s="88"/>
    </row>
    <row r="77" spans="2:9" ht="11.1" customHeight="1" x14ac:dyDescent="0.15">
      <c r="B77" s="61">
        <v>444</v>
      </c>
      <c r="C77" s="18" t="s">
        <v>65</v>
      </c>
      <c r="D77" s="20">
        <v>109.28</v>
      </c>
      <c r="E77" s="63" t="s">
        <v>3</v>
      </c>
      <c r="F77" s="19"/>
      <c r="G77" s="19"/>
      <c r="H77" s="19"/>
      <c r="I77" s="88">
        <v>6892</v>
      </c>
    </row>
    <row r="78" spans="2:9" ht="11.1" customHeight="1" x14ac:dyDescent="0.15">
      <c r="B78" s="61">
        <v>445</v>
      </c>
      <c r="C78" s="18" t="s">
        <v>66</v>
      </c>
      <c r="D78" s="20">
        <v>460.67</v>
      </c>
      <c r="E78" s="63" t="s">
        <v>3</v>
      </c>
      <c r="F78" s="19"/>
      <c r="G78" s="19"/>
      <c r="H78" s="19"/>
      <c r="I78" s="88">
        <v>23377</v>
      </c>
    </row>
    <row r="79" spans="2:9" ht="11.1" customHeight="1" x14ac:dyDescent="0.15">
      <c r="B79" s="61"/>
      <c r="C79" s="18" t="s">
        <v>32</v>
      </c>
      <c r="D79" s="20"/>
      <c r="E79" s="19"/>
      <c r="F79" s="19"/>
      <c r="G79" s="19"/>
      <c r="H79" s="19"/>
      <c r="I79" s="88"/>
    </row>
    <row r="80" spans="2:9" ht="11.1" customHeight="1" x14ac:dyDescent="0.15">
      <c r="B80" s="61">
        <v>500</v>
      </c>
      <c r="C80" s="18" t="s">
        <v>67</v>
      </c>
      <c r="D80" s="20">
        <v>157.13999999999999</v>
      </c>
      <c r="E80" s="19"/>
      <c r="F80" s="19"/>
      <c r="G80" s="19"/>
      <c r="H80" s="19"/>
      <c r="I80" s="88"/>
    </row>
    <row r="81" spans="2:9" ht="11.1" customHeight="1" x14ac:dyDescent="0.15">
      <c r="B81" s="61">
        <v>501</v>
      </c>
      <c r="C81" s="18" t="s">
        <v>68</v>
      </c>
      <c r="D81" s="20">
        <v>82.16</v>
      </c>
      <c r="E81" s="63" t="s">
        <v>3</v>
      </c>
      <c r="F81" s="19"/>
      <c r="G81" s="19"/>
      <c r="H81" s="19"/>
      <c r="I81" s="88">
        <v>16285</v>
      </c>
    </row>
    <row r="82" spans="2:9" ht="11.1" customHeight="1" x14ac:dyDescent="0.15">
      <c r="B82" s="61">
        <v>505</v>
      </c>
      <c r="C82" s="18" t="s">
        <v>69</v>
      </c>
      <c r="D82" s="20">
        <v>74.989999999999995</v>
      </c>
      <c r="E82" s="63" t="s">
        <v>3</v>
      </c>
      <c r="F82" s="19"/>
      <c r="G82" s="19"/>
      <c r="H82" s="19"/>
      <c r="I82" s="88">
        <v>24597</v>
      </c>
    </row>
    <row r="83" spans="2:9" ht="11.1" customHeight="1" x14ac:dyDescent="0.15">
      <c r="B83" s="61"/>
      <c r="C83" s="18" t="s">
        <v>32</v>
      </c>
      <c r="D83" s="20"/>
      <c r="E83" s="19"/>
      <c r="F83" s="19"/>
      <c r="G83" s="19"/>
      <c r="H83" s="19"/>
      <c r="I83" s="88"/>
    </row>
    <row r="84" spans="2:9" ht="11.1" customHeight="1" x14ac:dyDescent="0.15">
      <c r="B84" s="61">
        <v>580</v>
      </c>
      <c r="C84" s="18" t="s">
        <v>70</v>
      </c>
      <c r="D84" s="20">
        <v>65.349999999999994</v>
      </c>
      <c r="E84" s="19"/>
      <c r="F84" s="19"/>
      <c r="G84" s="19"/>
      <c r="H84" s="19"/>
      <c r="I84" s="88"/>
    </row>
    <row r="85" spans="2:9" ht="11.1" customHeight="1" x14ac:dyDescent="0.15">
      <c r="B85" s="61">
        <v>581</v>
      </c>
      <c r="C85" s="18" t="s">
        <v>71</v>
      </c>
      <c r="D85" s="20">
        <v>65.349999999999994</v>
      </c>
      <c r="E85" s="63" t="s">
        <v>75</v>
      </c>
      <c r="F85" s="19"/>
      <c r="G85" s="19"/>
      <c r="H85" s="19"/>
      <c r="I85" s="88">
        <v>6500</v>
      </c>
    </row>
    <row r="86" spans="2:9" ht="11.1" customHeight="1" x14ac:dyDescent="0.15">
      <c r="B86" s="61"/>
      <c r="C86" s="18" t="s">
        <v>32</v>
      </c>
      <c r="D86" s="20"/>
      <c r="E86" s="19"/>
      <c r="F86" s="19"/>
      <c r="G86" s="19"/>
      <c r="H86" s="19"/>
      <c r="I86" s="88"/>
    </row>
    <row r="87" spans="2:9" ht="11.1" customHeight="1" x14ac:dyDescent="0.15">
      <c r="B87" s="61">
        <v>600</v>
      </c>
      <c r="C87" s="18" t="s">
        <v>72</v>
      </c>
      <c r="D87" s="20">
        <v>163.4</v>
      </c>
      <c r="E87" s="19"/>
      <c r="F87" s="19"/>
      <c r="G87" s="19"/>
      <c r="H87" s="19"/>
      <c r="I87" s="88"/>
    </row>
    <row r="88" spans="2:9" ht="11.1" customHeight="1" x14ac:dyDescent="0.15">
      <c r="B88" s="61">
        <v>606</v>
      </c>
      <c r="C88" s="18" t="s">
        <v>73</v>
      </c>
      <c r="D88" s="20">
        <v>163.4</v>
      </c>
      <c r="E88" s="63" t="s">
        <v>77</v>
      </c>
      <c r="F88" s="19"/>
      <c r="G88" s="19"/>
      <c r="H88" s="19"/>
      <c r="I88" s="88">
        <v>12987</v>
      </c>
    </row>
    <row r="89" spans="2:9" ht="11.1" customHeight="1" x14ac:dyDescent="0.15">
      <c r="B89" s="61"/>
      <c r="C89" s="18"/>
      <c r="D89" s="64"/>
      <c r="E89" s="19"/>
      <c r="F89" s="19"/>
      <c r="G89" s="19"/>
      <c r="H89" s="19"/>
    </row>
    <row r="90" spans="2:9" ht="11.1" customHeight="1" x14ac:dyDescent="0.15">
      <c r="B90" s="61"/>
      <c r="C90" s="19"/>
      <c r="D90" s="61"/>
      <c r="E90" s="19"/>
      <c r="F90" s="61"/>
      <c r="G90" s="19"/>
      <c r="H90" s="19"/>
    </row>
    <row r="91" spans="2:9" ht="11.1" customHeight="1" x14ac:dyDescent="0.15">
      <c r="B91" s="61"/>
      <c r="C91" s="19"/>
      <c r="D91" s="61"/>
      <c r="E91" s="19"/>
      <c r="F91" s="61"/>
      <c r="G91" s="19"/>
      <c r="H91" s="19"/>
    </row>
    <row r="92" spans="2:9" ht="11.1" customHeight="1" x14ac:dyDescent="0.15">
      <c r="C92" s="1"/>
      <c r="D92" s="12"/>
      <c r="F92" s="12"/>
    </row>
    <row r="93" spans="2:9" ht="11.1" customHeight="1" x14ac:dyDescent="0.15">
      <c r="C93" s="1"/>
      <c r="D93" s="12"/>
      <c r="F93" s="12"/>
    </row>
    <row r="94" spans="2:9" ht="11.1" customHeight="1" x14ac:dyDescent="0.15">
      <c r="C94" s="1"/>
      <c r="D94" s="12"/>
      <c r="F94" s="12"/>
    </row>
    <row r="95" spans="2:9" ht="11.1" customHeight="1" x14ac:dyDescent="0.15">
      <c r="C95" s="1"/>
      <c r="D95" s="12"/>
      <c r="F95" s="12"/>
    </row>
    <row r="96" spans="2:9" ht="11.1" customHeight="1" x14ac:dyDescent="0.15">
      <c r="C96" s="1"/>
      <c r="D96" s="12"/>
      <c r="F96" s="12"/>
    </row>
    <row r="97" spans="3:6" ht="11.1" customHeight="1" x14ac:dyDescent="0.15">
      <c r="C97" s="1"/>
      <c r="D97" s="12"/>
      <c r="F97" s="12"/>
    </row>
    <row r="98" spans="3:6" ht="11.1" customHeight="1" x14ac:dyDescent="0.15">
      <c r="C98" s="1"/>
      <c r="D98" s="12"/>
      <c r="F98" s="12"/>
    </row>
    <row r="99" spans="3:6" ht="11.1" customHeight="1" x14ac:dyDescent="0.15">
      <c r="C99" s="1"/>
      <c r="D99" s="12"/>
      <c r="F99" s="12"/>
    </row>
    <row r="100" spans="3:6" ht="11.1" customHeight="1" x14ac:dyDescent="0.15">
      <c r="C100" s="1"/>
      <c r="D100" s="12"/>
      <c r="F100" s="12"/>
    </row>
    <row r="101" spans="3:6" ht="11.1" customHeight="1" x14ac:dyDescent="0.15">
      <c r="C101" s="1"/>
      <c r="D101" s="12"/>
      <c r="F101" s="12"/>
    </row>
    <row r="102" spans="3:6" ht="11.1" customHeight="1" x14ac:dyDescent="0.15">
      <c r="C102" s="1"/>
      <c r="D102" s="12"/>
      <c r="F102" s="12"/>
    </row>
    <row r="103" spans="3:6" ht="11.1" customHeight="1" x14ac:dyDescent="0.15">
      <c r="C103" s="1"/>
      <c r="D103" s="12"/>
      <c r="F103" s="12"/>
    </row>
    <row r="104" spans="3:6" ht="11.1" customHeight="1" x14ac:dyDescent="0.15">
      <c r="C104" s="1"/>
      <c r="D104" s="12"/>
      <c r="F104" s="12"/>
    </row>
  </sheetData>
  <mergeCells count="12">
    <mergeCell ref="P23:P24"/>
    <mergeCell ref="Q23:Q24"/>
    <mergeCell ref="O23:O24"/>
    <mergeCell ref="J3:K3"/>
    <mergeCell ref="L3:M3"/>
    <mergeCell ref="Q3:Q4"/>
    <mergeCell ref="C3:D4"/>
    <mergeCell ref="E3:E4"/>
    <mergeCell ref="G3:I3"/>
    <mergeCell ref="N3:N4"/>
    <mergeCell ref="O3:O4"/>
    <mergeCell ref="F3:F4"/>
  </mergeCells>
  <phoneticPr fontId="6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対総量率</vt:lpstr>
      <vt:lpstr>平均濃度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</dc:creator>
  <cp:lastModifiedBy>kmdみやぎ</cp:lastModifiedBy>
  <cp:lastPrinted>2019-12-16T02:32:50Z</cp:lastPrinted>
  <dcterms:created xsi:type="dcterms:W3CDTF">2010-09-30T09:54:27Z</dcterms:created>
  <dcterms:modified xsi:type="dcterms:W3CDTF">2019-12-18T00:18:13Z</dcterms:modified>
</cp:coreProperties>
</file>