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drawings/drawing2.xml" ContentType="application/vnd.openxmlformats-officedocument.drawing+xml"/>
  <Override PartName="/xl/charts/chart4.xml" ContentType="application/vnd.openxmlformats-officedocument.drawingml.chart+xml"/>
  <Override PartName="/xl/theme/themeOverride4.xml" ContentType="application/vnd.openxmlformats-officedocument.themeOverride+xml"/>
  <Override PartName="/xl/charts/chart5.xml" ContentType="application/vnd.openxmlformats-officedocument.drawingml.chart+xml"/>
  <Override PartName="/xl/theme/themeOverride5.xml" ContentType="application/vnd.openxmlformats-officedocument.themeOverride+xml"/>
  <Override PartName="/xl/charts/chart6.xml" ContentType="application/vnd.openxmlformats-officedocument.drawingml.chart+xml"/>
  <Override PartName="/xl/theme/themeOverride6.xml" ContentType="application/vnd.openxmlformats-officedocument.themeOverride+xml"/>
  <Override PartName="/xl/drawings/drawing3.xml" ContentType="application/vnd.openxmlformats-officedocument.drawing+xml"/>
  <Override PartName="/xl/charts/chart7.xml" ContentType="application/vnd.openxmlformats-officedocument.drawingml.chart+xml"/>
  <Override PartName="/xl/theme/themeOverride7.xml" ContentType="application/vnd.openxmlformats-officedocument.themeOverride+xml"/>
  <Override PartName="/xl/charts/chart8.xml" ContentType="application/vnd.openxmlformats-officedocument.drawingml.chart+xml"/>
  <Override PartName="/xl/theme/themeOverride8.xml" ContentType="application/vnd.openxmlformats-officedocument.themeOverride+xml"/>
  <Override PartName="/xl/charts/chart9.xml" ContentType="application/vnd.openxmlformats-officedocument.drawingml.chart+xml"/>
  <Override PartName="/xl/theme/themeOverride9.xml" ContentType="application/vnd.openxmlformats-officedocument.themeOverride+xml"/>
  <Override PartName="/xl/charts/chart10.xml" ContentType="application/vnd.openxmlformats-officedocument.drawingml.chart+xml"/>
  <Override PartName="/xl/theme/themeOverride10.xml" ContentType="application/vnd.openxmlformats-officedocument.themeOverride+xml"/>
  <Override PartName="/xl/charts/chart11.xml" ContentType="application/vnd.openxmlformats-officedocument.drawingml.chart+xml"/>
  <Override PartName="/xl/theme/themeOverride11.xml" ContentType="application/vnd.openxmlformats-officedocument.themeOverride+xml"/>
  <Override PartName="/xl/drawings/drawing4.xml" ContentType="application/vnd.openxmlformats-officedocument.drawing+xml"/>
  <Override PartName="/xl/charts/chart12.xml" ContentType="application/vnd.openxmlformats-officedocument.drawingml.chart+xml"/>
  <Override PartName="/xl/theme/themeOverride12.xml" ContentType="application/vnd.openxmlformats-officedocument.themeOverride+xml"/>
  <Override PartName="/xl/charts/chart13.xml" ContentType="application/vnd.openxmlformats-officedocument.drawingml.chart+xml"/>
  <Override PartName="/xl/theme/themeOverride13.xml" ContentType="application/vnd.openxmlformats-officedocument.themeOverride+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7185" yWindow="9195" windowWidth="7200" windowHeight="4620"/>
  </bookViews>
  <sheets>
    <sheet name="まとめ" sheetId="1" r:id="rId1"/>
    <sheet name="月間量回帰式" sheetId="5" r:id="rId2"/>
    <sheet name="濃度回帰式" sheetId="6" r:id="rId3"/>
    <sheet name="元表" sheetId="2" r:id="rId4"/>
    <sheet name="一廃実調" sheetId="4" r:id="rId5"/>
    <sheet name="境界線量" sheetId="8" r:id="rId6"/>
    <sheet name="概要" sheetId="7" r:id="rId7"/>
  </sheets>
  <externalReferences>
    <externalReference r:id="rId8"/>
    <externalReference r:id="rId9"/>
  </externalReferences>
  <definedNames>
    <definedName name="Cs134Av">まとめ!$AG$10</definedName>
    <definedName name="Cs137Av">まとめ!$AH$10</definedName>
    <definedName name="h23計">[1]ごみし尿受入量!$Y$20</definedName>
    <definedName name="h24計">[1]ごみし尿受入量!$X$20</definedName>
    <definedName name="h25計">[1]ごみし尿受入量!$W$20</definedName>
    <definedName name="h26計">[1]ごみし尿受入量!$V$20</definedName>
    <definedName name="スラグ生成率">[1]まとめ!$AJ$7</definedName>
    <definedName name="ロス率">[1]まとめ!$X$7</definedName>
    <definedName name="下駄1" localSheetId="2">濃度回帰式!$M$55</definedName>
    <definedName name="下駄1">まとめ!$O$34</definedName>
    <definedName name="下駄2">濃度回帰式!$P$55</definedName>
    <definedName name="灰生成率">[1]まとめ!$AD$7</definedName>
    <definedName name="月">まとめ!$R$7:$R$19</definedName>
    <definedName name="月値割合表">まとめ!$R$7:$S$19</definedName>
    <definedName name="月別割合">まとめ!$R$7:$S$19</definedName>
    <definedName name="採取日1">まとめ!$AE$8</definedName>
    <definedName name="採取日2">まとめ!$AE$9</definedName>
    <definedName name="四y平均">[1]ごみし尿受入量!$U$20</definedName>
    <definedName name="事故日" localSheetId="6">[2]境界線量!$V$12</definedName>
    <definedName name="事故日" localSheetId="5">境界線量!$V$12</definedName>
    <definedName name="事故日" localSheetId="2">[1]まとめ!$S$15</definedName>
    <definedName name="事故日">まとめ!$R$32</definedName>
    <definedName name="事故日の濃度1" localSheetId="2">濃度回帰式!$M$56</definedName>
    <definedName name="事故日の濃度1">まとめ!$O$35</definedName>
    <definedName name="事故日の濃度2">濃度回帰式!$P$56</definedName>
    <definedName name="主灰発生率">まとめ!$Z$18</definedName>
    <definedName name="除数11" localSheetId="2">濃度回帰式!$M$54</definedName>
    <definedName name="除数11">まとめ!$O$33</definedName>
    <definedName name="除数12">濃度回帰式!$M$57</definedName>
    <definedName name="除数21">濃度回帰式!$P$54</definedName>
    <definedName name="除数22">濃度回帰式!$P$57</definedName>
    <definedName name="焼却_t_年">まとめ!$X$7:$X$15</definedName>
    <definedName name="調査初日" localSheetId="6">[2]境界線量!$V$13</definedName>
    <definedName name="調査初日" localSheetId="5">境界線量!$V$13</definedName>
    <definedName name="調査初日" localSheetId="2">[1]まとめ!$S$16</definedName>
    <definedName name="調査初日">まとめ!$R$33</definedName>
    <definedName name="調査初日134">[1]まとめ!$AQ$16</definedName>
    <definedName name="調査初日137">[1]まとめ!$AR$16</definedName>
    <definedName name="年度">まとめ!$W$7:$W$15</definedName>
    <definedName name="年度別焼却量">まとめ!$W$7:$X$15</definedName>
    <definedName name="濃度比">まとめ!$AB$13</definedName>
    <definedName name="半1" localSheetId="2">濃度回帰式!$M$53</definedName>
    <definedName name="半1">まとめ!$O$32</definedName>
    <definedName name="半2">濃度回帰式!$P$53</definedName>
    <definedName name="半Cs134" localSheetId="6">[2]境界線量!$AG$8</definedName>
    <definedName name="半Cs134" localSheetId="5">境界線量!$AG$8</definedName>
    <definedName name="半Cs134" localSheetId="2">[1]まとめ!$AM$7</definedName>
    <definedName name="半Cs134">まとめ!$AF$28</definedName>
    <definedName name="半Cs137" localSheetId="6">[2]境界線量!$AH$8</definedName>
    <definedName name="半Cs137" localSheetId="5">境界線量!$AH$8</definedName>
    <definedName name="半Cs137" localSheetId="2">[1]まとめ!$AN$7</definedName>
    <definedName name="半Cs137">まとめ!$AG$28</definedName>
    <definedName name="半I131" localSheetId="6">[2]境界線量!$AF$8</definedName>
    <definedName name="半I131" localSheetId="5">境界線量!$AF$8</definedName>
    <definedName name="半I131" localSheetId="2">[1]まとめ!$AL$7</definedName>
    <definedName name="半I131">まとめ!$AE$28</definedName>
    <definedName name="飛灰発生率">まとめ!$Z$17</definedName>
  </definedNames>
  <calcPr calcId="145621" refMode="R1C1"/>
</workbook>
</file>

<file path=xl/calcChain.xml><?xml version="1.0" encoding="utf-8"?>
<calcChain xmlns="http://schemas.openxmlformats.org/spreadsheetml/2006/main">
  <c r="AP37" i="1" l="1"/>
  <c r="AP38" i="1"/>
  <c r="AP39" i="1"/>
  <c r="AP40" i="1"/>
  <c r="AP41" i="1"/>
  <c r="AP42" i="1"/>
  <c r="AP43" i="1"/>
  <c r="AP44" i="1"/>
  <c r="AP45" i="1"/>
  <c r="AP46" i="1"/>
  <c r="AP47" i="1"/>
  <c r="AP48" i="1"/>
  <c r="AP49" i="1"/>
  <c r="AP50" i="1"/>
  <c r="AP51" i="1"/>
  <c r="AP52" i="1"/>
  <c r="AP53" i="1"/>
  <c r="AP54" i="1"/>
  <c r="AP55" i="1"/>
  <c r="AP56" i="1"/>
  <c r="AP57" i="1"/>
  <c r="AP58" i="1"/>
  <c r="AP59" i="1"/>
  <c r="AP60" i="1"/>
  <c r="AP61" i="1"/>
  <c r="AP62" i="1"/>
  <c r="AP63" i="1"/>
  <c r="AP64" i="1"/>
  <c r="AP65" i="1"/>
  <c r="AP66" i="1"/>
  <c r="AP67" i="1"/>
  <c r="AP68" i="1"/>
  <c r="AP69" i="1"/>
  <c r="AP70" i="1"/>
  <c r="AP71" i="1"/>
  <c r="AP72" i="1"/>
  <c r="AP73" i="1"/>
  <c r="AP74" i="1"/>
  <c r="AP75" i="1"/>
  <c r="AP76" i="1"/>
  <c r="AP77" i="1"/>
  <c r="AP78" i="1"/>
  <c r="AP79" i="1"/>
  <c r="AP80" i="1"/>
  <c r="AP81" i="1"/>
  <c r="AP82" i="1"/>
  <c r="AP83" i="1"/>
  <c r="AP84" i="1"/>
  <c r="AP85" i="1"/>
  <c r="AP86" i="1"/>
  <c r="AP87" i="1"/>
  <c r="AP88" i="1"/>
  <c r="AP89" i="1"/>
  <c r="AP90" i="1"/>
  <c r="AP91" i="1"/>
  <c r="AP92" i="1"/>
  <c r="AP93" i="1"/>
  <c r="AP94" i="1"/>
  <c r="AP95" i="1"/>
  <c r="AP96" i="1"/>
  <c r="AP97" i="1"/>
  <c r="AP98" i="1"/>
  <c r="AP99" i="1"/>
  <c r="AP100" i="1"/>
  <c r="AP101" i="1"/>
  <c r="AP102" i="1"/>
  <c r="AP103" i="1"/>
  <c r="AP104" i="1"/>
  <c r="AP105" i="1"/>
  <c r="AP106" i="1"/>
  <c r="AP107" i="1"/>
  <c r="AP108" i="1"/>
  <c r="AP109" i="1"/>
  <c r="AP110" i="1"/>
  <c r="AP111" i="1"/>
  <c r="AP112" i="1"/>
  <c r="AP113" i="1"/>
  <c r="AP114" i="1"/>
  <c r="AP115" i="1"/>
  <c r="AP116" i="1"/>
  <c r="AP117" i="1"/>
  <c r="AP118" i="1"/>
  <c r="AP119" i="1"/>
  <c r="AP36" i="1"/>
  <c r="AD34" i="1" l="1"/>
  <c r="AD35" i="1"/>
  <c r="AD36" i="1"/>
  <c r="AD37" i="1"/>
  <c r="AD38" i="1"/>
  <c r="AD39" i="1"/>
  <c r="AD40" i="1"/>
  <c r="AD41" i="1"/>
  <c r="AD42" i="1"/>
  <c r="AD43" i="1"/>
  <c r="AD44" i="1"/>
  <c r="AD45" i="1"/>
  <c r="AD46" i="1"/>
  <c r="AD47" i="1"/>
  <c r="AD48" i="1"/>
  <c r="AD49" i="1"/>
  <c r="AD50" i="1"/>
  <c r="AD51" i="1"/>
  <c r="AD52" i="1"/>
  <c r="AD53" i="1"/>
  <c r="AD54" i="1"/>
  <c r="AD55" i="1"/>
  <c r="AD56" i="1"/>
  <c r="AD57" i="1"/>
  <c r="AD58" i="1"/>
  <c r="AD59" i="1"/>
  <c r="AD60" i="1"/>
  <c r="AD61" i="1"/>
  <c r="AD62" i="1"/>
  <c r="AD63" i="1"/>
  <c r="AD64" i="1"/>
  <c r="AD65" i="1"/>
  <c r="AD66" i="1"/>
  <c r="AD67" i="1"/>
  <c r="AD68" i="1"/>
  <c r="AD69" i="1"/>
  <c r="AD70" i="1"/>
  <c r="AD71" i="1"/>
  <c r="AD72" i="1"/>
  <c r="AD73" i="1"/>
  <c r="AD74" i="1"/>
  <c r="AD75" i="1"/>
  <c r="AD76" i="1"/>
  <c r="AD77" i="1"/>
  <c r="AD78" i="1"/>
  <c r="AD79" i="1"/>
  <c r="AD80" i="1"/>
  <c r="AD81" i="1"/>
  <c r="AD82" i="1"/>
  <c r="AD83" i="1"/>
  <c r="AD84" i="1"/>
  <c r="AD85" i="1"/>
  <c r="AD86" i="1"/>
  <c r="AD87" i="1"/>
  <c r="AD88" i="1"/>
  <c r="AD89" i="1"/>
  <c r="AD90" i="1"/>
  <c r="AD91" i="1"/>
  <c r="AD92" i="1"/>
  <c r="AD93" i="1"/>
  <c r="AD94" i="1"/>
  <c r="AD95" i="1"/>
  <c r="AD96" i="1"/>
  <c r="AD97" i="1"/>
  <c r="AD98" i="1"/>
  <c r="AD99" i="1"/>
  <c r="AD100" i="1"/>
  <c r="AD101" i="1"/>
  <c r="AD102" i="1"/>
  <c r="AD33" i="1"/>
  <c r="AI34" i="1"/>
  <c r="AI35" i="1"/>
  <c r="AI36" i="1"/>
  <c r="AI37" i="1"/>
  <c r="AI38" i="1"/>
  <c r="AI39" i="1"/>
  <c r="AI40" i="1"/>
  <c r="AI41" i="1"/>
  <c r="AI42" i="1"/>
  <c r="AI43" i="1"/>
  <c r="AI44" i="1"/>
  <c r="AI45" i="1"/>
  <c r="AI46" i="1"/>
  <c r="AI47" i="1"/>
  <c r="AI48" i="1"/>
  <c r="AI49" i="1"/>
  <c r="AI50" i="1"/>
  <c r="AI51" i="1"/>
  <c r="AI52" i="1"/>
  <c r="AI53" i="1"/>
  <c r="AI54" i="1"/>
  <c r="AI55" i="1"/>
  <c r="AI56" i="1"/>
  <c r="AI57" i="1"/>
  <c r="AI58" i="1"/>
  <c r="AI59" i="1"/>
  <c r="AI60" i="1"/>
  <c r="AI61" i="1"/>
  <c r="AI62" i="1"/>
  <c r="AI63" i="1"/>
  <c r="AI64" i="1"/>
  <c r="AI65" i="1"/>
  <c r="AI66" i="1"/>
  <c r="AI67" i="1"/>
  <c r="AI68" i="1"/>
  <c r="AI69" i="1"/>
  <c r="AI70" i="1"/>
  <c r="AI71" i="1"/>
  <c r="AI72" i="1"/>
  <c r="AI73" i="1"/>
  <c r="AI74" i="1"/>
  <c r="AI75" i="1"/>
  <c r="AI76" i="1"/>
  <c r="AI77" i="1"/>
  <c r="AI78" i="1"/>
  <c r="AI79" i="1"/>
  <c r="AI80" i="1"/>
  <c r="AI81" i="1"/>
  <c r="AI82" i="1"/>
  <c r="AI83" i="1"/>
  <c r="AI84" i="1"/>
  <c r="AI85" i="1"/>
  <c r="AI86" i="1"/>
  <c r="AI87" i="1"/>
  <c r="AI88" i="1"/>
  <c r="AI89" i="1"/>
  <c r="AI90" i="1"/>
  <c r="AI91" i="1"/>
  <c r="AI92" i="1"/>
  <c r="AI93" i="1"/>
  <c r="AI94" i="1"/>
  <c r="AI95" i="1"/>
  <c r="AI96" i="1"/>
  <c r="AI97" i="1"/>
  <c r="AI98" i="1"/>
  <c r="AI99" i="1"/>
  <c r="AI100" i="1"/>
  <c r="AI101" i="1"/>
  <c r="AI102" i="1"/>
  <c r="AI103" i="1"/>
  <c r="AI104" i="1"/>
  <c r="AI105" i="1"/>
  <c r="AI106" i="1"/>
  <c r="AI107" i="1"/>
  <c r="AI108" i="1"/>
  <c r="AI109" i="1"/>
  <c r="AI110" i="1"/>
  <c r="AI111" i="1"/>
  <c r="AI112" i="1"/>
  <c r="AI113" i="1"/>
  <c r="AI114" i="1"/>
  <c r="AI115" i="1"/>
  <c r="AI116" i="1"/>
  <c r="AI117" i="1"/>
  <c r="AI118" i="1"/>
  <c r="AI119" i="1"/>
  <c r="AI33" i="1"/>
  <c r="AB34" i="1" l="1"/>
  <c r="AB35" i="1"/>
  <c r="AB36" i="1"/>
  <c r="AB37" i="1"/>
  <c r="AB38"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0"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7" i="1"/>
  <c r="AB98" i="1"/>
  <c r="AB99" i="1"/>
  <c r="AB100" i="1"/>
  <c r="AB101" i="1"/>
  <c r="AB102" i="1"/>
  <c r="AB103" i="1"/>
  <c r="AB104" i="1"/>
  <c r="AB105" i="1"/>
  <c r="AB106" i="1"/>
  <c r="AB107" i="1"/>
  <c r="AB108" i="1"/>
  <c r="AB109" i="1"/>
  <c r="AB110" i="1"/>
  <c r="AB111" i="1"/>
  <c r="AB112" i="1"/>
  <c r="AB113" i="1"/>
  <c r="AB114" i="1"/>
  <c r="AB115" i="1"/>
  <c r="AB116" i="1"/>
  <c r="AB117" i="1"/>
  <c r="AB118" i="1"/>
  <c r="AB119" i="1"/>
  <c r="AB33" i="1"/>
  <c r="Z71" i="1"/>
  <c r="Z72" i="1"/>
  <c r="Z73" i="1"/>
  <c r="Z74" i="1"/>
  <c r="Z75" i="1"/>
  <c r="Z76" i="1"/>
  <c r="Z77" i="1"/>
  <c r="Z78" i="1"/>
  <c r="Z79" i="1"/>
  <c r="Z80" i="1"/>
  <c r="Z81" i="1"/>
  <c r="Z82" i="1"/>
  <c r="Z83" i="1"/>
  <c r="Z84" i="1"/>
  <c r="Z85" i="1"/>
  <c r="Z86" i="1"/>
  <c r="Z87" i="1"/>
  <c r="Z88" i="1"/>
  <c r="Z89" i="1"/>
  <c r="Z90" i="1"/>
  <c r="Z91" i="1"/>
  <c r="Z92" i="1"/>
  <c r="Z93" i="1"/>
  <c r="Z94" i="1"/>
  <c r="Z95" i="1"/>
  <c r="Z96" i="1"/>
  <c r="Z97" i="1"/>
  <c r="Z98" i="1"/>
  <c r="Z99" i="1"/>
  <c r="Z100" i="1"/>
  <c r="Z101" i="1"/>
  <c r="Z102" i="1"/>
  <c r="Z103" i="1"/>
  <c r="Z104" i="1"/>
  <c r="Z105" i="1"/>
  <c r="Z106" i="1"/>
  <c r="Z107" i="1"/>
  <c r="Z108" i="1"/>
  <c r="Z109" i="1"/>
  <c r="Z110" i="1"/>
  <c r="Z111" i="1"/>
  <c r="Z112" i="1"/>
  <c r="Z113" i="1"/>
  <c r="Z114" i="1"/>
  <c r="Z115" i="1"/>
  <c r="Z116" i="1"/>
  <c r="Z117" i="1"/>
  <c r="Z118" i="1"/>
  <c r="Z119" i="1"/>
  <c r="Z34" i="1"/>
  <c r="Z35" i="1"/>
  <c r="Z36" i="1"/>
  <c r="Z37" i="1"/>
  <c r="Z38" i="1"/>
  <c r="Z44" i="1"/>
  <c r="Z45" i="1"/>
  <c r="Z46" i="1"/>
  <c r="Z47" i="1"/>
  <c r="Z48" i="1"/>
  <c r="Z49" i="1"/>
  <c r="Z50" i="1"/>
  <c r="Z51" i="1"/>
  <c r="Z52" i="1"/>
  <c r="Z53" i="1"/>
  <c r="Z54" i="1"/>
  <c r="Z55" i="1"/>
  <c r="Z56" i="1"/>
  <c r="Z57" i="1"/>
  <c r="Z58" i="1"/>
  <c r="Z59" i="1"/>
  <c r="Z60" i="1"/>
  <c r="Z61" i="1"/>
  <c r="Z62" i="1"/>
  <c r="Z63" i="1"/>
  <c r="Z64" i="1"/>
  <c r="Z65" i="1"/>
  <c r="Z66" i="1"/>
  <c r="Z67" i="1"/>
  <c r="Z68" i="1"/>
  <c r="Z69" i="1"/>
  <c r="Z70" i="1"/>
  <c r="Z33" i="1"/>
  <c r="Y34" i="1"/>
  <c r="Y35" i="1"/>
  <c r="Y36" i="1"/>
  <c r="Y37" i="1"/>
  <c r="Y38" i="1"/>
  <c r="Y39" i="1"/>
  <c r="AB39" i="1" s="1"/>
  <c r="Y40" i="1"/>
  <c r="Z40" i="1" s="1"/>
  <c r="Y41" i="1"/>
  <c r="AB41" i="1" s="1"/>
  <c r="Y42" i="1"/>
  <c r="Z42" i="1" s="1"/>
  <c r="Y43" i="1"/>
  <c r="AB43" i="1" s="1"/>
  <c r="Y44" i="1"/>
  <c r="Y45" i="1"/>
  <c r="Y46" i="1"/>
  <c r="Y47" i="1"/>
  <c r="Y48" i="1"/>
  <c r="Y49" i="1"/>
  <c r="Y50" i="1"/>
  <c r="Y51" i="1"/>
  <c r="Y52" i="1"/>
  <c r="Y53" i="1"/>
  <c r="Y54" i="1"/>
  <c r="Y55" i="1"/>
  <c r="Y56" i="1"/>
  <c r="Y57" i="1"/>
  <c r="Y58" i="1"/>
  <c r="Y59" i="1"/>
  <c r="Y60" i="1"/>
  <c r="Y61" i="1"/>
  <c r="Y62" i="1"/>
  <c r="Y63" i="1"/>
  <c r="Y64" i="1"/>
  <c r="Y65" i="1"/>
  <c r="Y66" i="1"/>
  <c r="Y67" i="1"/>
  <c r="Y68" i="1"/>
  <c r="Y69" i="1"/>
  <c r="Y70" i="1"/>
  <c r="Y71" i="1"/>
  <c r="Y72" i="1"/>
  <c r="Y73" i="1"/>
  <c r="Y74" i="1"/>
  <c r="Y75" i="1"/>
  <c r="Y76" i="1"/>
  <c r="Y77" i="1"/>
  <c r="Y78" i="1"/>
  <c r="Y79" i="1"/>
  <c r="Y80" i="1"/>
  <c r="Y81" i="1"/>
  <c r="Y82" i="1"/>
  <c r="Y83" i="1"/>
  <c r="Y84" i="1"/>
  <c r="Y85" i="1"/>
  <c r="Y86" i="1"/>
  <c r="Y87" i="1"/>
  <c r="Y88" i="1"/>
  <c r="Y89" i="1"/>
  <c r="Y90" i="1"/>
  <c r="Y91" i="1"/>
  <c r="Y92" i="1"/>
  <c r="Y93" i="1"/>
  <c r="Y94" i="1"/>
  <c r="Y95" i="1"/>
  <c r="Y96" i="1"/>
  <c r="Y97" i="1"/>
  <c r="Y98" i="1"/>
  <c r="Y99" i="1"/>
  <c r="Y100" i="1"/>
  <c r="Y101" i="1"/>
  <c r="Y102" i="1"/>
  <c r="Y103" i="1"/>
  <c r="Y104" i="1"/>
  <c r="Y105" i="1"/>
  <c r="Y106" i="1"/>
  <c r="Y107" i="1"/>
  <c r="Y108" i="1"/>
  <c r="Y109" i="1"/>
  <c r="Y110" i="1"/>
  <c r="Y111" i="1"/>
  <c r="Y112" i="1"/>
  <c r="Y113" i="1"/>
  <c r="Y114" i="1"/>
  <c r="Y115" i="1"/>
  <c r="Y116" i="1"/>
  <c r="Y117" i="1"/>
  <c r="Y118" i="1"/>
  <c r="Y119" i="1"/>
  <c r="Y33" i="1"/>
  <c r="Z43" i="1" l="1"/>
  <c r="AB42" i="1"/>
  <c r="Z41" i="1"/>
  <c r="AB40" i="1"/>
  <c r="Z39" i="1"/>
  <c r="W38" i="1"/>
  <c r="W37" i="1" s="1"/>
  <c r="W36" i="1" s="1"/>
  <c r="V38" i="1"/>
  <c r="V37" i="1" s="1"/>
  <c r="V36" i="1" s="1"/>
  <c r="T38" i="1"/>
  <c r="T37" i="1" s="1"/>
  <c r="T36" i="1" s="1"/>
  <c r="S38" i="1"/>
  <c r="S37" i="1" s="1"/>
  <c r="S36" i="1" s="1"/>
  <c r="W44" i="1"/>
  <c r="W45" i="1" s="1"/>
  <c r="W46" i="1" s="1"/>
  <c r="W47" i="1" s="1"/>
  <c r="W48" i="1" s="1"/>
  <c r="W49" i="1" s="1"/>
  <c r="W50" i="1" s="1"/>
  <c r="W51" i="1" s="1"/>
  <c r="W52" i="1" s="1"/>
  <c r="W53" i="1" s="1"/>
  <c r="W54" i="1" s="1"/>
  <c r="W55" i="1" s="1"/>
  <c r="W56" i="1" s="1"/>
  <c r="W57" i="1" s="1"/>
  <c r="W58" i="1" s="1"/>
  <c r="W59" i="1" s="1"/>
  <c r="W60" i="1" s="1"/>
  <c r="W61" i="1" s="1"/>
  <c r="W62" i="1" s="1"/>
  <c r="W63" i="1" s="1"/>
  <c r="W64" i="1" s="1"/>
  <c r="W65" i="1" s="1"/>
  <c r="W66" i="1" s="1"/>
  <c r="W67" i="1" s="1"/>
  <c r="W68" i="1" s="1"/>
  <c r="W69" i="1" s="1"/>
  <c r="W70" i="1" s="1"/>
  <c r="W71" i="1" s="1"/>
  <c r="W72" i="1" s="1"/>
  <c r="W73" i="1" s="1"/>
  <c r="W74" i="1" s="1"/>
  <c r="W75" i="1" s="1"/>
  <c r="W76" i="1" s="1"/>
  <c r="W77" i="1" s="1"/>
  <c r="W78" i="1" s="1"/>
  <c r="W79" i="1" s="1"/>
  <c r="W80" i="1" s="1"/>
  <c r="W81" i="1" s="1"/>
  <c r="W82" i="1" s="1"/>
  <c r="W83" i="1" s="1"/>
  <c r="W84" i="1" s="1"/>
  <c r="W85" i="1" s="1"/>
  <c r="W86" i="1" s="1"/>
  <c r="W87" i="1" s="1"/>
  <c r="W88" i="1" s="1"/>
  <c r="W89" i="1" s="1"/>
  <c r="W90" i="1" s="1"/>
  <c r="W91" i="1" s="1"/>
  <c r="W92" i="1" s="1"/>
  <c r="W93" i="1" s="1"/>
  <c r="W94" i="1" s="1"/>
  <c r="W95" i="1" s="1"/>
  <c r="W96" i="1" s="1"/>
  <c r="W97" i="1" s="1"/>
  <c r="W98" i="1" s="1"/>
  <c r="W99" i="1" s="1"/>
  <c r="W100" i="1" s="1"/>
  <c r="W101" i="1" s="1"/>
  <c r="W102" i="1" s="1"/>
  <c r="W103" i="1" s="1"/>
  <c r="W104" i="1" s="1"/>
  <c r="W105" i="1" s="1"/>
  <c r="W106" i="1" s="1"/>
  <c r="W107" i="1" s="1"/>
  <c r="W108" i="1" s="1"/>
  <c r="W109" i="1" s="1"/>
  <c r="W110" i="1" s="1"/>
  <c r="W111" i="1" s="1"/>
  <c r="W112" i="1" s="1"/>
  <c r="W113" i="1" s="1"/>
  <c r="W114" i="1" s="1"/>
  <c r="W115" i="1" s="1"/>
  <c r="W116" i="1" s="1"/>
  <c r="W117" i="1" s="1"/>
  <c r="W118" i="1" s="1"/>
  <c r="W119" i="1" s="1"/>
  <c r="V44" i="1"/>
  <c r="V45" i="1" s="1"/>
  <c r="V46" i="1" s="1"/>
  <c r="V47" i="1" s="1"/>
  <c r="V48" i="1" s="1"/>
  <c r="V49" i="1" s="1"/>
  <c r="V50" i="1" s="1"/>
  <c r="V51" i="1" s="1"/>
  <c r="V52" i="1" s="1"/>
  <c r="V53" i="1" s="1"/>
  <c r="V54" i="1" s="1"/>
  <c r="V55" i="1" s="1"/>
  <c r="V56" i="1" s="1"/>
  <c r="V57" i="1" s="1"/>
  <c r="V58" i="1" s="1"/>
  <c r="V59" i="1" s="1"/>
  <c r="V60" i="1" s="1"/>
  <c r="V61" i="1" s="1"/>
  <c r="V62" i="1" s="1"/>
  <c r="V63" i="1" s="1"/>
  <c r="V64" i="1" s="1"/>
  <c r="V65" i="1" s="1"/>
  <c r="V66" i="1" s="1"/>
  <c r="V67" i="1" s="1"/>
  <c r="V68" i="1" s="1"/>
  <c r="V69" i="1" s="1"/>
  <c r="V70" i="1" s="1"/>
  <c r="V71" i="1" s="1"/>
  <c r="V72" i="1" s="1"/>
  <c r="V73" i="1" s="1"/>
  <c r="V74" i="1" s="1"/>
  <c r="V75" i="1" s="1"/>
  <c r="V76" i="1" s="1"/>
  <c r="V77" i="1" s="1"/>
  <c r="V78" i="1" s="1"/>
  <c r="V79" i="1" s="1"/>
  <c r="V80" i="1" s="1"/>
  <c r="V81" i="1" s="1"/>
  <c r="V82" i="1" s="1"/>
  <c r="V83" i="1" s="1"/>
  <c r="V84" i="1" s="1"/>
  <c r="V85" i="1" s="1"/>
  <c r="V86" i="1" s="1"/>
  <c r="V87" i="1" s="1"/>
  <c r="V88" i="1" s="1"/>
  <c r="V89" i="1" s="1"/>
  <c r="V90" i="1" s="1"/>
  <c r="V91" i="1" s="1"/>
  <c r="V92" i="1" s="1"/>
  <c r="V93" i="1" s="1"/>
  <c r="V94" i="1" s="1"/>
  <c r="V95" i="1" s="1"/>
  <c r="V96" i="1" s="1"/>
  <c r="V97" i="1" s="1"/>
  <c r="V98" i="1" s="1"/>
  <c r="V99" i="1" s="1"/>
  <c r="V100" i="1" s="1"/>
  <c r="V101" i="1" s="1"/>
  <c r="V102" i="1" s="1"/>
  <c r="V103" i="1" s="1"/>
  <c r="V104" i="1" s="1"/>
  <c r="V105" i="1" s="1"/>
  <c r="V106" i="1" s="1"/>
  <c r="V107" i="1" s="1"/>
  <c r="V108" i="1" s="1"/>
  <c r="V109" i="1" s="1"/>
  <c r="V110" i="1" s="1"/>
  <c r="V111" i="1" s="1"/>
  <c r="V112" i="1" s="1"/>
  <c r="V113" i="1" s="1"/>
  <c r="V114" i="1" s="1"/>
  <c r="V115" i="1" s="1"/>
  <c r="V116" i="1" s="1"/>
  <c r="V117" i="1" s="1"/>
  <c r="V118" i="1" s="1"/>
  <c r="V119" i="1" s="1"/>
  <c r="T44" i="1"/>
  <c r="T45" i="1" s="1"/>
  <c r="T46" i="1" s="1"/>
  <c r="T47" i="1" s="1"/>
  <c r="T48" i="1" s="1"/>
  <c r="T49" i="1" s="1"/>
  <c r="T50" i="1" s="1"/>
  <c r="T51" i="1" s="1"/>
  <c r="T52" i="1" s="1"/>
  <c r="T53" i="1" s="1"/>
  <c r="T54" i="1" s="1"/>
  <c r="T55" i="1" s="1"/>
  <c r="T56" i="1" s="1"/>
  <c r="T57" i="1" s="1"/>
  <c r="T58" i="1" s="1"/>
  <c r="T59" i="1" s="1"/>
  <c r="T60" i="1" s="1"/>
  <c r="T61" i="1" s="1"/>
  <c r="T62" i="1" s="1"/>
  <c r="T63" i="1" s="1"/>
  <c r="T64" i="1" s="1"/>
  <c r="T65" i="1" s="1"/>
  <c r="T66" i="1" s="1"/>
  <c r="T67" i="1" s="1"/>
  <c r="T68" i="1" s="1"/>
  <c r="T69" i="1" s="1"/>
  <c r="T70" i="1" s="1"/>
  <c r="T71" i="1" s="1"/>
  <c r="T72" i="1" s="1"/>
  <c r="T73" i="1" s="1"/>
  <c r="T74" i="1" s="1"/>
  <c r="T75" i="1" s="1"/>
  <c r="T76" i="1" s="1"/>
  <c r="T77" i="1" s="1"/>
  <c r="T78" i="1" s="1"/>
  <c r="T79" i="1" s="1"/>
  <c r="T80" i="1" s="1"/>
  <c r="T81" i="1" s="1"/>
  <c r="T82" i="1" s="1"/>
  <c r="T83" i="1" s="1"/>
  <c r="T84" i="1" s="1"/>
  <c r="T85" i="1" s="1"/>
  <c r="T86" i="1" s="1"/>
  <c r="T87" i="1" s="1"/>
  <c r="T88" i="1" s="1"/>
  <c r="T89" i="1" s="1"/>
  <c r="T90" i="1" s="1"/>
  <c r="T91" i="1" s="1"/>
  <c r="T92" i="1" s="1"/>
  <c r="T93" i="1" s="1"/>
  <c r="T94" i="1" s="1"/>
  <c r="T95" i="1" s="1"/>
  <c r="T96" i="1" s="1"/>
  <c r="T97" i="1" s="1"/>
  <c r="T98" i="1" s="1"/>
  <c r="T99" i="1" s="1"/>
  <c r="T100" i="1" s="1"/>
  <c r="T101" i="1" s="1"/>
  <c r="T102" i="1" s="1"/>
  <c r="T103" i="1" s="1"/>
  <c r="T104" i="1" s="1"/>
  <c r="T105" i="1" s="1"/>
  <c r="T106" i="1" s="1"/>
  <c r="T107" i="1" s="1"/>
  <c r="T108" i="1" s="1"/>
  <c r="T109" i="1" s="1"/>
  <c r="T110" i="1" s="1"/>
  <c r="T111" i="1" s="1"/>
  <c r="T112" i="1" s="1"/>
  <c r="T113" i="1" s="1"/>
  <c r="T114" i="1" s="1"/>
  <c r="T115" i="1" s="1"/>
  <c r="T116" i="1" s="1"/>
  <c r="T117" i="1" s="1"/>
  <c r="T118" i="1" s="1"/>
  <c r="T119" i="1" s="1"/>
  <c r="S44" i="1"/>
  <c r="S45" i="1" s="1"/>
  <c r="S46" i="1" s="1"/>
  <c r="S47" i="1" s="1"/>
  <c r="S48" i="1" s="1"/>
  <c r="S49" i="1" s="1"/>
  <c r="S50" i="1" s="1"/>
  <c r="S51" i="1" s="1"/>
  <c r="S52" i="1" s="1"/>
  <c r="S53" i="1" s="1"/>
  <c r="S54" i="1" s="1"/>
  <c r="S55" i="1" s="1"/>
  <c r="S56" i="1" s="1"/>
  <c r="S57" i="1" s="1"/>
  <c r="S58" i="1" s="1"/>
  <c r="S59" i="1" s="1"/>
  <c r="S60" i="1" s="1"/>
  <c r="S61" i="1" s="1"/>
  <c r="S62" i="1" s="1"/>
  <c r="S63" i="1" s="1"/>
  <c r="S64" i="1" s="1"/>
  <c r="S65" i="1" s="1"/>
  <c r="S66" i="1" s="1"/>
  <c r="S67" i="1" s="1"/>
  <c r="S68" i="1" s="1"/>
  <c r="S69" i="1" s="1"/>
  <c r="S70" i="1" s="1"/>
  <c r="S71" i="1" s="1"/>
  <c r="S72" i="1" s="1"/>
  <c r="S73" i="1" s="1"/>
  <c r="S74" i="1" s="1"/>
  <c r="S75" i="1" s="1"/>
  <c r="S76" i="1" s="1"/>
  <c r="S77" i="1" s="1"/>
  <c r="S78" i="1" s="1"/>
  <c r="S79" i="1" s="1"/>
  <c r="S80" i="1" s="1"/>
  <c r="S81" i="1" s="1"/>
  <c r="S82" i="1" s="1"/>
  <c r="S83" i="1" s="1"/>
  <c r="S84" i="1" s="1"/>
  <c r="S85" i="1" s="1"/>
  <c r="S86" i="1" s="1"/>
  <c r="S87" i="1" s="1"/>
  <c r="S88" i="1" s="1"/>
  <c r="S89" i="1" s="1"/>
  <c r="S90" i="1" s="1"/>
  <c r="S91" i="1" s="1"/>
  <c r="S92" i="1" s="1"/>
  <c r="S93" i="1" s="1"/>
  <c r="S94" i="1" s="1"/>
  <c r="S95" i="1" s="1"/>
  <c r="S96" i="1" s="1"/>
  <c r="S97" i="1" s="1"/>
  <c r="S98" i="1" s="1"/>
  <c r="S99" i="1" s="1"/>
  <c r="S100" i="1" s="1"/>
  <c r="S101" i="1" s="1"/>
  <c r="S102" i="1" s="1"/>
  <c r="S103" i="1" s="1"/>
  <c r="S104" i="1" s="1"/>
  <c r="S105" i="1" s="1"/>
  <c r="S106" i="1" s="1"/>
  <c r="S107" i="1" s="1"/>
  <c r="S108" i="1" s="1"/>
  <c r="S109" i="1" s="1"/>
  <c r="S110" i="1" s="1"/>
  <c r="S111" i="1" s="1"/>
  <c r="S112" i="1" s="1"/>
  <c r="S113" i="1" s="1"/>
  <c r="S114" i="1" s="1"/>
  <c r="S115" i="1" s="1"/>
  <c r="S116" i="1" s="1"/>
  <c r="S117" i="1" s="1"/>
  <c r="S118" i="1" s="1"/>
  <c r="S119" i="1" s="1"/>
  <c r="AL302" i="8" l="1"/>
  <c r="AK302" i="8"/>
  <c r="AJ302" i="8"/>
  <c r="AH302" i="8"/>
  <c r="AG302" i="8"/>
  <c r="AI302" i="8" s="1"/>
  <c r="AL301" i="8"/>
  <c r="AK301" i="8"/>
  <c r="AJ301" i="8"/>
  <c r="AH301" i="8"/>
  <c r="AG301" i="8"/>
  <c r="AI301" i="8" s="1"/>
  <c r="AL300" i="8"/>
  <c r="AK300" i="8"/>
  <c r="AJ300" i="8"/>
  <c r="AH300" i="8"/>
  <c r="AG300" i="8"/>
  <c r="AI300" i="8" s="1"/>
  <c r="AL299" i="8"/>
  <c r="AK299" i="8"/>
  <c r="AJ299" i="8"/>
  <c r="AH299" i="8"/>
  <c r="AG299" i="8"/>
  <c r="AI299" i="8" s="1"/>
  <c r="AL298" i="8"/>
  <c r="AK298" i="8"/>
  <c r="AJ298" i="8"/>
  <c r="AH298" i="8"/>
  <c r="AG298" i="8"/>
  <c r="AI298" i="8" s="1"/>
  <c r="AL297" i="8"/>
  <c r="AK297" i="8"/>
  <c r="AJ297" i="8"/>
  <c r="AH297" i="8"/>
  <c r="AG297" i="8"/>
  <c r="AI297" i="8" s="1"/>
  <c r="AL296" i="8"/>
  <c r="AK296" i="8"/>
  <c r="AJ296" i="8"/>
  <c r="AH296" i="8"/>
  <c r="AG296" i="8"/>
  <c r="AI296" i="8" s="1"/>
  <c r="AL295" i="8"/>
  <c r="AK295" i="8"/>
  <c r="AJ295" i="8"/>
  <c r="AH295" i="8"/>
  <c r="AG295" i="8"/>
  <c r="AI295" i="8" s="1"/>
  <c r="AL294" i="8"/>
  <c r="AK294" i="8"/>
  <c r="AJ294" i="8"/>
  <c r="AH294" i="8"/>
  <c r="AG294" i="8"/>
  <c r="AI294" i="8" s="1"/>
  <c r="AL293" i="8"/>
  <c r="AK293" i="8"/>
  <c r="AJ293" i="8"/>
  <c r="AH293" i="8"/>
  <c r="AG293" i="8"/>
  <c r="AI293" i="8" s="1"/>
  <c r="AL292" i="8"/>
  <c r="AK292" i="8"/>
  <c r="AJ292" i="8"/>
  <c r="AH292" i="8"/>
  <c r="AG292" i="8"/>
  <c r="AI292" i="8" s="1"/>
  <c r="AL291" i="8"/>
  <c r="AK291" i="8"/>
  <c r="AJ291" i="8"/>
  <c r="AH291" i="8"/>
  <c r="AG291" i="8"/>
  <c r="AI291" i="8" s="1"/>
  <c r="AL290" i="8"/>
  <c r="AK290" i="8"/>
  <c r="AJ290" i="8"/>
  <c r="AH290" i="8"/>
  <c r="AG290" i="8"/>
  <c r="AI290" i="8" s="1"/>
  <c r="AL289" i="8"/>
  <c r="AK289" i="8"/>
  <c r="AJ289" i="8"/>
  <c r="AH289" i="8"/>
  <c r="AG289" i="8"/>
  <c r="AI289" i="8" s="1"/>
  <c r="AL288" i="8"/>
  <c r="AK288" i="8"/>
  <c r="AJ288" i="8"/>
  <c r="AH288" i="8"/>
  <c r="AG288" i="8"/>
  <c r="AI288" i="8" s="1"/>
  <c r="AL287" i="8"/>
  <c r="AK287" i="8"/>
  <c r="AJ287" i="8"/>
  <c r="AH287" i="8"/>
  <c r="AG287" i="8"/>
  <c r="AI287" i="8" s="1"/>
  <c r="AL286" i="8"/>
  <c r="AK286" i="8"/>
  <c r="AJ286" i="8"/>
  <c r="AH286" i="8"/>
  <c r="AG286" i="8"/>
  <c r="AI286" i="8" s="1"/>
  <c r="AL285" i="8"/>
  <c r="AK285" i="8"/>
  <c r="AJ285" i="8"/>
  <c r="AH285" i="8"/>
  <c r="AG285" i="8"/>
  <c r="AI285" i="8" s="1"/>
  <c r="AL284" i="8"/>
  <c r="AK284" i="8"/>
  <c r="AJ284" i="8"/>
  <c r="AH284" i="8"/>
  <c r="AG284" i="8"/>
  <c r="AI284" i="8" s="1"/>
  <c r="AL283" i="8"/>
  <c r="AK283" i="8"/>
  <c r="AJ283" i="8"/>
  <c r="AH283" i="8"/>
  <c r="AG283" i="8"/>
  <c r="AI283" i="8" s="1"/>
  <c r="AL282" i="8"/>
  <c r="AK282" i="8"/>
  <c r="AJ282" i="8"/>
  <c r="AH282" i="8"/>
  <c r="AG282" i="8"/>
  <c r="AI282" i="8" s="1"/>
  <c r="AL281" i="8"/>
  <c r="AK281" i="8"/>
  <c r="AJ281" i="8"/>
  <c r="AH281" i="8"/>
  <c r="AG281" i="8"/>
  <c r="AI281" i="8" s="1"/>
  <c r="AL280" i="8"/>
  <c r="AK280" i="8"/>
  <c r="AJ280" i="8"/>
  <c r="AH280" i="8"/>
  <c r="AG280" i="8"/>
  <c r="AI280" i="8" s="1"/>
  <c r="AL279" i="8"/>
  <c r="AK279" i="8"/>
  <c r="AJ279" i="8"/>
  <c r="AH279" i="8"/>
  <c r="AG279" i="8"/>
  <c r="AI279" i="8" s="1"/>
  <c r="AL278" i="8"/>
  <c r="AK278" i="8"/>
  <c r="AJ278" i="8"/>
  <c r="AH278" i="8"/>
  <c r="AG278" i="8"/>
  <c r="AI278" i="8" s="1"/>
  <c r="AL277" i="8"/>
  <c r="AK277" i="8"/>
  <c r="AJ277" i="8"/>
  <c r="AH277" i="8"/>
  <c r="AG277" i="8"/>
  <c r="AI277" i="8" s="1"/>
  <c r="AL276" i="8"/>
  <c r="AK276" i="8"/>
  <c r="AJ276" i="8"/>
  <c r="AH276" i="8"/>
  <c r="AG276" i="8"/>
  <c r="AI276" i="8" s="1"/>
  <c r="AL275" i="8"/>
  <c r="AK275" i="8"/>
  <c r="AJ275" i="8"/>
  <c r="AH275" i="8"/>
  <c r="AG275" i="8"/>
  <c r="AI275" i="8" s="1"/>
  <c r="AL274" i="8"/>
  <c r="AK274" i="8"/>
  <c r="AJ274" i="8"/>
  <c r="AH274" i="8"/>
  <c r="AG274" i="8"/>
  <c r="AI274" i="8" s="1"/>
  <c r="AL273" i="8"/>
  <c r="AK273" i="8"/>
  <c r="AJ273" i="8"/>
  <c r="AH273" i="8"/>
  <c r="AG273" i="8"/>
  <c r="AI273" i="8" s="1"/>
  <c r="AL272" i="8"/>
  <c r="AK272" i="8"/>
  <c r="AJ272" i="8"/>
  <c r="AH272" i="8"/>
  <c r="AG272" i="8"/>
  <c r="AI272" i="8" s="1"/>
  <c r="AL271" i="8"/>
  <c r="AK271" i="8"/>
  <c r="AJ271" i="8"/>
  <c r="AH271" i="8"/>
  <c r="AG271" i="8"/>
  <c r="AI271" i="8" s="1"/>
  <c r="AL270" i="8"/>
  <c r="AK270" i="8"/>
  <c r="AJ270" i="8"/>
  <c r="AH270" i="8"/>
  <c r="AG270" i="8"/>
  <c r="AI270" i="8" s="1"/>
  <c r="AL269" i="8"/>
  <c r="AK269" i="8"/>
  <c r="AJ269" i="8"/>
  <c r="AH269" i="8"/>
  <c r="AG269" i="8"/>
  <c r="AI269" i="8" s="1"/>
  <c r="AL268" i="8"/>
  <c r="AK268" i="8"/>
  <c r="AJ268" i="8"/>
  <c r="AH268" i="8"/>
  <c r="AG268" i="8"/>
  <c r="AI268" i="8" s="1"/>
  <c r="AL267" i="8"/>
  <c r="AK267" i="8"/>
  <c r="AJ267" i="8"/>
  <c r="AH267" i="8"/>
  <c r="AG267" i="8"/>
  <c r="AI267" i="8" s="1"/>
  <c r="AL266" i="8"/>
  <c r="AK266" i="8"/>
  <c r="AJ266" i="8"/>
  <c r="AH266" i="8"/>
  <c r="AG266" i="8"/>
  <c r="AI266" i="8" s="1"/>
  <c r="AL265" i="8"/>
  <c r="AK265" i="8"/>
  <c r="AJ265" i="8"/>
  <c r="AH265" i="8"/>
  <c r="AG265" i="8"/>
  <c r="AI265" i="8" s="1"/>
  <c r="AL264" i="8"/>
  <c r="AK264" i="8"/>
  <c r="AJ264" i="8"/>
  <c r="AH264" i="8"/>
  <c r="AG264" i="8"/>
  <c r="AI264" i="8" s="1"/>
  <c r="AL263" i="8"/>
  <c r="AK263" i="8"/>
  <c r="AJ263" i="8"/>
  <c r="AH263" i="8"/>
  <c r="AG263" i="8"/>
  <c r="AI263" i="8" s="1"/>
  <c r="AL262" i="8"/>
  <c r="AK262" i="8"/>
  <c r="AJ262" i="8"/>
  <c r="AH262" i="8"/>
  <c r="AG262" i="8"/>
  <c r="AI262" i="8" s="1"/>
  <c r="AL261" i="8"/>
  <c r="AK261" i="8"/>
  <c r="AJ261" i="8"/>
  <c r="AH261" i="8"/>
  <c r="AG261" i="8"/>
  <c r="AI261" i="8" s="1"/>
  <c r="AL260" i="8"/>
  <c r="AK260" i="8"/>
  <c r="AJ260" i="8"/>
  <c r="AH260" i="8"/>
  <c r="AG260" i="8"/>
  <c r="AI260" i="8" s="1"/>
  <c r="AL259" i="8"/>
  <c r="AK259" i="8"/>
  <c r="AJ259" i="8"/>
  <c r="AH259" i="8"/>
  <c r="AG259" i="8"/>
  <c r="AI259" i="8" s="1"/>
  <c r="AL258" i="8"/>
  <c r="AK258" i="8"/>
  <c r="AJ258" i="8"/>
  <c r="AH258" i="8"/>
  <c r="AG258" i="8"/>
  <c r="AI258" i="8" s="1"/>
  <c r="AL257" i="8"/>
  <c r="AK257" i="8"/>
  <c r="AJ257" i="8"/>
  <c r="AH257" i="8"/>
  <c r="AG257" i="8"/>
  <c r="AI257" i="8" s="1"/>
  <c r="AL256" i="8"/>
  <c r="AK256" i="8"/>
  <c r="AJ256" i="8"/>
  <c r="AH256" i="8"/>
  <c r="AG256" i="8"/>
  <c r="AI256" i="8" s="1"/>
  <c r="AL255" i="8"/>
  <c r="AK255" i="8"/>
  <c r="AJ255" i="8"/>
  <c r="AH255" i="8"/>
  <c r="AG255" i="8"/>
  <c r="AI255" i="8" s="1"/>
  <c r="AL254" i="8"/>
  <c r="AK254" i="8"/>
  <c r="AJ254" i="8"/>
  <c r="AH254" i="8"/>
  <c r="AG254" i="8"/>
  <c r="AI254" i="8" s="1"/>
  <c r="AL253" i="8"/>
  <c r="AK253" i="8"/>
  <c r="AJ253" i="8"/>
  <c r="AH253" i="8"/>
  <c r="AG253" i="8"/>
  <c r="AI253" i="8" s="1"/>
  <c r="AL252" i="8"/>
  <c r="AK252" i="8"/>
  <c r="AJ252" i="8"/>
  <c r="AH252" i="8"/>
  <c r="AG252" i="8"/>
  <c r="AI252" i="8" s="1"/>
  <c r="AL251" i="8"/>
  <c r="AK251" i="8"/>
  <c r="AJ251" i="8"/>
  <c r="AH251" i="8"/>
  <c r="AG251" i="8"/>
  <c r="AI251" i="8" s="1"/>
  <c r="AL250" i="8"/>
  <c r="AK250" i="8"/>
  <c r="AJ250" i="8"/>
  <c r="AH250" i="8"/>
  <c r="AG250" i="8"/>
  <c r="AI250" i="8" s="1"/>
  <c r="AL249" i="8"/>
  <c r="AK249" i="8"/>
  <c r="AJ249" i="8"/>
  <c r="AH249" i="8"/>
  <c r="AG249" i="8"/>
  <c r="AI249" i="8" s="1"/>
  <c r="AL248" i="8"/>
  <c r="AK248" i="8"/>
  <c r="AJ248" i="8"/>
  <c r="AH248" i="8"/>
  <c r="AG248" i="8"/>
  <c r="AI248" i="8" s="1"/>
  <c r="AL247" i="8"/>
  <c r="AK247" i="8"/>
  <c r="AJ247" i="8"/>
  <c r="AH247" i="8"/>
  <c r="AG247" i="8"/>
  <c r="AI247" i="8" s="1"/>
  <c r="AL246" i="8"/>
  <c r="AK246" i="8"/>
  <c r="AJ246" i="8"/>
  <c r="AH246" i="8"/>
  <c r="AG246" i="8"/>
  <c r="AI246" i="8" s="1"/>
  <c r="AL245" i="8"/>
  <c r="AK245" i="8"/>
  <c r="AJ245" i="8"/>
  <c r="AH245" i="8"/>
  <c r="AG245" i="8"/>
  <c r="AI245" i="8" s="1"/>
  <c r="AL244" i="8"/>
  <c r="AK244" i="8"/>
  <c r="AJ244" i="8"/>
  <c r="AH244" i="8"/>
  <c r="AG244" i="8"/>
  <c r="AI244" i="8" s="1"/>
  <c r="AL243" i="8"/>
  <c r="AK243" i="8"/>
  <c r="AJ243" i="8"/>
  <c r="AH243" i="8"/>
  <c r="AG243" i="8"/>
  <c r="AI243" i="8" s="1"/>
  <c r="AL242" i="8"/>
  <c r="AK242" i="8"/>
  <c r="AJ242" i="8"/>
  <c r="AH242" i="8"/>
  <c r="AG242" i="8"/>
  <c r="AI242" i="8" s="1"/>
  <c r="AL241" i="8"/>
  <c r="AK241" i="8"/>
  <c r="AJ241" i="8"/>
  <c r="AH241" i="8"/>
  <c r="AG241" i="8"/>
  <c r="AI241" i="8" s="1"/>
  <c r="AL240" i="8"/>
  <c r="AK240" i="8"/>
  <c r="AJ240" i="8"/>
  <c r="AH240" i="8"/>
  <c r="AG240" i="8"/>
  <c r="AI240" i="8" s="1"/>
  <c r="AL239" i="8"/>
  <c r="AK239" i="8"/>
  <c r="AJ239" i="8"/>
  <c r="AH239" i="8"/>
  <c r="AG239" i="8"/>
  <c r="AI239" i="8" s="1"/>
  <c r="AL238" i="8"/>
  <c r="AK238" i="8"/>
  <c r="AJ238" i="8"/>
  <c r="AH238" i="8"/>
  <c r="AG238" i="8"/>
  <c r="AI238" i="8" s="1"/>
  <c r="AL237" i="8"/>
  <c r="AK237" i="8"/>
  <c r="AJ237" i="8"/>
  <c r="AH237" i="8"/>
  <c r="AG237" i="8"/>
  <c r="AI237" i="8" s="1"/>
  <c r="AL236" i="8"/>
  <c r="AK236" i="8"/>
  <c r="AJ236" i="8"/>
  <c r="AH236" i="8"/>
  <c r="AG236" i="8"/>
  <c r="AI236" i="8" s="1"/>
  <c r="AL235" i="8"/>
  <c r="AK235" i="8"/>
  <c r="AJ235" i="8"/>
  <c r="AH235" i="8"/>
  <c r="AG235" i="8"/>
  <c r="AI235" i="8" s="1"/>
  <c r="AL234" i="8"/>
  <c r="AK234" i="8"/>
  <c r="AJ234" i="8"/>
  <c r="AH234" i="8"/>
  <c r="AG234" i="8"/>
  <c r="AI234" i="8" s="1"/>
  <c r="AL233" i="8"/>
  <c r="AK233" i="8"/>
  <c r="AJ233" i="8"/>
  <c r="AH233" i="8"/>
  <c r="AG233" i="8"/>
  <c r="AI233" i="8" s="1"/>
  <c r="AL232" i="8"/>
  <c r="AK232" i="8"/>
  <c r="AJ232" i="8"/>
  <c r="AH232" i="8"/>
  <c r="AG232" i="8"/>
  <c r="AI232" i="8" s="1"/>
  <c r="AL231" i="8"/>
  <c r="AK231" i="8"/>
  <c r="AJ231" i="8"/>
  <c r="AH231" i="8"/>
  <c r="AG231" i="8"/>
  <c r="AI231" i="8" s="1"/>
  <c r="AL230" i="8"/>
  <c r="AK230" i="8"/>
  <c r="AJ230" i="8"/>
  <c r="AH230" i="8"/>
  <c r="AG230" i="8"/>
  <c r="AI230" i="8" s="1"/>
  <c r="AL229" i="8"/>
  <c r="AK229" i="8"/>
  <c r="AJ229" i="8"/>
  <c r="AH229" i="8"/>
  <c r="AG229" i="8"/>
  <c r="AI229" i="8" s="1"/>
  <c r="AL228" i="8"/>
  <c r="AK228" i="8"/>
  <c r="AJ228" i="8"/>
  <c r="AH228" i="8"/>
  <c r="AG228" i="8"/>
  <c r="AI228" i="8" s="1"/>
  <c r="AL227" i="8"/>
  <c r="AK227" i="8"/>
  <c r="AJ227" i="8"/>
  <c r="AH227" i="8"/>
  <c r="AG227" i="8"/>
  <c r="AI227" i="8" s="1"/>
  <c r="AL226" i="8"/>
  <c r="AK226" i="8"/>
  <c r="AJ226" i="8"/>
  <c r="AH226" i="8"/>
  <c r="AG226" i="8"/>
  <c r="AI226" i="8" s="1"/>
  <c r="AL225" i="8"/>
  <c r="AK225" i="8"/>
  <c r="AJ225" i="8"/>
  <c r="AH225" i="8"/>
  <c r="AG225" i="8"/>
  <c r="AI225" i="8" s="1"/>
  <c r="AL224" i="8"/>
  <c r="AK224" i="8"/>
  <c r="AJ224" i="8"/>
  <c r="AH224" i="8"/>
  <c r="AG224" i="8"/>
  <c r="AI224" i="8" s="1"/>
  <c r="AL223" i="8"/>
  <c r="AK223" i="8"/>
  <c r="AJ223" i="8"/>
  <c r="AH223" i="8"/>
  <c r="AG223" i="8"/>
  <c r="AI223" i="8" s="1"/>
  <c r="AL222" i="8"/>
  <c r="AK222" i="8"/>
  <c r="AJ222" i="8"/>
  <c r="AH222" i="8"/>
  <c r="AG222" i="8"/>
  <c r="AI222" i="8" s="1"/>
  <c r="AL221" i="8"/>
  <c r="AK221" i="8"/>
  <c r="AJ221" i="8"/>
  <c r="AH221" i="8"/>
  <c r="AG221" i="8"/>
  <c r="AI221" i="8" s="1"/>
  <c r="AL220" i="8"/>
  <c r="AK220" i="8"/>
  <c r="AJ220" i="8"/>
  <c r="AH220" i="8"/>
  <c r="AG220" i="8"/>
  <c r="AI220" i="8" s="1"/>
  <c r="AL219" i="8"/>
  <c r="AK219" i="8"/>
  <c r="AJ219" i="8"/>
  <c r="AH219" i="8"/>
  <c r="AG219" i="8"/>
  <c r="AI219" i="8" s="1"/>
  <c r="AL218" i="8"/>
  <c r="AK218" i="8"/>
  <c r="AJ218" i="8"/>
  <c r="AH218" i="8"/>
  <c r="AG218" i="8"/>
  <c r="AL217" i="8"/>
  <c r="AK217" i="8"/>
  <c r="AJ217" i="8"/>
  <c r="AH217" i="8"/>
  <c r="AG217" i="8"/>
  <c r="AI217" i="8" s="1"/>
  <c r="AL216" i="8"/>
  <c r="AK216" i="8"/>
  <c r="AJ216" i="8"/>
  <c r="AH216" i="8"/>
  <c r="AG216" i="8"/>
  <c r="AI216" i="8" s="1"/>
  <c r="AL215" i="8"/>
  <c r="AK215" i="8"/>
  <c r="AJ215" i="8"/>
  <c r="AH215" i="8"/>
  <c r="AG215" i="8"/>
  <c r="AI215" i="8" s="1"/>
  <c r="AL214" i="8"/>
  <c r="AK214" i="8"/>
  <c r="AJ214" i="8"/>
  <c r="AH214" i="8"/>
  <c r="AG214" i="8"/>
  <c r="AI214" i="8" s="1"/>
  <c r="AL213" i="8"/>
  <c r="AK213" i="8"/>
  <c r="AJ213" i="8"/>
  <c r="AH213" i="8"/>
  <c r="AG213" i="8"/>
  <c r="AI213" i="8" s="1"/>
  <c r="AL212" i="8"/>
  <c r="AK212" i="8"/>
  <c r="AJ212" i="8"/>
  <c r="AH212" i="8"/>
  <c r="AG212" i="8"/>
  <c r="AI212" i="8" s="1"/>
  <c r="AL211" i="8"/>
  <c r="AK211" i="8"/>
  <c r="AJ211" i="8"/>
  <c r="AH211" i="8"/>
  <c r="AG211" i="8"/>
  <c r="AI211" i="8" s="1"/>
  <c r="AL210" i="8"/>
  <c r="AK210" i="8"/>
  <c r="AJ210" i="8"/>
  <c r="AH210" i="8"/>
  <c r="AG210" i="8"/>
  <c r="AI210" i="8" s="1"/>
  <c r="AL209" i="8"/>
  <c r="AK209" i="8"/>
  <c r="AJ209" i="8"/>
  <c r="AH209" i="8"/>
  <c r="AG209" i="8"/>
  <c r="AI209" i="8" s="1"/>
  <c r="AL208" i="8"/>
  <c r="AK208" i="8"/>
  <c r="AJ208" i="8"/>
  <c r="AH208" i="8"/>
  <c r="AG208" i="8"/>
  <c r="AI208" i="8" s="1"/>
  <c r="AL207" i="8"/>
  <c r="AK207" i="8"/>
  <c r="AJ207" i="8"/>
  <c r="AH207" i="8"/>
  <c r="AG207" i="8"/>
  <c r="AI207" i="8" s="1"/>
  <c r="AL206" i="8"/>
  <c r="AK206" i="8"/>
  <c r="AJ206" i="8"/>
  <c r="AH206" i="8"/>
  <c r="AG206" i="8"/>
  <c r="AI206" i="8" s="1"/>
  <c r="AL205" i="8"/>
  <c r="AK205" i="8"/>
  <c r="AJ205" i="8"/>
  <c r="AH205" i="8"/>
  <c r="AG205" i="8"/>
  <c r="AI205" i="8" s="1"/>
  <c r="AL204" i="8"/>
  <c r="AK204" i="8"/>
  <c r="AJ204" i="8"/>
  <c r="AH204" i="8"/>
  <c r="AG204" i="8"/>
  <c r="AI204" i="8" s="1"/>
  <c r="AL203" i="8"/>
  <c r="AK203" i="8"/>
  <c r="AJ203" i="8"/>
  <c r="AH203" i="8"/>
  <c r="AG203" i="8"/>
  <c r="AI203" i="8" s="1"/>
  <c r="AL202" i="8"/>
  <c r="AK202" i="8"/>
  <c r="AJ202" i="8"/>
  <c r="AH202" i="8"/>
  <c r="AG202" i="8"/>
  <c r="AI202" i="8" s="1"/>
  <c r="AL201" i="8"/>
  <c r="AK201" i="8"/>
  <c r="AJ201" i="8"/>
  <c r="AH201" i="8"/>
  <c r="AG201" i="8"/>
  <c r="AI201" i="8" s="1"/>
  <c r="AL200" i="8"/>
  <c r="AK200" i="8"/>
  <c r="AJ200" i="8"/>
  <c r="AH200" i="8"/>
  <c r="AG200" i="8"/>
  <c r="AI200" i="8" s="1"/>
  <c r="AL199" i="8"/>
  <c r="AK199" i="8"/>
  <c r="AJ199" i="8"/>
  <c r="AH199" i="8"/>
  <c r="AG199" i="8"/>
  <c r="AI199" i="8" s="1"/>
  <c r="AL198" i="8"/>
  <c r="AK198" i="8"/>
  <c r="AJ198" i="8"/>
  <c r="AH198" i="8"/>
  <c r="AG198" i="8"/>
  <c r="AI198" i="8" s="1"/>
  <c r="AL197" i="8"/>
  <c r="AK197" i="8"/>
  <c r="AJ197" i="8"/>
  <c r="AH197" i="8"/>
  <c r="AG197" i="8"/>
  <c r="AI197" i="8" s="1"/>
  <c r="AL196" i="8"/>
  <c r="AK196" i="8"/>
  <c r="AJ196" i="8"/>
  <c r="AH196" i="8"/>
  <c r="AG196" i="8"/>
  <c r="AI196" i="8" s="1"/>
  <c r="AL195" i="8"/>
  <c r="AK195" i="8"/>
  <c r="AJ195" i="8"/>
  <c r="AH195" i="8"/>
  <c r="AG195" i="8"/>
  <c r="AI195" i="8" s="1"/>
  <c r="AL194" i="8"/>
  <c r="AK194" i="8"/>
  <c r="AJ194" i="8"/>
  <c r="AH194" i="8"/>
  <c r="AG194" i="8"/>
  <c r="AI194" i="8" s="1"/>
  <c r="AL193" i="8"/>
  <c r="AK193" i="8"/>
  <c r="AJ193" i="8"/>
  <c r="AH193" i="8"/>
  <c r="AG193" i="8"/>
  <c r="AI193" i="8" s="1"/>
  <c r="AL192" i="8"/>
  <c r="AK192" i="8"/>
  <c r="AJ192" i="8"/>
  <c r="AH192" i="8"/>
  <c r="AG192" i="8"/>
  <c r="AI192" i="8" s="1"/>
  <c r="AL191" i="8"/>
  <c r="AK191" i="8"/>
  <c r="AJ191" i="8"/>
  <c r="AH191" i="8"/>
  <c r="AG191" i="8"/>
  <c r="AI191" i="8" s="1"/>
  <c r="AL190" i="8"/>
  <c r="AK190" i="8"/>
  <c r="AJ190" i="8"/>
  <c r="AH190" i="8"/>
  <c r="AG190" i="8"/>
  <c r="AI190" i="8" s="1"/>
  <c r="AL189" i="8"/>
  <c r="AK189" i="8"/>
  <c r="AJ189" i="8"/>
  <c r="AH189" i="8"/>
  <c r="AG189" i="8"/>
  <c r="AI189" i="8" s="1"/>
  <c r="AL188" i="8"/>
  <c r="AK188" i="8"/>
  <c r="AJ188" i="8"/>
  <c r="AH188" i="8"/>
  <c r="AG188" i="8"/>
  <c r="AI188" i="8" s="1"/>
  <c r="AL187" i="8"/>
  <c r="AK187" i="8"/>
  <c r="AJ187" i="8"/>
  <c r="AH187" i="8"/>
  <c r="AG187" i="8"/>
  <c r="AI187" i="8" s="1"/>
  <c r="AL186" i="8"/>
  <c r="AK186" i="8"/>
  <c r="AJ186" i="8"/>
  <c r="AH186" i="8"/>
  <c r="AG186" i="8"/>
  <c r="AI186" i="8" s="1"/>
  <c r="AL185" i="8"/>
  <c r="AK185" i="8"/>
  <c r="AJ185" i="8"/>
  <c r="AH185" i="8"/>
  <c r="AG185" i="8"/>
  <c r="AI185" i="8" s="1"/>
  <c r="AL184" i="8"/>
  <c r="AK184" i="8"/>
  <c r="AJ184" i="8"/>
  <c r="AH184" i="8"/>
  <c r="AG184" i="8"/>
  <c r="AI184" i="8" s="1"/>
  <c r="AL183" i="8"/>
  <c r="AK183" i="8"/>
  <c r="AJ183" i="8"/>
  <c r="AH183" i="8"/>
  <c r="AG183" i="8"/>
  <c r="AI183" i="8" s="1"/>
  <c r="AL182" i="8"/>
  <c r="AK182" i="8"/>
  <c r="AJ182" i="8"/>
  <c r="AH182" i="8"/>
  <c r="AG182" i="8"/>
  <c r="AI182" i="8" s="1"/>
  <c r="AL181" i="8"/>
  <c r="AK181" i="8"/>
  <c r="AJ181" i="8"/>
  <c r="AH181" i="8"/>
  <c r="AG181" i="8"/>
  <c r="AI181" i="8" s="1"/>
  <c r="AL180" i="8"/>
  <c r="AK180" i="8"/>
  <c r="AJ180" i="8"/>
  <c r="AH180" i="8"/>
  <c r="AG180" i="8"/>
  <c r="AI180" i="8" s="1"/>
  <c r="AL179" i="8"/>
  <c r="AK179" i="8"/>
  <c r="AJ179" i="8"/>
  <c r="AH179" i="8"/>
  <c r="AG179" i="8"/>
  <c r="AI179" i="8" s="1"/>
  <c r="AL178" i="8"/>
  <c r="AK178" i="8"/>
  <c r="AJ178" i="8"/>
  <c r="AH178" i="8"/>
  <c r="AG178" i="8"/>
  <c r="AI178" i="8" s="1"/>
  <c r="AL177" i="8"/>
  <c r="AK177" i="8"/>
  <c r="AJ177" i="8"/>
  <c r="AH177" i="8"/>
  <c r="AG177" i="8"/>
  <c r="AI177" i="8" s="1"/>
  <c r="AL176" i="8"/>
  <c r="AK176" i="8"/>
  <c r="AJ176" i="8"/>
  <c r="AH176" i="8"/>
  <c r="AG176" i="8"/>
  <c r="AI176" i="8" s="1"/>
  <c r="AL175" i="8"/>
  <c r="AK175" i="8"/>
  <c r="AJ175" i="8"/>
  <c r="AH175" i="8"/>
  <c r="AG175" i="8"/>
  <c r="AI175" i="8" s="1"/>
  <c r="AL174" i="8"/>
  <c r="AK174" i="8"/>
  <c r="AJ174" i="8"/>
  <c r="AH174" i="8"/>
  <c r="AG174" i="8"/>
  <c r="AI174" i="8" s="1"/>
  <c r="AL173" i="8"/>
  <c r="AK173" i="8"/>
  <c r="AJ173" i="8"/>
  <c r="AH173" i="8"/>
  <c r="AG173" i="8"/>
  <c r="AI173" i="8" s="1"/>
  <c r="AL172" i="8"/>
  <c r="AK172" i="8"/>
  <c r="AJ172" i="8"/>
  <c r="AH172" i="8"/>
  <c r="AG172" i="8"/>
  <c r="AI172" i="8" s="1"/>
  <c r="AL171" i="8"/>
  <c r="AK171" i="8"/>
  <c r="AJ171" i="8"/>
  <c r="AH171" i="8"/>
  <c r="AG171" i="8"/>
  <c r="AI171" i="8" s="1"/>
  <c r="AL170" i="8"/>
  <c r="AK170" i="8"/>
  <c r="AJ170" i="8"/>
  <c r="AH170" i="8"/>
  <c r="AG170" i="8"/>
  <c r="AI170" i="8" s="1"/>
  <c r="AL169" i="8"/>
  <c r="AK169" i="8"/>
  <c r="AJ169" i="8"/>
  <c r="AH169" i="8"/>
  <c r="AG169" i="8"/>
  <c r="AI169" i="8" s="1"/>
  <c r="AL168" i="8"/>
  <c r="AK168" i="8"/>
  <c r="AJ168" i="8"/>
  <c r="AH168" i="8"/>
  <c r="AG168" i="8"/>
  <c r="AI168" i="8" s="1"/>
  <c r="AL167" i="8"/>
  <c r="AK167" i="8"/>
  <c r="AJ167" i="8"/>
  <c r="AH167" i="8"/>
  <c r="AG167" i="8"/>
  <c r="AI167" i="8" s="1"/>
  <c r="AL166" i="8"/>
  <c r="AK166" i="8"/>
  <c r="AJ166" i="8"/>
  <c r="AH166" i="8"/>
  <c r="AG166" i="8"/>
  <c r="AI166" i="8" s="1"/>
  <c r="AL165" i="8"/>
  <c r="AK165" i="8"/>
  <c r="AJ165" i="8"/>
  <c r="AH165" i="8"/>
  <c r="AG165" i="8"/>
  <c r="AI165" i="8" s="1"/>
  <c r="AL164" i="8"/>
  <c r="AK164" i="8"/>
  <c r="AJ164" i="8"/>
  <c r="AH164" i="8"/>
  <c r="AG164" i="8"/>
  <c r="AI164" i="8" s="1"/>
  <c r="AL163" i="8"/>
  <c r="AK163" i="8"/>
  <c r="AJ163" i="8"/>
  <c r="AH163" i="8"/>
  <c r="AG163" i="8"/>
  <c r="AI163" i="8" s="1"/>
  <c r="AL162" i="8"/>
  <c r="AK162" i="8"/>
  <c r="AJ162" i="8"/>
  <c r="AH162" i="8"/>
  <c r="AG162" i="8"/>
  <c r="AI162" i="8" s="1"/>
  <c r="AL161" i="8"/>
  <c r="AK161" i="8"/>
  <c r="AJ161" i="8"/>
  <c r="AH161" i="8"/>
  <c r="AG161" i="8"/>
  <c r="AI161" i="8" s="1"/>
  <c r="AL160" i="8"/>
  <c r="AK160" i="8"/>
  <c r="AJ160" i="8"/>
  <c r="AH160" i="8"/>
  <c r="AG160" i="8"/>
  <c r="AI160" i="8" s="1"/>
  <c r="AL159" i="8"/>
  <c r="AK159" i="8"/>
  <c r="AJ159" i="8"/>
  <c r="AH159" i="8"/>
  <c r="AG159" i="8"/>
  <c r="AI159" i="8" s="1"/>
  <c r="AL158" i="8"/>
  <c r="AK158" i="8"/>
  <c r="AJ158" i="8"/>
  <c r="AH158" i="8"/>
  <c r="AG158" i="8"/>
  <c r="AI158" i="8" s="1"/>
  <c r="AL157" i="8"/>
  <c r="AK157" i="8"/>
  <c r="AJ157" i="8"/>
  <c r="AH157" i="8"/>
  <c r="AG157" i="8"/>
  <c r="AI157" i="8" s="1"/>
  <c r="AL156" i="8"/>
  <c r="AK156" i="8"/>
  <c r="AJ156" i="8"/>
  <c r="AH156" i="8"/>
  <c r="AG156" i="8"/>
  <c r="AI156" i="8" s="1"/>
  <c r="AL155" i="8"/>
  <c r="AK155" i="8"/>
  <c r="AJ155" i="8"/>
  <c r="AH155" i="8"/>
  <c r="AG155" i="8"/>
  <c r="AI155" i="8" s="1"/>
  <c r="AL154" i="8"/>
  <c r="AK154" i="8"/>
  <c r="AJ154" i="8"/>
  <c r="AH154" i="8"/>
  <c r="AG154" i="8"/>
  <c r="AI154" i="8" s="1"/>
  <c r="AL153" i="8"/>
  <c r="AK153" i="8"/>
  <c r="AJ153" i="8"/>
  <c r="AH153" i="8"/>
  <c r="AG153" i="8"/>
  <c r="AI153" i="8" s="1"/>
  <c r="AL152" i="8"/>
  <c r="AK152" i="8"/>
  <c r="AJ152" i="8"/>
  <c r="AH152" i="8"/>
  <c r="AG152" i="8"/>
  <c r="AI152" i="8" s="1"/>
  <c r="AL151" i="8"/>
  <c r="AK151" i="8"/>
  <c r="AJ151" i="8"/>
  <c r="AH151" i="8"/>
  <c r="AG151" i="8"/>
  <c r="AI151" i="8" s="1"/>
  <c r="AL150" i="8"/>
  <c r="AK150" i="8"/>
  <c r="AJ150" i="8"/>
  <c r="AH150" i="8"/>
  <c r="AG150" i="8"/>
  <c r="AI150" i="8" s="1"/>
  <c r="AL149" i="8"/>
  <c r="AK149" i="8"/>
  <c r="AJ149" i="8"/>
  <c r="AH149" i="8"/>
  <c r="AG149" i="8"/>
  <c r="AI149" i="8" s="1"/>
  <c r="AL148" i="8"/>
  <c r="AK148" i="8"/>
  <c r="AJ148" i="8"/>
  <c r="AH148" i="8"/>
  <c r="AG148" i="8"/>
  <c r="AI148" i="8" s="1"/>
  <c r="AL147" i="8"/>
  <c r="AK147" i="8"/>
  <c r="AJ147" i="8"/>
  <c r="AH147" i="8"/>
  <c r="AG147" i="8"/>
  <c r="AI147" i="8" s="1"/>
  <c r="AL146" i="8"/>
  <c r="AK146" i="8"/>
  <c r="AJ146" i="8"/>
  <c r="AH146" i="8"/>
  <c r="AG146" i="8"/>
  <c r="AI146" i="8" s="1"/>
  <c r="AL145" i="8"/>
  <c r="AK145" i="8"/>
  <c r="AJ145" i="8"/>
  <c r="AH145" i="8"/>
  <c r="AG145" i="8"/>
  <c r="AI145" i="8" s="1"/>
  <c r="AL144" i="8"/>
  <c r="AK144" i="8"/>
  <c r="AJ144" i="8"/>
  <c r="AH144" i="8"/>
  <c r="AG144" i="8"/>
  <c r="AI144" i="8" s="1"/>
  <c r="AL143" i="8"/>
  <c r="AK143" i="8"/>
  <c r="AJ143" i="8"/>
  <c r="AH143" i="8"/>
  <c r="AG143" i="8"/>
  <c r="AI143" i="8" s="1"/>
  <c r="AL142" i="8"/>
  <c r="AK142" i="8"/>
  <c r="AJ142" i="8"/>
  <c r="AH142" i="8"/>
  <c r="AG142" i="8"/>
  <c r="AI142" i="8" s="1"/>
  <c r="AL141" i="8"/>
  <c r="AK141" i="8"/>
  <c r="AJ141" i="8"/>
  <c r="AH141" i="8"/>
  <c r="AG141" i="8"/>
  <c r="AI141" i="8" s="1"/>
  <c r="AL140" i="8"/>
  <c r="AK140" i="8"/>
  <c r="AJ140" i="8"/>
  <c r="AH140" i="8"/>
  <c r="AG140" i="8"/>
  <c r="AI140" i="8" s="1"/>
  <c r="AL139" i="8"/>
  <c r="AK139" i="8"/>
  <c r="AJ139" i="8"/>
  <c r="AH139" i="8"/>
  <c r="AG139" i="8"/>
  <c r="AI139" i="8" s="1"/>
  <c r="AL138" i="8"/>
  <c r="AK138" i="8"/>
  <c r="AJ138" i="8"/>
  <c r="AH138" i="8"/>
  <c r="AG138" i="8"/>
  <c r="AI138" i="8" s="1"/>
  <c r="AL137" i="8"/>
  <c r="AK137" i="8"/>
  <c r="AJ137" i="8"/>
  <c r="AH137" i="8"/>
  <c r="AG137" i="8"/>
  <c r="AI137" i="8" s="1"/>
  <c r="AL136" i="8"/>
  <c r="AK136" i="8"/>
  <c r="AJ136" i="8"/>
  <c r="AH136" i="8"/>
  <c r="AG136" i="8"/>
  <c r="AI136" i="8" s="1"/>
  <c r="AL135" i="8"/>
  <c r="AK135" i="8"/>
  <c r="AJ135" i="8"/>
  <c r="AH135" i="8"/>
  <c r="AG135" i="8"/>
  <c r="AI135" i="8" s="1"/>
  <c r="AL134" i="8"/>
  <c r="AK134" i="8"/>
  <c r="AJ134" i="8"/>
  <c r="AH134" i="8"/>
  <c r="AG134" i="8"/>
  <c r="AL133" i="8"/>
  <c r="AK133" i="8"/>
  <c r="AJ133" i="8"/>
  <c r="AH133" i="8"/>
  <c r="AG133" i="8"/>
  <c r="AI133" i="8" s="1"/>
  <c r="AL132" i="8"/>
  <c r="AK132" i="8"/>
  <c r="AJ132" i="8"/>
  <c r="AH132" i="8"/>
  <c r="AG132" i="8"/>
  <c r="AI132" i="8" s="1"/>
  <c r="AL131" i="8"/>
  <c r="AK131" i="8"/>
  <c r="AJ131" i="8"/>
  <c r="AH131" i="8"/>
  <c r="AG131" i="8"/>
  <c r="AI131" i="8" s="1"/>
  <c r="AL130" i="8"/>
  <c r="AK130" i="8"/>
  <c r="AJ130" i="8"/>
  <c r="AH130" i="8"/>
  <c r="AG130" i="8"/>
  <c r="AI130" i="8" s="1"/>
  <c r="AL129" i="8"/>
  <c r="AK129" i="8"/>
  <c r="AJ129" i="8"/>
  <c r="AH129" i="8"/>
  <c r="AG129" i="8"/>
  <c r="AI129" i="8" s="1"/>
  <c r="AL128" i="8"/>
  <c r="AK128" i="8"/>
  <c r="AJ128" i="8"/>
  <c r="AH128" i="8"/>
  <c r="AG128" i="8"/>
  <c r="AI128" i="8" s="1"/>
  <c r="AL127" i="8"/>
  <c r="AK127" i="8"/>
  <c r="AJ127" i="8"/>
  <c r="AH127" i="8"/>
  <c r="AG127" i="8"/>
  <c r="AI127" i="8" s="1"/>
  <c r="AL126" i="8"/>
  <c r="AK126" i="8"/>
  <c r="AJ126" i="8"/>
  <c r="AH126" i="8"/>
  <c r="AG126" i="8"/>
  <c r="AI126" i="8" s="1"/>
  <c r="AL125" i="8"/>
  <c r="AK125" i="8"/>
  <c r="AJ125" i="8"/>
  <c r="AH125" i="8"/>
  <c r="AG125" i="8"/>
  <c r="AI125" i="8" s="1"/>
  <c r="AL124" i="8"/>
  <c r="AK124" i="8"/>
  <c r="AJ124" i="8"/>
  <c r="AH124" i="8"/>
  <c r="AG124" i="8"/>
  <c r="AI124" i="8" s="1"/>
  <c r="AL123" i="8"/>
  <c r="AK123" i="8"/>
  <c r="AJ123" i="8"/>
  <c r="AH123" i="8"/>
  <c r="AG123" i="8"/>
  <c r="AI123" i="8" s="1"/>
  <c r="AL122" i="8"/>
  <c r="AK122" i="8"/>
  <c r="AJ122" i="8"/>
  <c r="AH122" i="8"/>
  <c r="AG122" i="8"/>
  <c r="AI122" i="8" s="1"/>
  <c r="AL121" i="8"/>
  <c r="AK121" i="8"/>
  <c r="AJ121" i="8"/>
  <c r="AH121" i="8"/>
  <c r="AG121" i="8"/>
  <c r="AI121" i="8" s="1"/>
  <c r="AL120" i="8"/>
  <c r="AK120" i="8"/>
  <c r="AJ120" i="8"/>
  <c r="AH120" i="8"/>
  <c r="AG120" i="8"/>
  <c r="AI120" i="8" s="1"/>
  <c r="AL119" i="8"/>
  <c r="AK119" i="8"/>
  <c r="AJ119" i="8"/>
  <c r="AH119" i="8"/>
  <c r="AG119" i="8"/>
  <c r="AI119" i="8" s="1"/>
  <c r="AL118" i="8"/>
  <c r="AK118" i="8"/>
  <c r="AJ118" i="8"/>
  <c r="AH118" i="8"/>
  <c r="AG118" i="8"/>
  <c r="AI118" i="8" s="1"/>
  <c r="AL117" i="8"/>
  <c r="AK117" i="8"/>
  <c r="AJ117" i="8"/>
  <c r="AH117" i="8"/>
  <c r="AG117" i="8"/>
  <c r="AI117" i="8" s="1"/>
  <c r="AL116" i="8"/>
  <c r="AK116" i="8"/>
  <c r="AJ116" i="8"/>
  <c r="AH116" i="8"/>
  <c r="AG116" i="8"/>
  <c r="AI116" i="8" s="1"/>
  <c r="AL115" i="8"/>
  <c r="AK115" i="8"/>
  <c r="AJ115" i="8"/>
  <c r="AH115" i="8"/>
  <c r="AG115" i="8"/>
  <c r="AI115" i="8" s="1"/>
  <c r="AL114" i="8"/>
  <c r="AK114" i="8"/>
  <c r="AJ114" i="8"/>
  <c r="AH114" i="8"/>
  <c r="AG114" i="8"/>
  <c r="AI114" i="8" s="1"/>
  <c r="AL113" i="8"/>
  <c r="AK113" i="8"/>
  <c r="AJ113" i="8"/>
  <c r="AH113" i="8"/>
  <c r="AG113" i="8"/>
  <c r="AI113" i="8" s="1"/>
  <c r="AL112" i="8"/>
  <c r="AK112" i="8"/>
  <c r="AJ112" i="8"/>
  <c r="AH112" i="8"/>
  <c r="AG112" i="8"/>
  <c r="AI112" i="8" s="1"/>
  <c r="AL111" i="8"/>
  <c r="AK111" i="8"/>
  <c r="AJ111" i="8"/>
  <c r="AH111" i="8"/>
  <c r="AG111" i="8"/>
  <c r="AI111" i="8" s="1"/>
  <c r="AL110" i="8"/>
  <c r="AK110" i="8"/>
  <c r="AJ110" i="8"/>
  <c r="AH110" i="8"/>
  <c r="AG110" i="8"/>
  <c r="AI110" i="8" s="1"/>
  <c r="AL109" i="8"/>
  <c r="AK109" i="8"/>
  <c r="AJ109" i="8"/>
  <c r="AH109" i="8"/>
  <c r="AG109" i="8"/>
  <c r="AI109" i="8" s="1"/>
  <c r="AL108" i="8"/>
  <c r="AK108" i="8"/>
  <c r="AJ108" i="8"/>
  <c r="AH108" i="8"/>
  <c r="AG108" i="8"/>
  <c r="AI108" i="8" s="1"/>
  <c r="AL107" i="8"/>
  <c r="AK107" i="8"/>
  <c r="AJ107" i="8"/>
  <c r="AH107" i="8"/>
  <c r="AG107" i="8"/>
  <c r="AI107" i="8" s="1"/>
  <c r="AL106" i="8"/>
  <c r="AK106" i="8"/>
  <c r="AJ106" i="8"/>
  <c r="AH106" i="8"/>
  <c r="AG106" i="8"/>
  <c r="AI106" i="8" s="1"/>
  <c r="AL105" i="8"/>
  <c r="AK105" i="8"/>
  <c r="AJ105" i="8"/>
  <c r="AH105" i="8"/>
  <c r="AG105" i="8"/>
  <c r="AI105" i="8" s="1"/>
  <c r="AL104" i="8"/>
  <c r="AK104" i="8"/>
  <c r="AJ104" i="8"/>
  <c r="AH104" i="8"/>
  <c r="AG104" i="8"/>
  <c r="AI104" i="8" s="1"/>
  <c r="AL103" i="8"/>
  <c r="AK103" i="8"/>
  <c r="AJ103" i="8"/>
  <c r="AH103" i="8"/>
  <c r="AG103" i="8"/>
  <c r="AI103" i="8" s="1"/>
  <c r="AL102" i="8"/>
  <c r="AK102" i="8"/>
  <c r="AJ102" i="8"/>
  <c r="AH102" i="8"/>
  <c r="AG102" i="8"/>
  <c r="AI102" i="8" s="1"/>
  <c r="AL101" i="8"/>
  <c r="AK101" i="8"/>
  <c r="AJ101" i="8"/>
  <c r="AH101" i="8"/>
  <c r="AG101" i="8"/>
  <c r="AI101" i="8" s="1"/>
  <c r="AL100" i="8"/>
  <c r="AK100" i="8"/>
  <c r="AJ100" i="8"/>
  <c r="AH100" i="8"/>
  <c r="AG100" i="8"/>
  <c r="AI100" i="8" s="1"/>
  <c r="AL99" i="8"/>
  <c r="AK99" i="8"/>
  <c r="AJ99" i="8"/>
  <c r="AH99" i="8"/>
  <c r="AG99" i="8"/>
  <c r="AI99" i="8" s="1"/>
  <c r="AL98" i="8"/>
  <c r="AK98" i="8"/>
  <c r="AJ98" i="8"/>
  <c r="AH98" i="8"/>
  <c r="AG98" i="8"/>
  <c r="AI98" i="8" s="1"/>
  <c r="AL97" i="8"/>
  <c r="AK97" i="8"/>
  <c r="AJ97" i="8"/>
  <c r="AH97" i="8"/>
  <c r="AG97" i="8"/>
  <c r="AI97" i="8" s="1"/>
  <c r="AL96" i="8"/>
  <c r="AK96" i="8"/>
  <c r="AJ96" i="8"/>
  <c r="AH96" i="8"/>
  <c r="AG96" i="8"/>
  <c r="AI96" i="8" s="1"/>
  <c r="AL95" i="8"/>
  <c r="AK95" i="8"/>
  <c r="AJ95" i="8"/>
  <c r="AH95" i="8"/>
  <c r="AG95" i="8"/>
  <c r="AI95" i="8" s="1"/>
  <c r="AL94" i="8"/>
  <c r="AK94" i="8"/>
  <c r="AJ94" i="8"/>
  <c r="AH94" i="8"/>
  <c r="AG94" i="8"/>
  <c r="AI94" i="8" s="1"/>
  <c r="AL93" i="8"/>
  <c r="AK93" i="8"/>
  <c r="AJ93" i="8"/>
  <c r="AH93" i="8"/>
  <c r="AG93" i="8"/>
  <c r="AI93" i="8" s="1"/>
  <c r="AL92" i="8"/>
  <c r="AK92" i="8"/>
  <c r="AJ92" i="8"/>
  <c r="AH92" i="8"/>
  <c r="AG92" i="8"/>
  <c r="AI92" i="8" s="1"/>
  <c r="AL91" i="8"/>
  <c r="AK91" i="8"/>
  <c r="AJ91" i="8"/>
  <c r="AH91" i="8"/>
  <c r="AG91" i="8"/>
  <c r="AI91" i="8" s="1"/>
  <c r="AL90" i="8"/>
  <c r="AK90" i="8"/>
  <c r="AJ90" i="8"/>
  <c r="AH90" i="8"/>
  <c r="AG90" i="8"/>
  <c r="AI90" i="8" s="1"/>
  <c r="AL89" i="8"/>
  <c r="AK89" i="8"/>
  <c r="AJ89" i="8"/>
  <c r="AH89" i="8"/>
  <c r="AG89" i="8"/>
  <c r="AI89" i="8" s="1"/>
  <c r="AL88" i="8"/>
  <c r="AK88" i="8"/>
  <c r="AJ88" i="8"/>
  <c r="AH88" i="8"/>
  <c r="AG88" i="8"/>
  <c r="AI88" i="8" s="1"/>
  <c r="AL87" i="8"/>
  <c r="AK87" i="8"/>
  <c r="AJ87" i="8"/>
  <c r="AH87" i="8"/>
  <c r="AG87" i="8"/>
  <c r="AI87" i="8" s="1"/>
  <c r="AL86" i="8"/>
  <c r="AK86" i="8"/>
  <c r="AJ86" i="8"/>
  <c r="AH86" i="8"/>
  <c r="AG86" i="8"/>
  <c r="AI86" i="8" s="1"/>
  <c r="AL85" i="8"/>
  <c r="AK85" i="8"/>
  <c r="AJ85" i="8"/>
  <c r="AH85" i="8"/>
  <c r="AG85" i="8"/>
  <c r="AI85" i="8" s="1"/>
  <c r="AL84" i="8"/>
  <c r="AK84" i="8"/>
  <c r="AJ84" i="8"/>
  <c r="AH84" i="8"/>
  <c r="AG84" i="8"/>
  <c r="AI84" i="8" s="1"/>
  <c r="AL83" i="8"/>
  <c r="AK83" i="8"/>
  <c r="AJ83" i="8"/>
  <c r="AH83" i="8"/>
  <c r="AG83" i="8"/>
  <c r="AI83" i="8" s="1"/>
  <c r="AL82" i="8"/>
  <c r="AK82" i="8"/>
  <c r="AJ82" i="8"/>
  <c r="AH82" i="8"/>
  <c r="AG82" i="8"/>
  <c r="AI82" i="8" s="1"/>
  <c r="AL81" i="8"/>
  <c r="AK81" i="8"/>
  <c r="AJ81" i="8"/>
  <c r="AH81" i="8"/>
  <c r="AG81" i="8"/>
  <c r="AI81" i="8" s="1"/>
  <c r="AL80" i="8"/>
  <c r="AK80" i="8"/>
  <c r="AJ80" i="8"/>
  <c r="AH80" i="8"/>
  <c r="AG80" i="8"/>
  <c r="AI80" i="8" s="1"/>
  <c r="AL79" i="8"/>
  <c r="AK79" i="8"/>
  <c r="AJ79" i="8"/>
  <c r="AH79" i="8"/>
  <c r="AG79" i="8"/>
  <c r="AI79" i="8" s="1"/>
  <c r="AL78" i="8"/>
  <c r="AK78" i="8"/>
  <c r="AJ78" i="8"/>
  <c r="AH78" i="8"/>
  <c r="AG78" i="8"/>
  <c r="AI78" i="8" s="1"/>
  <c r="AL77" i="8"/>
  <c r="AK77" i="8"/>
  <c r="AJ77" i="8"/>
  <c r="AH77" i="8"/>
  <c r="AG77" i="8"/>
  <c r="AI77" i="8" s="1"/>
  <c r="AL76" i="8"/>
  <c r="AK76" i="8"/>
  <c r="AJ76" i="8"/>
  <c r="AH76" i="8"/>
  <c r="AG76" i="8"/>
  <c r="AI76" i="8" s="1"/>
  <c r="AL75" i="8"/>
  <c r="AK75" i="8"/>
  <c r="AJ75" i="8"/>
  <c r="AH75" i="8"/>
  <c r="AG75" i="8"/>
  <c r="AI75" i="8" s="1"/>
  <c r="AL74" i="8"/>
  <c r="AK74" i="8"/>
  <c r="AJ74" i="8"/>
  <c r="AH74" i="8"/>
  <c r="AG74" i="8"/>
  <c r="AI74" i="8" s="1"/>
  <c r="AL73" i="8"/>
  <c r="AK73" i="8"/>
  <c r="AJ73" i="8"/>
  <c r="AH73" i="8"/>
  <c r="AG73" i="8"/>
  <c r="AI73" i="8" s="1"/>
  <c r="AL72" i="8"/>
  <c r="AK72" i="8"/>
  <c r="AJ72" i="8"/>
  <c r="AH72" i="8"/>
  <c r="AG72" i="8"/>
  <c r="AI72" i="8" s="1"/>
  <c r="AL71" i="8"/>
  <c r="AK71" i="8"/>
  <c r="AJ71" i="8"/>
  <c r="AH71" i="8"/>
  <c r="AG71" i="8"/>
  <c r="AI71" i="8" s="1"/>
  <c r="AL70" i="8"/>
  <c r="AK70" i="8"/>
  <c r="AJ70" i="8"/>
  <c r="AH70" i="8"/>
  <c r="AG70" i="8"/>
  <c r="AI70" i="8" s="1"/>
  <c r="AL69" i="8"/>
  <c r="AK69" i="8"/>
  <c r="AJ69" i="8"/>
  <c r="AH69" i="8"/>
  <c r="AG69" i="8"/>
  <c r="AI69" i="8" s="1"/>
  <c r="AL68" i="8"/>
  <c r="AK68" i="8"/>
  <c r="AJ68" i="8"/>
  <c r="AH68" i="8"/>
  <c r="AG68" i="8"/>
  <c r="AI68" i="8" s="1"/>
  <c r="AL67" i="8"/>
  <c r="AK67" i="8"/>
  <c r="AJ67" i="8"/>
  <c r="AH67" i="8"/>
  <c r="AG67" i="8"/>
  <c r="AI67" i="8" s="1"/>
  <c r="AL66" i="8"/>
  <c r="AK66" i="8"/>
  <c r="AJ66" i="8"/>
  <c r="AH66" i="8"/>
  <c r="AG66" i="8"/>
  <c r="AI66" i="8" s="1"/>
  <c r="AL65" i="8"/>
  <c r="AK65" i="8"/>
  <c r="AJ65" i="8"/>
  <c r="AH65" i="8"/>
  <c r="AG65" i="8"/>
  <c r="AI65" i="8" s="1"/>
  <c r="AL64" i="8"/>
  <c r="AK64" i="8"/>
  <c r="AJ64" i="8"/>
  <c r="AH64" i="8"/>
  <c r="AG64" i="8"/>
  <c r="AI64" i="8" s="1"/>
  <c r="AL63" i="8"/>
  <c r="AK63" i="8"/>
  <c r="AJ63" i="8"/>
  <c r="AH63" i="8"/>
  <c r="AG63" i="8"/>
  <c r="AI63" i="8" s="1"/>
  <c r="AL62" i="8"/>
  <c r="AK62" i="8"/>
  <c r="AJ62" i="8"/>
  <c r="AH62" i="8"/>
  <c r="AG62" i="8"/>
  <c r="AI62" i="8" s="1"/>
  <c r="AL61" i="8"/>
  <c r="AK61" i="8"/>
  <c r="AJ61" i="8"/>
  <c r="AH61" i="8"/>
  <c r="AG61" i="8"/>
  <c r="AI61" i="8" s="1"/>
  <c r="AL60" i="8"/>
  <c r="AK60" i="8"/>
  <c r="AJ60" i="8"/>
  <c r="AH60" i="8"/>
  <c r="AG60" i="8"/>
  <c r="AI60" i="8" s="1"/>
  <c r="AL59" i="8"/>
  <c r="AK59" i="8"/>
  <c r="AJ59" i="8"/>
  <c r="AH59" i="8"/>
  <c r="AG59" i="8"/>
  <c r="AI59" i="8" s="1"/>
  <c r="AL58" i="8"/>
  <c r="AK58" i="8"/>
  <c r="AJ58" i="8"/>
  <c r="AH58" i="8"/>
  <c r="AG58" i="8"/>
  <c r="AI58" i="8" s="1"/>
  <c r="AL57" i="8"/>
  <c r="AK57" i="8"/>
  <c r="AJ57" i="8"/>
  <c r="AH57" i="8"/>
  <c r="AG57" i="8"/>
  <c r="AI57" i="8" s="1"/>
  <c r="AL56" i="8"/>
  <c r="AK56" i="8"/>
  <c r="AJ56" i="8"/>
  <c r="AH56" i="8"/>
  <c r="AG56" i="8"/>
  <c r="AI56" i="8" s="1"/>
  <c r="AL55" i="8"/>
  <c r="AK55" i="8"/>
  <c r="AJ55" i="8"/>
  <c r="AH55" i="8"/>
  <c r="AG55" i="8"/>
  <c r="AI55" i="8" s="1"/>
  <c r="AL54" i="8"/>
  <c r="AK54" i="8"/>
  <c r="AJ54" i="8"/>
  <c r="AH54" i="8"/>
  <c r="AG54" i="8"/>
  <c r="AI54" i="8" s="1"/>
  <c r="AL53" i="8"/>
  <c r="AK53" i="8"/>
  <c r="AJ53" i="8"/>
  <c r="AH53" i="8"/>
  <c r="AG53" i="8"/>
  <c r="AI53" i="8" s="1"/>
  <c r="AL52" i="8"/>
  <c r="AK52" i="8"/>
  <c r="AJ52" i="8"/>
  <c r="AH52" i="8"/>
  <c r="AG52" i="8"/>
  <c r="AI52" i="8" s="1"/>
  <c r="AL51" i="8"/>
  <c r="AK51" i="8"/>
  <c r="AJ51" i="8"/>
  <c r="AH51" i="8"/>
  <c r="AG51" i="8"/>
  <c r="AI51" i="8" s="1"/>
  <c r="AL50" i="8"/>
  <c r="AK50" i="8"/>
  <c r="AJ50" i="8"/>
  <c r="AH50" i="8"/>
  <c r="AG50" i="8"/>
  <c r="AI50" i="8" s="1"/>
  <c r="AL49" i="8"/>
  <c r="AK49" i="8"/>
  <c r="AJ49" i="8"/>
  <c r="AH49" i="8"/>
  <c r="AG49" i="8"/>
  <c r="AI49" i="8" s="1"/>
  <c r="AL48" i="8"/>
  <c r="AK48" i="8"/>
  <c r="AJ48" i="8"/>
  <c r="AH48" i="8"/>
  <c r="AG48" i="8"/>
  <c r="AI48" i="8" s="1"/>
  <c r="AL47" i="8"/>
  <c r="AK47" i="8"/>
  <c r="AJ47" i="8"/>
  <c r="AH47" i="8"/>
  <c r="AG47" i="8"/>
  <c r="AI47" i="8" s="1"/>
  <c r="AL46" i="8"/>
  <c r="AK46" i="8"/>
  <c r="AJ46" i="8"/>
  <c r="AH46" i="8"/>
  <c r="AG46" i="8"/>
  <c r="AI46" i="8" s="1"/>
  <c r="AL45" i="8"/>
  <c r="AK45" i="8"/>
  <c r="AJ45" i="8"/>
  <c r="AH45" i="8"/>
  <c r="AG45" i="8"/>
  <c r="AI45" i="8" s="1"/>
  <c r="AL44" i="8"/>
  <c r="AK44" i="8"/>
  <c r="AJ44" i="8"/>
  <c r="AH44" i="8"/>
  <c r="AG44" i="8"/>
  <c r="AI44" i="8" s="1"/>
  <c r="AL43" i="8"/>
  <c r="AK43" i="8"/>
  <c r="AJ43" i="8"/>
  <c r="AH43" i="8"/>
  <c r="AG43" i="8"/>
  <c r="AI43" i="8" s="1"/>
  <c r="AL42" i="8"/>
  <c r="AK42" i="8"/>
  <c r="AJ42" i="8"/>
  <c r="AH42" i="8"/>
  <c r="AG42" i="8"/>
  <c r="AI42" i="8" s="1"/>
  <c r="AL41" i="8"/>
  <c r="AK41" i="8"/>
  <c r="AJ41" i="8"/>
  <c r="AH41" i="8"/>
  <c r="AG41" i="8"/>
  <c r="AI41" i="8" s="1"/>
  <c r="AL40" i="8"/>
  <c r="AK40" i="8"/>
  <c r="AJ40" i="8"/>
  <c r="AH40" i="8"/>
  <c r="AG40" i="8"/>
  <c r="AI40" i="8" s="1"/>
  <c r="AL39" i="8"/>
  <c r="AK39" i="8"/>
  <c r="AJ39" i="8"/>
  <c r="AH39" i="8"/>
  <c r="AG39" i="8"/>
  <c r="AI39" i="8" s="1"/>
  <c r="AL38" i="8"/>
  <c r="AK38" i="8"/>
  <c r="AJ38" i="8"/>
  <c r="AH38" i="8"/>
  <c r="AG38" i="8"/>
  <c r="AI38" i="8" s="1"/>
  <c r="AL37" i="8"/>
  <c r="AK37" i="8"/>
  <c r="AJ37" i="8"/>
  <c r="AH37" i="8"/>
  <c r="AG37" i="8"/>
  <c r="AI37" i="8" s="1"/>
  <c r="AL36" i="8"/>
  <c r="AK36" i="8"/>
  <c r="AJ36" i="8"/>
  <c r="AH36" i="8"/>
  <c r="AG36" i="8"/>
  <c r="AI36" i="8" s="1"/>
  <c r="AL35" i="8"/>
  <c r="AK35" i="8"/>
  <c r="AJ35" i="8"/>
  <c r="AH35" i="8"/>
  <c r="AG35" i="8"/>
  <c r="AI35" i="8" s="1"/>
  <c r="AL34" i="8"/>
  <c r="AK34" i="8"/>
  <c r="AJ34" i="8"/>
  <c r="AH34" i="8"/>
  <c r="AG34" i="8"/>
  <c r="AI34" i="8" s="1"/>
  <c r="AL33" i="8"/>
  <c r="AK33" i="8"/>
  <c r="AJ33" i="8"/>
  <c r="AH33" i="8"/>
  <c r="AG33" i="8"/>
  <c r="AI33" i="8" s="1"/>
  <c r="AL32" i="8"/>
  <c r="AK32" i="8"/>
  <c r="AJ32" i="8"/>
  <c r="AH32" i="8"/>
  <c r="AG32" i="8"/>
  <c r="AI32" i="8" s="1"/>
  <c r="AL31" i="8"/>
  <c r="AK31" i="8"/>
  <c r="AJ31" i="8"/>
  <c r="AH31" i="8"/>
  <c r="AG31" i="8"/>
  <c r="AI31" i="8" s="1"/>
  <c r="AL30" i="8"/>
  <c r="AK30" i="8"/>
  <c r="AJ30" i="8"/>
  <c r="AH30" i="8"/>
  <c r="AG30" i="8"/>
  <c r="AI30" i="8" s="1"/>
  <c r="AL29" i="8"/>
  <c r="AK29" i="8"/>
  <c r="AJ29" i="8"/>
  <c r="AH29" i="8"/>
  <c r="AG29" i="8"/>
  <c r="AI29" i="8" s="1"/>
  <c r="AL28" i="8"/>
  <c r="AK28" i="8"/>
  <c r="AJ28" i="8"/>
  <c r="AH28" i="8"/>
  <c r="AG28" i="8"/>
  <c r="AI28" i="8" s="1"/>
  <c r="AL27" i="8"/>
  <c r="AK27" i="8"/>
  <c r="AJ27" i="8"/>
  <c r="AH27" i="8"/>
  <c r="AG27" i="8"/>
  <c r="AI27" i="8" s="1"/>
  <c r="AL26" i="8"/>
  <c r="AK26" i="8"/>
  <c r="AJ26" i="8"/>
  <c r="AH26" i="8"/>
  <c r="AG26" i="8"/>
  <c r="AI26" i="8" s="1"/>
  <c r="AL25" i="8"/>
  <c r="AK25" i="8"/>
  <c r="AJ25" i="8"/>
  <c r="AH25" i="8"/>
  <c r="AG25" i="8"/>
  <c r="AI25" i="8" s="1"/>
  <c r="AL24" i="8"/>
  <c r="AK24" i="8"/>
  <c r="AJ24" i="8"/>
  <c r="AH24" i="8"/>
  <c r="AG24" i="8"/>
  <c r="AI24" i="8" s="1"/>
  <c r="AL23" i="8"/>
  <c r="AK23" i="8"/>
  <c r="AJ23" i="8"/>
  <c r="AH23" i="8"/>
  <c r="AG23" i="8"/>
  <c r="AI23" i="8" s="1"/>
  <c r="AL22" i="8"/>
  <c r="AK22" i="8"/>
  <c r="AJ22" i="8"/>
  <c r="AH22" i="8"/>
  <c r="AG22" i="8"/>
  <c r="AI22" i="8" s="1"/>
  <c r="AL21" i="8"/>
  <c r="AK21" i="8"/>
  <c r="AJ21" i="8"/>
  <c r="AH21" i="8"/>
  <c r="AG21" i="8"/>
  <c r="AI21" i="8" s="1"/>
  <c r="AL20" i="8"/>
  <c r="AK20" i="8"/>
  <c r="AJ20" i="8"/>
  <c r="AH20" i="8"/>
  <c r="AG20" i="8"/>
  <c r="AI20" i="8" s="1"/>
  <c r="AL19" i="8"/>
  <c r="AK19" i="8"/>
  <c r="AJ19" i="8"/>
  <c r="AH19" i="8"/>
  <c r="AG19" i="8"/>
  <c r="AI19" i="8" s="1"/>
  <c r="AL18" i="8"/>
  <c r="AK18" i="8"/>
  <c r="AJ18" i="8"/>
  <c r="AH18" i="8"/>
  <c r="AG18" i="8"/>
  <c r="AI18" i="8" s="1"/>
  <c r="AL17" i="8"/>
  <c r="AK17" i="8"/>
  <c r="AJ17" i="8"/>
  <c r="AH17" i="8"/>
  <c r="AG17" i="8"/>
  <c r="AI17" i="8" s="1"/>
  <c r="AL16" i="8"/>
  <c r="AK16" i="8"/>
  <c r="AJ16" i="8"/>
  <c r="AH16" i="8"/>
  <c r="AG16" i="8"/>
  <c r="AI16" i="8" s="1"/>
  <c r="AL15" i="8"/>
  <c r="AK15" i="8"/>
  <c r="AJ15" i="8"/>
  <c r="AH15" i="8"/>
  <c r="AG15" i="8"/>
  <c r="AI15" i="8" s="1"/>
  <c r="AL14" i="8"/>
  <c r="AK14" i="8"/>
  <c r="AJ14" i="8"/>
  <c r="AH14" i="8"/>
  <c r="AG14" i="8"/>
  <c r="AI14" i="8" s="1"/>
  <c r="AL13" i="8"/>
  <c r="AK13" i="8"/>
  <c r="AH13" i="8"/>
  <c r="AG13" i="8"/>
  <c r="AI13" i="8" s="1"/>
  <c r="AF8" i="8"/>
  <c r="AF302" i="8" l="1"/>
  <c r="AF300" i="8"/>
  <c r="AF298" i="8"/>
  <c r="AF296" i="8"/>
  <c r="AF294" i="8"/>
  <c r="AF292" i="8"/>
  <c r="AF290" i="8"/>
  <c r="AF288" i="8"/>
  <c r="AF286" i="8"/>
  <c r="AF284" i="8"/>
  <c r="AF282" i="8"/>
  <c r="AF280" i="8"/>
  <c r="AF278" i="8"/>
  <c r="AF276" i="8"/>
  <c r="AF274" i="8"/>
  <c r="AF272" i="8"/>
  <c r="AF270" i="8"/>
  <c r="AF268" i="8"/>
  <c r="AF266" i="8"/>
  <c r="AF264" i="8"/>
  <c r="AF262" i="8"/>
  <c r="AF260" i="8"/>
  <c r="AF258" i="8"/>
  <c r="AF256" i="8"/>
  <c r="AF254" i="8"/>
  <c r="AF252" i="8"/>
  <c r="AF250" i="8"/>
  <c r="AF248" i="8"/>
  <c r="AF246" i="8"/>
  <c r="AF244" i="8"/>
  <c r="AF242" i="8"/>
  <c r="AF240" i="8"/>
  <c r="AF238" i="8"/>
  <c r="AF236" i="8"/>
  <c r="AF234" i="8"/>
  <c r="AF232" i="8"/>
  <c r="AF230" i="8"/>
  <c r="AF228" i="8"/>
  <c r="AF226" i="8"/>
  <c r="AF224" i="8"/>
  <c r="AF222" i="8"/>
  <c r="AF220" i="8"/>
  <c r="AF301" i="8"/>
  <c r="AF299" i="8"/>
  <c r="AF297" i="8"/>
  <c r="AF295" i="8"/>
  <c r="AF293" i="8"/>
  <c r="AF291" i="8"/>
  <c r="AF289" i="8"/>
  <c r="AF287" i="8"/>
  <c r="AF285" i="8"/>
  <c r="AF283" i="8"/>
  <c r="AF281" i="8"/>
  <c r="AF279" i="8"/>
  <c r="AF277" i="8"/>
  <c r="AF275" i="8"/>
  <c r="AF273" i="8"/>
  <c r="AF271" i="8"/>
  <c r="AF269" i="8"/>
  <c r="AF267" i="8"/>
  <c r="AF265" i="8"/>
  <c r="AF263" i="8"/>
  <c r="AF261" i="8"/>
  <c r="AF259" i="8"/>
  <c r="AF257" i="8"/>
  <c r="AF255" i="8"/>
  <c r="AF253" i="8"/>
  <c r="AF251" i="8"/>
  <c r="AF249" i="8"/>
  <c r="AF247" i="8"/>
  <c r="AF245" i="8"/>
  <c r="AF243" i="8"/>
  <c r="AF241" i="8"/>
  <c r="AF239" i="8"/>
  <c r="AF237" i="8"/>
  <c r="AF235" i="8"/>
  <c r="AF233" i="8"/>
  <c r="AF231" i="8"/>
  <c r="AF229" i="8"/>
  <c r="AF227" i="8"/>
  <c r="AF225" i="8"/>
  <c r="AF223" i="8"/>
  <c r="AF221" i="8"/>
  <c r="AF219" i="8"/>
  <c r="AF217" i="8"/>
  <c r="AF215" i="8"/>
  <c r="AF213" i="8"/>
  <c r="AF211" i="8"/>
  <c r="AF209" i="8"/>
  <c r="AF207" i="8"/>
  <c r="AF205" i="8"/>
  <c r="AF203" i="8"/>
  <c r="AF201" i="8"/>
  <c r="AF199" i="8"/>
  <c r="AF197" i="8"/>
  <c r="AF195" i="8"/>
  <c r="AF193" i="8"/>
  <c r="AF191" i="8"/>
  <c r="AF189" i="8"/>
  <c r="AF187" i="8"/>
  <c r="AF185" i="8"/>
  <c r="AF183" i="8"/>
  <c r="AF181" i="8"/>
  <c r="AF179" i="8"/>
  <c r="AF177" i="8"/>
  <c r="AF175" i="8"/>
  <c r="AF173" i="8"/>
  <c r="AF171" i="8"/>
  <c r="AF169" i="8"/>
  <c r="AF167" i="8"/>
  <c r="AF165" i="8"/>
  <c r="AF163" i="8"/>
  <c r="AF161" i="8"/>
  <c r="AF159" i="8"/>
  <c r="AF157" i="8"/>
  <c r="AF155" i="8"/>
  <c r="AF153" i="8"/>
  <c r="AF151" i="8"/>
  <c r="AF149" i="8"/>
  <c r="AF147" i="8"/>
  <c r="AF145" i="8"/>
  <c r="AF143" i="8"/>
  <c r="AF141" i="8"/>
  <c r="AF139" i="8"/>
  <c r="AF137" i="8"/>
  <c r="AF135" i="8"/>
  <c r="AF218" i="8"/>
  <c r="AF216" i="8"/>
  <c r="AF214" i="8"/>
  <c r="AF212" i="8"/>
  <c r="AF210" i="8"/>
  <c r="AF208" i="8"/>
  <c r="AF206" i="8"/>
  <c r="AF204" i="8"/>
  <c r="AF202" i="8"/>
  <c r="AF200" i="8"/>
  <c r="AF198" i="8"/>
  <c r="AF196" i="8"/>
  <c r="AF194" i="8"/>
  <c r="AF192" i="8"/>
  <c r="AF190" i="8"/>
  <c r="AF188" i="8"/>
  <c r="AF186" i="8"/>
  <c r="AF184" i="8"/>
  <c r="AF182" i="8"/>
  <c r="AF180" i="8"/>
  <c r="AF178" i="8"/>
  <c r="AF176" i="8"/>
  <c r="AF174" i="8"/>
  <c r="AF172" i="8"/>
  <c r="AF170" i="8"/>
  <c r="AF168" i="8"/>
  <c r="AF166" i="8"/>
  <c r="AF164" i="8"/>
  <c r="AF162" i="8"/>
  <c r="AF160" i="8"/>
  <c r="AF158" i="8"/>
  <c r="AF156" i="8"/>
  <c r="AF154" i="8"/>
  <c r="AF152" i="8"/>
  <c r="AF150" i="8"/>
  <c r="AF148" i="8"/>
  <c r="AF146" i="8"/>
  <c r="AF144" i="8"/>
  <c r="AF142" i="8"/>
  <c r="AF140" i="8"/>
  <c r="AF138" i="8"/>
  <c r="AF136" i="8"/>
  <c r="AF13" i="8"/>
  <c r="AF14" i="8"/>
  <c r="AF16" i="8"/>
  <c r="AF18" i="8"/>
  <c r="AF20" i="8"/>
  <c r="AF22" i="8"/>
  <c r="AF24" i="8"/>
  <c r="AF26" i="8"/>
  <c r="AF28" i="8"/>
  <c r="AF30" i="8"/>
  <c r="AF32" i="8"/>
  <c r="AF34" i="8"/>
  <c r="AF36" i="8"/>
  <c r="AF38" i="8"/>
  <c r="AF40" i="8"/>
  <c r="AF42" i="8"/>
  <c r="AF44" i="8"/>
  <c r="AF46" i="8"/>
  <c r="AF48" i="8"/>
  <c r="AF50" i="8"/>
  <c r="AF52" i="8"/>
  <c r="AF54" i="8"/>
  <c r="AF56" i="8"/>
  <c r="AF58" i="8"/>
  <c r="AF60" i="8"/>
  <c r="AF62" i="8"/>
  <c r="AF64" i="8"/>
  <c r="AF66" i="8"/>
  <c r="AF68" i="8"/>
  <c r="AF70" i="8"/>
  <c r="AF72" i="8"/>
  <c r="AF74" i="8"/>
  <c r="AF76" i="8"/>
  <c r="AF78" i="8"/>
  <c r="AF80" i="8"/>
  <c r="AF82" i="8"/>
  <c r="AF84" i="8"/>
  <c r="AF86" i="8"/>
  <c r="AF88" i="8"/>
  <c r="AF90" i="8"/>
  <c r="AF92" i="8"/>
  <c r="AF94" i="8"/>
  <c r="AF96" i="8"/>
  <c r="AF98" i="8"/>
  <c r="AF100" i="8"/>
  <c r="AF102" i="8"/>
  <c r="AF104" i="8"/>
  <c r="AF106" i="8"/>
  <c r="AF108" i="8"/>
  <c r="AF110" i="8"/>
  <c r="AF112" i="8"/>
  <c r="AF114" i="8"/>
  <c r="AF116" i="8"/>
  <c r="AF118" i="8"/>
  <c r="AF120" i="8"/>
  <c r="AF122" i="8"/>
  <c r="AF124" i="8"/>
  <c r="AF126" i="8"/>
  <c r="AF128" i="8"/>
  <c r="AF130" i="8"/>
  <c r="AF132" i="8"/>
  <c r="AF134" i="8"/>
  <c r="AF15" i="8"/>
  <c r="AF17" i="8"/>
  <c r="AF19" i="8"/>
  <c r="AF21" i="8"/>
  <c r="AF23" i="8"/>
  <c r="AF25" i="8"/>
  <c r="AF27" i="8"/>
  <c r="AF29" i="8"/>
  <c r="AF31" i="8"/>
  <c r="AF33" i="8"/>
  <c r="AF35" i="8"/>
  <c r="AF37" i="8"/>
  <c r="AF39" i="8"/>
  <c r="AF41" i="8"/>
  <c r="AF43" i="8"/>
  <c r="AF45" i="8"/>
  <c r="AF47" i="8"/>
  <c r="AF49" i="8"/>
  <c r="AF51" i="8"/>
  <c r="AF53" i="8"/>
  <c r="AF55" i="8"/>
  <c r="AF57" i="8"/>
  <c r="AF59" i="8"/>
  <c r="AF61" i="8"/>
  <c r="AF63" i="8"/>
  <c r="AF65" i="8"/>
  <c r="AF67" i="8"/>
  <c r="AF69" i="8"/>
  <c r="AF71" i="8"/>
  <c r="AF73" i="8"/>
  <c r="AF75" i="8"/>
  <c r="AF77" i="8"/>
  <c r="AF79" i="8"/>
  <c r="AF81" i="8"/>
  <c r="AF83" i="8"/>
  <c r="AF85" i="8"/>
  <c r="AF87" i="8"/>
  <c r="AF89" i="8"/>
  <c r="AF91" i="8"/>
  <c r="AF93" i="8"/>
  <c r="AF95" i="8"/>
  <c r="AF97" i="8"/>
  <c r="AF99" i="8"/>
  <c r="AF101" i="8"/>
  <c r="AF103" i="8"/>
  <c r="AF105" i="8"/>
  <c r="AF107" i="8"/>
  <c r="AF109" i="8"/>
  <c r="AF111" i="8"/>
  <c r="AF113" i="8"/>
  <c r="AF115" i="8"/>
  <c r="AF117" i="8"/>
  <c r="AF119" i="8"/>
  <c r="AF121" i="8"/>
  <c r="AF123" i="8"/>
  <c r="AF125" i="8"/>
  <c r="AF127" i="8"/>
  <c r="AF129" i="8"/>
  <c r="AF131" i="8"/>
  <c r="AF133" i="8"/>
  <c r="AI134" i="8"/>
  <c r="AI218" i="8"/>
  <c r="X150" i="6" l="1"/>
  <c r="Y150" i="6" s="1"/>
  <c r="U150" i="6"/>
  <c r="V150" i="6" s="1"/>
  <c r="Q150" i="6"/>
  <c r="R150" i="6" s="1"/>
  <c r="N150" i="6"/>
  <c r="O150" i="6" s="1"/>
  <c r="K150" i="6"/>
  <c r="H150" i="6"/>
  <c r="X149" i="6"/>
  <c r="Y149" i="6" s="1"/>
  <c r="V149" i="6"/>
  <c r="U149" i="6"/>
  <c r="Q149" i="6"/>
  <c r="N149" i="6"/>
  <c r="K149" i="6"/>
  <c r="H149" i="6"/>
  <c r="X148" i="6"/>
  <c r="Y148" i="6" s="1"/>
  <c r="U148" i="6"/>
  <c r="V148" i="6" s="1"/>
  <c r="Q148" i="6"/>
  <c r="R148" i="6" s="1"/>
  <c r="N148" i="6"/>
  <c r="O148" i="6"/>
  <c r="K148" i="6"/>
  <c r="H148" i="6"/>
  <c r="X147" i="6"/>
  <c r="Y147" i="6" s="1"/>
  <c r="U147" i="6"/>
  <c r="V147" i="6" s="1"/>
  <c r="Q147" i="6"/>
  <c r="N147" i="6"/>
  <c r="K147" i="6"/>
  <c r="H147" i="6"/>
  <c r="X146" i="6"/>
  <c r="Y146" i="6" s="1"/>
  <c r="U146" i="6"/>
  <c r="V146" i="6" s="1"/>
  <c r="Q146" i="6"/>
  <c r="R146" i="6" s="1"/>
  <c r="N146" i="6"/>
  <c r="O146" i="6" s="1"/>
  <c r="K146" i="6"/>
  <c r="H146" i="6"/>
  <c r="X145" i="6"/>
  <c r="Y145" i="6" s="1"/>
  <c r="U145" i="6"/>
  <c r="V145" i="6" s="1"/>
  <c r="Q145" i="6"/>
  <c r="N145" i="6"/>
  <c r="K145" i="6"/>
  <c r="H145" i="6"/>
  <c r="X144" i="6"/>
  <c r="Y144" i="6" s="1"/>
  <c r="U144" i="6"/>
  <c r="V144" i="6" s="1"/>
  <c r="Q144" i="6"/>
  <c r="R144" i="6" s="1"/>
  <c r="N144" i="6"/>
  <c r="O144" i="6" s="1"/>
  <c r="K144" i="6"/>
  <c r="H144" i="6"/>
  <c r="X143" i="6"/>
  <c r="Y143" i="6" s="1"/>
  <c r="U143" i="6"/>
  <c r="V143" i="6" s="1"/>
  <c r="Q143" i="6"/>
  <c r="N143" i="6"/>
  <c r="K143" i="6"/>
  <c r="H143" i="6"/>
  <c r="X142" i="6"/>
  <c r="Y142" i="6" s="1"/>
  <c r="U142" i="6"/>
  <c r="V142" i="6" s="1"/>
  <c r="Q142" i="6"/>
  <c r="R142" i="6" s="1"/>
  <c r="N142" i="6"/>
  <c r="O142" i="6" s="1"/>
  <c r="K142" i="6"/>
  <c r="H142" i="6"/>
  <c r="X141" i="6"/>
  <c r="Y141" i="6" s="1"/>
  <c r="U141" i="6"/>
  <c r="V141" i="6" s="1"/>
  <c r="Q141" i="6"/>
  <c r="N141" i="6"/>
  <c r="K141" i="6"/>
  <c r="H141" i="6"/>
  <c r="X140" i="6"/>
  <c r="Y140" i="6" s="1"/>
  <c r="U140" i="6"/>
  <c r="V140" i="6" s="1"/>
  <c r="Q140" i="6"/>
  <c r="R140" i="6" s="1"/>
  <c r="N140" i="6"/>
  <c r="O140" i="6" s="1"/>
  <c r="K140" i="6"/>
  <c r="H140" i="6"/>
  <c r="X139" i="6"/>
  <c r="Y139" i="6" s="1"/>
  <c r="U139" i="6"/>
  <c r="V139" i="6" s="1"/>
  <c r="Q139" i="6"/>
  <c r="N139" i="6"/>
  <c r="K139" i="6"/>
  <c r="H139" i="6"/>
  <c r="X138" i="6"/>
  <c r="Y138" i="6" s="1"/>
  <c r="U138" i="6"/>
  <c r="V138" i="6" s="1"/>
  <c r="Q138" i="6"/>
  <c r="R138" i="6" s="1"/>
  <c r="N138" i="6"/>
  <c r="O138" i="6" s="1"/>
  <c r="K138" i="6"/>
  <c r="H138" i="6"/>
  <c r="X137" i="6"/>
  <c r="Y137" i="6" s="1"/>
  <c r="U137" i="6"/>
  <c r="V137" i="6" s="1"/>
  <c r="Q137" i="6"/>
  <c r="N137" i="6"/>
  <c r="K137" i="6"/>
  <c r="H137" i="6"/>
  <c r="X136" i="6"/>
  <c r="Y136" i="6" s="1"/>
  <c r="U136" i="6"/>
  <c r="V136" i="6" s="1"/>
  <c r="Q136" i="6"/>
  <c r="R136" i="6" s="1"/>
  <c r="N136" i="6"/>
  <c r="O136" i="6" s="1"/>
  <c r="K136" i="6"/>
  <c r="H136" i="6"/>
  <c r="X135" i="6"/>
  <c r="Y135" i="6" s="1"/>
  <c r="U135" i="6"/>
  <c r="V135" i="6" s="1"/>
  <c r="Q135" i="6"/>
  <c r="N135" i="6"/>
  <c r="K135" i="6"/>
  <c r="H135" i="6"/>
  <c r="X134" i="6"/>
  <c r="Y134" i="6" s="1"/>
  <c r="U134" i="6"/>
  <c r="V134" i="6" s="1"/>
  <c r="Q134" i="6"/>
  <c r="R134" i="6" s="1"/>
  <c r="N134" i="6"/>
  <c r="O134" i="6" s="1"/>
  <c r="K134" i="6"/>
  <c r="H134" i="6"/>
  <c r="X133" i="6"/>
  <c r="Y133" i="6" s="1"/>
  <c r="U133" i="6"/>
  <c r="V133" i="6" s="1"/>
  <c r="Q133" i="6"/>
  <c r="N133" i="6"/>
  <c r="K133" i="6"/>
  <c r="H133" i="6"/>
  <c r="X132" i="6"/>
  <c r="Y132" i="6" s="1"/>
  <c r="U132" i="6"/>
  <c r="V132" i="6" s="1"/>
  <c r="Q132" i="6"/>
  <c r="R132" i="6" s="1"/>
  <c r="N132" i="6"/>
  <c r="O132" i="6" s="1"/>
  <c r="K132" i="6"/>
  <c r="H132" i="6"/>
  <c r="X131" i="6"/>
  <c r="Y131" i="6" s="1"/>
  <c r="U131" i="6"/>
  <c r="V131" i="6" s="1"/>
  <c r="Q131" i="6"/>
  <c r="N131" i="6"/>
  <c r="K131" i="6"/>
  <c r="H131" i="6"/>
  <c r="X130" i="6"/>
  <c r="Y130" i="6" s="1"/>
  <c r="U130" i="6"/>
  <c r="V130" i="6" s="1"/>
  <c r="Q130" i="6"/>
  <c r="R130" i="6" s="1"/>
  <c r="N130" i="6"/>
  <c r="O130" i="6" s="1"/>
  <c r="K130" i="6"/>
  <c r="H130" i="6"/>
  <c r="X129" i="6"/>
  <c r="Y129" i="6" s="1"/>
  <c r="U129" i="6"/>
  <c r="V129" i="6" s="1"/>
  <c r="Q129" i="6"/>
  <c r="N129" i="6"/>
  <c r="K129" i="6"/>
  <c r="H129" i="6"/>
  <c r="X128" i="6"/>
  <c r="Y128" i="6" s="1"/>
  <c r="U128" i="6"/>
  <c r="V128" i="6" s="1"/>
  <c r="Q128" i="6"/>
  <c r="R128" i="6" s="1"/>
  <c r="N128" i="6"/>
  <c r="O128" i="6" s="1"/>
  <c r="K128" i="6"/>
  <c r="H128" i="6"/>
  <c r="X127" i="6"/>
  <c r="Y127" i="6" s="1"/>
  <c r="U127" i="6"/>
  <c r="V127" i="6" s="1"/>
  <c r="Q127" i="6"/>
  <c r="N127" i="6"/>
  <c r="K127" i="6"/>
  <c r="H127" i="6"/>
  <c r="X126" i="6"/>
  <c r="Y126" i="6" s="1"/>
  <c r="U126" i="6"/>
  <c r="V126" i="6" s="1"/>
  <c r="Q126" i="6"/>
  <c r="R126" i="6" s="1"/>
  <c r="N126" i="6"/>
  <c r="O126" i="6" s="1"/>
  <c r="K126" i="6"/>
  <c r="H126" i="6"/>
  <c r="X125" i="6"/>
  <c r="Y125" i="6" s="1"/>
  <c r="U125" i="6"/>
  <c r="V125" i="6" s="1"/>
  <c r="Q125" i="6"/>
  <c r="N125" i="6"/>
  <c r="K125" i="6"/>
  <c r="H125" i="6"/>
  <c r="X124" i="6"/>
  <c r="Y124" i="6" s="1"/>
  <c r="U124" i="6"/>
  <c r="V124" i="6" s="1"/>
  <c r="Q124" i="6"/>
  <c r="R124" i="6" s="1"/>
  <c r="N124" i="6"/>
  <c r="O124" i="6" s="1"/>
  <c r="K124" i="6"/>
  <c r="H124" i="6"/>
  <c r="X123" i="6"/>
  <c r="Y123" i="6" s="1"/>
  <c r="U123" i="6"/>
  <c r="V123" i="6" s="1"/>
  <c r="Q123" i="6"/>
  <c r="N123" i="6"/>
  <c r="K123" i="6"/>
  <c r="H123" i="6"/>
  <c r="X122" i="6"/>
  <c r="Y122" i="6" s="1"/>
  <c r="U122" i="6"/>
  <c r="V122" i="6" s="1"/>
  <c r="Q122" i="6"/>
  <c r="N122" i="6"/>
  <c r="K122" i="6"/>
  <c r="H122" i="6"/>
  <c r="X121" i="6"/>
  <c r="Y121" i="6" s="1"/>
  <c r="U121" i="6"/>
  <c r="V121" i="6" s="1"/>
  <c r="Q121" i="6"/>
  <c r="R121" i="6" s="1"/>
  <c r="N121" i="6"/>
  <c r="O121" i="6" s="1"/>
  <c r="K121" i="6"/>
  <c r="H121" i="6"/>
  <c r="X120" i="6"/>
  <c r="Y120" i="6" s="1"/>
  <c r="U120" i="6"/>
  <c r="V120" i="6" s="1"/>
  <c r="Q120" i="6"/>
  <c r="N120" i="6"/>
  <c r="K120" i="6"/>
  <c r="H120" i="6"/>
  <c r="X119" i="6"/>
  <c r="Y119" i="6" s="1"/>
  <c r="U119" i="6"/>
  <c r="V119" i="6" s="1"/>
  <c r="Q119" i="6"/>
  <c r="N119" i="6"/>
  <c r="K119" i="6"/>
  <c r="H119" i="6"/>
  <c r="X118" i="6"/>
  <c r="Y118" i="6" s="1"/>
  <c r="U118" i="6"/>
  <c r="V118" i="6" s="1"/>
  <c r="Q118" i="6"/>
  <c r="N118" i="6"/>
  <c r="K118" i="6"/>
  <c r="H118" i="6"/>
  <c r="X117" i="6"/>
  <c r="Y117" i="6" s="1"/>
  <c r="U117" i="6"/>
  <c r="V117" i="6" s="1"/>
  <c r="Q117" i="6"/>
  <c r="N117" i="6"/>
  <c r="K117" i="6"/>
  <c r="H117" i="6"/>
  <c r="X116" i="6"/>
  <c r="Y116" i="6" s="1"/>
  <c r="U116" i="6"/>
  <c r="V116" i="6" s="1"/>
  <c r="Q116" i="6"/>
  <c r="N116" i="6"/>
  <c r="K116" i="6"/>
  <c r="H116" i="6"/>
  <c r="X115" i="6"/>
  <c r="Y115" i="6" s="1"/>
  <c r="U115" i="6"/>
  <c r="V115" i="6" s="1"/>
  <c r="Q115" i="6"/>
  <c r="N115" i="6"/>
  <c r="K115" i="6"/>
  <c r="H115" i="6"/>
  <c r="X114" i="6"/>
  <c r="Y114" i="6" s="1"/>
  <c r="U114" i="6"/>
  <c r="V114" i="6" s="1"/>
  <c r="Q114" i="6"/>
  <c r="N114" i="6"/>
  <c r="K114" i="6"/>
  <c r="H114" i="6"/>
  <c r="X113" i="6"/>
  <c r="Y113" i="6" s="1"/>
  <c r="U113" i="6"/>
  <c r="V113" i="6" s="1"/>
  <c r="Q113" i="6"/>
  <c r="N113" i="6"/>
  <c r="K113" i="6"/>
  <c r="H113" i="6"/>
  <c r="X112" i="6"/>
  <c r="Y112" i="6" s="1"/>
  <c r="U112" i="6"/>
  <c r="V112" i="6" s="1"/>
  <c r="Q112" i="6"/>
  <c r="N112" i="6"/>
  <c r="K112" i="6"/>
  <c r="H112" i="6"/>
  <c r="X111" i="6"/>
  <c r="Y111" i="6" s="1"/>
  <c r="U111" i="6"/>
  <c r="V111" i="6" s="1"/>
  <c r="Q111" i="6"/>
  <c r="N111" i="6"/>
  <c r="K111" i="6"/>
  <c r="H111" i="6"/>
  <c r="X110" i="6"/>
  <c r="Y110" i="6" s="1"/>
  <c r="U110" i="6"/>
  <c r="V110" i="6" s="1"/>
  <c r="Q110" i="6"/>
  <c r="N110" i="6"/>
  <c r="K110" i="6"/>
  <c r="H110" i="6"/>
  <c r="X109" i="6"/>
  <c r="Y109" i="6" s="1"/>
  <c r="U109" i="6"/>
  <c r="V109" i="6" s="1"/>
  <c r="Q109" i="6"/>
  <c r="R109" i="6" s="1"/>
  <c r="N109" i="6"/>
  <c r="O109" i="6" s="1"/>
  <c r="K109" i="6"/>
  <c r="H109" i="6"/>
  <c r="X108" i="6"/>
  <c r="Y108" i="6" s="1"/>
  <c r="U108" i="6"/>
  <c r="V108" i="6" s="1"/>
  <c r="Q108" i="6"/>
  <c r="N108" i="6"/>
  <c r="K108" i="6"/>
  <c r="H108" i="6"/>
  <c r="X107" i="6"/>
  <c r="Y107" i="6" s="1"/>
  <c r="U107" i="6"/>
  <c r="V107" i="6" s="1"/>
  <c r="Q107" i="6"/>
  <c r="N107" i="6"/>
  <c r="K107" i="6"/>
  <c r="H107" i="6"/>
  <c r="X106" i="6"/>
  <c r="Y106" i="6" s="1"/>
  <c r="U106" i="6"/>
  <c r="V106" i="6" s="1"/>
  <c r="Q106" i="6"/>
  <c r="N106" i="6"/>
  <c r="K106" i="6"/>
  <c r="H106" i="6"/>
  <c r="X105" i="6"/>
  <c r="Y105" i="6" s="1"/>
  <c r="U105" i="6"/>
  <c r="V105" i="6" s="1"/>
  <c r="Q105" i="6"/>
  <c r="R105" i="6" s="1"/>
  <c r="N105" i="6"/>
  <c r="O105" i="6" s="1"/>
  <c r="K105" i="6"/>
  <c r="H105" i="6"/>
  <c r="X104" i="6"/>
  <c r="Y104" i="6" s="1"/>
  <c r="U104" i="6"/>
  <c r="V104" i="6" s="1"/>
  <c r="Q104" i="6"/>
  <c r="N104" i="6"/>
  <c r="K104" i="6"/>
  <c r="H104" i="6"/>
  <c r="X103" i="6"/>
  <c r="Y103" i="6" s="1"/>
  <c r="U103" i="6"/>
  <c r="V103" i="6" s="1"/>
  <c r="Q103" i="6"/>
  <c r="N103" i="6"/>
  <c r="K103" i="6"/>
  <c r="H103" i="6"/>
  <c r="X102" i="6"/>
  <c r="Y102" i="6" s="1"/>
  <c r="U102" i="6"/>
  <c r="V102" i="6" s="1"/>
  <c r="Q102" i="6"/>
  <c r="N102" i="6"/>
  <c r="K102" i="6"/>
  <c r="H102" i="6"/>
  <c r="X101" i="6"/>
  <c r="Y101" i="6" s="1"/>
  <c r="U101" i="6"/>
  <c r="V101" i="6" s="1"/>
  <c r="Q101" i="6"/>
  <c r="N101" i="6"/>
  <c r="K101" i="6"/>
  <c r="H101" i="6"/>
  <c r="X100" i="6"/>
  <c r="Y100" i="6" s="1"/>
  <c r="U100" i="6"/>
  <c r="V100" i="6" s="1"/>
  <c r="Q100" i="6"/>
  <c r="N100" i="6"/>
  <c r="K100" i="6"/>
  <c r="H100" i="6"/>
  <c r="X99" i="6"/>
  <c r="Y99" i="6" s="1"/>
  <c r="U99" i="6"/>
  <c r="V99" i="6" s="1"/>
  <c r="Q99" i="6"/>
  <c r="N99" i="6"/>
  <c r="K99" i="6"/>
  <c r="H99" i="6"/>
  <c r="X98" i="6"/>
  <c r="Y98" i="6" s="1"/>
  <c r="U98" i="6"/>
  <c r="V98" i="6" s="1"/>
  <c r="Q98" i="6"/>
  <c r="N98" i="6"/>
  <c r="K98" i="6"/>
  <c r="H98" i="6"/>
  <c r="X97" i="6"/>
  <c r="Y97" i="6" s="1"/>
  <c r="U97" i="6"/>
  <c r="V97" i="6" s="1"/>
  <c r="Q97" i="6"/>
  <c r="R97" i="6" s="1"/>
  <c r="N97" i="6"/>
  <c r="O97" i="6" s="1"/>
  <c r="K97" i="6"/>
  <c r="H97" i="6"/>
  <c r="Y96" i="6"/>
  <c r="X96" i="6"/>
  <c r="V96" i="6"/>
  <c r="U96" i="6"/>
  <c r="Q96" i="6"/>
  <c r="N96" i="6"/>
  <c r="K96" i="6"/>
  <c r="H96" i="6"/>
  <c r="X95" i="6"/>
  <c r="Y95" i="6" s="1"/>
  <c r="U95" i="6"/>
  <c r="V95" i="6" s="1"/>
  <c r="Q95" i="6"/>
  <c r="N95" i="6"/>
  <c r="K95" i="6"/>
  <c r="H95" i="6"/>
  <c r="X94" i="6"/>
  <c r="Y94" i="6" s="1"/>
  <c r="U94" i="6"/>
  <c r="V94" i="6" s="1"/>
  <c r="Q94" i="6"/>
  <c r="N94" i="6"/>
  <c r="K94" i="6"/>
  <c r="H94" i="6"/>
  <c r="X93" i="6"/>
  <c r="Y93" i="6" s="1"/>
  <c r="U93" i="6"/>
  <c r="V93" i="6" s="1"/>
  <c r="Q93" i="6"/>
  <c r="N93" i="6"/>
  <c r="K93" i="6"/>
  <c r="H93" i="6"/>
  <c r="X92" i="6"/>
  <c r="Y92" i="6" s="1"/>
  <c r="U92" i="6"/>
  <c r="V92" i="6" s="1"/>
  <c r="Q92" i="6"/>
  <c r="N92" i="6"/>
  <c r="K92" i="6"/>
  <c r="H92" i="6"/>
  <c r="X91" i="6"/>
  <c r="Y91" i="6" s="1"/>
  <c r="U91" i="6"/>
  <c r="V91" i="6" s="1"/>
  <c r="Q91" i="6"/>
  <c r="N91" i="6"/>
  <c r="K91" i="6"/>
  <c r="H91" i="6"/>
  <c r="X90" i="6"/>
  <c r="Y90" i="6" s="1"/>
  <c r="U90" i="6"/>
  <c r="V90" i="6" s="1"/>
  <c r="Q90" i="6"/>
  <c r="N90" i="6"/>
  <c r="K90" i="6"/>
  <c r="H90" i="6"/>
  <c r="X89" i="6"/>
  <c r="Y89" i="6" s="1"/>
  <c r="U89" i="6"/>
  <c r="V89" i="6" s="1"/>
  <c r="Q89" i="6"/>
  <c r="R89" i="6" s="1"/>
  <c r="N89" i="6"/>
  <c r="O89" i="6" s="1"/>
  <c r="K89" i="6"/>
  <c r="H89" i="6"/>
  <c r="X88" i="6"/>
  <c r="Y88" i="6" s="1"/>
  <c r="U88" i="6"/>
  <c r="V88" i="6" s="1"/>
  <c r="Q88" i="6"/>
  <c r="N88" i="6"/>
  <c r="K88" i="6"/>
  <c r="H88" i="6"/>
  <c r="X87" i="6"/>
  <c r="Y87" i="6" s="1"/>
  <c r="U87" i="6"/>
  <c r="V87" i="6" s="1"/>
  <c r="Q87" i="6"/>
  <c r="N87" i="6"/>
  <c r="K87" i="6"/>
  <c r="H87" i="6"/>
  <c r="X86" i="6"/>
  <c r="Y86" i="6" s="1"/>
  <c r="U86" i="6"/>
  <c r="V86" i="6" s="1"/>
  <c r="Q86" i="6"/>
  <c r="N86" i="6"/>
  <c r="K86" i="6"/>
  <c r="H86" i="6"/>
  <c r="X85" i="6"/>
  <c r="Y85" i="6" s="1"/>
  <c r="U85" i="6"/>
  <c r="V85" i="6" s="1"/>
  <c r="Q85" i="6"/>
  <c r="N85" i="6"/>
  <c r="K85" i="6"/>
  <c r="H85" i="6"/>
  <c r="X84" i="6"/>
  <c r="Y84" i="6" s="1"/>
  <c r="U84" i="6"/>
  <c r="V84" i="6" s="1"/>
  <c r="Q84" i="6"/>
  <c r="N84" i="6"/>
  <c r="K84" i="6"/>
  <c r="H84" i="6"/>
  <c r="X83" i="6"/>
  <c r="Y83" i="6" s="1"/>
  <c r="U83" i="6"/>
  <c r="V83" i="6" s="1"/>
  <c r="Q83" i="6"/>
  <c r="N83" i="6"/>
  <c r="K83" i="6"/>
  <c r="H83" i="6"/>
  <c r="X82" i="6"/>
  <c r="Y82" i="6" s="1"/>
  <c r="U82" i="6"/>
  <c r="V82" i="6" s="1"/>
  <c r="Q82" i="6"/>
  <c r="N82" i="6"/>
  <c r="K82" i="6"/>
  <c r="H82" i="6"/>
  <c r="X81" i="6"/>
  <c r="Y81" i="6" s="1"/>
  <c r="U81" i="6"/>
  <c r="V81" i="6" s="1"/>
  <c r="Q81" i="6"/>
  <c r="N81" i="6"/>
  <c r="O81" i="6" s="1"/>
  <c r="K81" i="6"/>
  <c r="H81" i="6"/>
  <c r="X80" i="6"/>
  <c r="Y80" i="6" s="1"/>
  <c r="U80" i="6"/>
  <c r="V80" i="6" s="1"/>
  <c r="Q80" i="6"/>
  <c r="N80" i="6"/>
  <c r="K80" i="6"/>
  <c r="H80" i="6"/>
  <c r="X79" i="6"/>
  <c r="Y79" i="6" s="1"/>
  <c r="U79" i="6"/>
  <c r="V79" i="6" s="1"/>
  <c r="Q79" i="6"/>
  <c r="N79" i="6"/>
  <c r="K79" i="6"/>
  <c r="H79" i="6"/>
  <c r="X78" i="6"/>
  <c r="Y78" i="6" s="1"/>
  <c r="U78" i="6"/>
  <c r="V78" i="6" s="1"/>
  <c r="Q78" i="6"/>
  <c r="N78" i="6"/>
  <c r="K78" i="6"/>
  <c r="H78" i="6"/>
  <c r="X77" i="6"/>
  <c r="Y77" i="6" s="1"/>
  <c r="U77" i="6"/>
  <c r="V77" i="6" s="1"/>
  <c r="Q77" i="6"/>
  <c r="N77" i="6"/>
  <c r="K77" i="6"/>
  <c r="H77" i="6"/>
  <c r="X76" i="6"/>
  <c r="Y76" i="6" s="1"/>
  <c r="U76" i="6"/>
  <c r="V76" i="6" s="1"/>
  <c r="Q76" i="6"/>
  <c r="N76" i="6"/>
  <c r="K76" i="6"/>
  <c r="H76" i="6"/>
  <c r="X75" i="6"/>
  <c r="Y75" i="6" s="1"/>
  <c r="U75" i="6"/>
  <c r="V75" i="6" s="1"/>
  <c r="Q75" i="6"/>
  <c r="N75" i="6"/>
  <c r="K75" i="6"/>
  <c r="H75" i="6"/>
  <c r="X74" i="6"/>
  <c r="Y74" i="6" s="1"/>
  <c r="U74" i="6"/>
  <c r="V74" i="6" s="1"/>
  <c r="Q74" i="6"/>
  <c r="N74" i="6"/>
  <c r="K74" i="6"/>
  <c r="H74" i="6"/>
  <c r="X73" i="6"/>
  <c r="Y73" i="6" s="1"/>
  <c r="U73" i="6"/>
  <c r="V73" i="6" s="1"/>
  <c r="Q73" i="6"/>
  <c r="N73" i="6"/>
  <c r="K73" i="6"/>
  <c r="H73" i="6"/>
  <c r="X72" i="6"/>
  <c r="Y72" i="6" s="1"/>
  <c r="U72" i="6"/>
  <c r="V72" i="6" s="1"/>
  <c r="Q72" i="6"/>
  <c r="N72" i="6"/>
  <c r="K72" i="6"/>
  <c r="H72" i="6"/>
  <c r="X71" i="6"/>
  <c r="Y71" i="6" s="1"/>
  <c r="U71" i="6"/>
  <c r="V71" i="6" s="1"/>
  <c r="Q71" i="6"/>
  <c r="N71" i="6"/>
  <c r="K71" i="6"/>
  <c r="H71" i="6"/>
  <c r="X70" i="6"/>
  <c r="Y70" i="6" s="1"/>
  <c r="U70" i="6"/>
  <c r="V70" i="6" s="1"/>
  <c r="Q70" i="6"/>
  <c r="N70" i="6"/>
  <c r="K70" i="6"/>
  <c r="H70" i="6"/>
  <c r="X69" i="6"/>
  <c r="Y69" i="6" s="1"/>
  <c r="U69" i="6"/>
  <c r="V69" i="6" s="1"/>
  <c r="Q69" i="6"/>
  <c r="N69" i="6"/>
  <c r="K69" i="6"/>
  <c r="H69" i="6"/>
  <c r="X68" i="6"/>
  <c r="Y68" i="6" s="1"/>
  <c r="U68" i="6"/>
  <c r="V68" i="6" s="1"/>
  <c r="Q68" i="6"/>
  <c r="N68" i="6"/>
  <c r="K68" i="6"/>
  <c r="H68" i="6"/>
  <c r="X67" i="6"/>
  <c r="Y67" i="6" s="1"/>
  <c r="U67" i="6"/>
  <c r="V67" i="6" s="1"/>
  <c r="Q67" i="6"/>
  <c r="N67" i="6"/>
  <c r="K67" i="6"/>
  <c r="H67" i="6"/>
  <c r="AD66" i="6"/>
  <c r="P59" i="6"/>
  <c r="M59" i="6"/>
  <c r="AA58" i="6"/>
  <c r="AD95" i="6" l="1"/>
  <c r="AD96" i="6"/>
  <c r="AD115" i="6"/>
  <c r="AD119" i="6"/>
  <c r="AD120" i="6"/>
  <c r="AD131" i="6"/>
  <c r="AD135" i="6"/>
  <c r="AD139" i="6"/>
  <c r="AD143" i="6"/>
  <c r="AD150" i="6"/>
  <c r="AD67" i="6"/>
  <c r="AD68" i="6"/>
  <c r="AD69" i="6"/>
  <c r="AD87" i="6"/>
  <c r="AD88" i="6"/>
  <c r="AD103" i="6"/>
  <c r="AD104" i="6"/>
  <c r="AD108" i="6"/>
  <c r="AD144" i="6"/>
  <c r="AD145" i="6"/>
  <c r="AD148" i="6"/>
  <c r="AD149" i="6"/>
  <c r="AD141" i="6"/>
  <c r="AD79" i="6"/>
  <c r="AD80" i="6"/>
  <c r="AD147" i="6"/>
  <c r="AD123" i="6"/>
  <c r="AD125" i="6"/>
  <c r="AD127" i="6"/>
  <c r="AD129" i="6"/>
  <c r="AD132" i="6"/>
  <c r="AD133" i="6"/>
  <c r="AD136" i="6"/>
  <c r="AD137" i="6"/>
  <c r="AD140" i="6"/>
  <c r="AD76" i="6"/>
  <c r="AD83" i="6"/>
  <c r="AD84" i="6"/>
  <c r="O85" i="6"/>
  <c r="R85" i="6"/>
  <c r="AD91" i="6"/>
  <c r="AD92" i="6"/>
  <c r="O93" i="6"/>
  <c r="R93" i="6"/>
  <c r="AD99" i="6"/>
  <c r="AD100" i="6"/>
  <c r="O101" i="6"/>
  <c r="R101" i="6"/>
  <c r="AD107" i="6"/>
  <c r="AD111" i="6"/>
  <c r="AD112" i="6"/>
  <c r="O113" i="6"/>
  <c r="R113" i="6"/>
  <c r="AD116" i="6"/>
  <c r="O117" i="6"/>
  <c r="R117" i="6"/>
  <c r="O70" i="6"/>
  <c r="R70" i="6"/>
  <c r="R71" i="6"/>
  <c r="O73" i="6"/>
  <c r="R75" i="6"/>
  <c r="O77" i="6"/>
  <c r="R77" i="6"/>
  <c r="R78" i="6"/>
  <c r="R81" i="6"/>
  <c r="O82" i="6"/>
  <c r="O86" i="6"/>
  <c r="R86" i="6"/>
  <c r="O90" i="6"/>
  <c r="R90" i="6"/>
  <c r="O94" i="6"/>
  <c r="R94" i="6"/>
  <c r="O98" i="6"/>
  <c r="R98" i="6"/>
  <c r="O102" i="6"/>
  <c r="R102" i="6"/>
  <c r="O106" i="6"/>
  <c r="R106" i="6"/>
  <c r="O110" i="6"/>
  <c r="R110" i="6"/>
  <c r="O114" i="6"/>
  <c r="R114" i="6"/>
  <c r="O118" i="6"/>
  <c r="R118" i="6"/>
  <c r="O122" i="6"/>
  <c r="R122" i="6"/>
  <c r="O131" i="6"/>
  <c r="O135" i="6"/>
  <c r="O139" i="6"/>
  <c r="O143" i="6"/>
  <c r="O147" i="6"/>
  <c r="O71" i="6"/>
  <c r="R73" i="6"/>
  <c r="O75" i="6"/>
  <c r="O78" i="6"/>
  <c r="R82" i="6"/>
  <c r="O129" i="6"/>
  <c r="AD70" i="6"/>
  <c r="AD71" i="6"/>
  <c r="AD73" i="6"/>
  <c r="AD75" i="6"/>
  <c r="AD77" i="6"/>
  <c r="AD78" i="6"/>
  <c r="AD81" i="6"/>
  <c r="AD82" i="6"/>
  <c r="AD85" i="6"/>
  <c r="AD86" i="6"/>
  <c r="AD89" i="6"/>
  <c r="AD90" i="6"/>
  <c r="AD93" i="6"/>
  <c r="AD94" i="6"/>
  <c r="AD97" i="6"/>
  <c r="AD98" i="6"/>
  <c r="AD101" i="6"/>
  <c r="AD102" i="6"/>
  <c r="AD105" i="6"/>
  <c r="AD106" i="6"/>
  <c r="AD109" i="6"/>
  <c r="AD110" i="6"/>
  <c r="AD113" i="6"/>
  <c r="AD114" i="6"/>
  <c r="AD117" i="6"/>
  <c r="AD118" i="6"/>
  <c r="AD121" i="6"/>
  <c r="AD122" i="6"/>
  <c r="AD124" i="6"/>
  <c r="AD126" i="6"/>
  <c r="AD128" i="6"/>
  <c r="AD130" i="6"/>
  <c r="AD134" i="6"/>
  <c r="AD138" i="6"/>
  <c r="AD142" i="6"/>
  <c r="AD146" i="6"/>
  <c r="R131" i="6"/>
  <c r="R135" i="6"/>
  <c r="R139" i="6"/>
  <c r="R143" i="6"/>
  <c r="R147" i="6"/>
  <c r="O67" i="6"/>
  <c r="R67" i="6"/>
  <c r="O68" i="6"/>
  <c r="R68" i="6"/>
  <c r="O69" i="6"/>
  <c r="R69" i="6"/>
  <c r="O72" i="6"/>
  <c r="R72" i="6"/>
  <c r="O74" i="6"/>
  <c r="R74" i="6"/>
  <c r="O76" i="6"/>
  <c r="R76" i="6"/>
  <c r="O79" i="6"/>
  <c r="R79" i="6"/>
  <c r="O80" i="6"/>
  <c r="R80" i="6"/>
  <c r="O83" i="6"/>
  <c r="R83" i="6"/>
  <c r="O84" i="6"/>
  <c r="R84" i="6"/>
  <c r="O87" i="6"/>
  <c r="R87" i="6"/>
  <c r="O88" i="6"/>
  <c r="R88" i="6"/>
  <c r="O91" i="6"/>
  <c r="R91" i="6"/>
  <c r="O92" i="6"/>
  <c r="R92" i="6"/>
  <c r="O95" i="6"/>
  <c r="R95" i="6"/>
  <c r="O96" i="6"/>
  <c r="R96" i="6"/>
  <c r="O99" i="6"/>
  <c r="R99" i="6"/>
  <c r="O100" i="6"/>
  <c r="R100" i="6"/>
  <c r="O103" i="6"/>
  <c r="R103" i="6"/>
  <c r="O104" i="6"/>
  <c r="R104" i="6"/>
  <c r="O107" i="6"/>
  <c r="R107" i="6"/>
  <c r="O108" i="6"/>
  <c r="R108" i="6"/>
  <c r="O111" i="6"/>
  <c r="R111" i="6"/>
  <c r="O112" i="6"/>
  <c r="R112" i="6"/>
  <c r="O115" i="6"/>
  <c r="R115" i="6"/>
  <c r="O116" i="6"/>
  <c r="R116" i="6"/>
  <c r="O119" i="6"/>
  <c r="R119" i="6"/>
  <c r="O120" i="6"/>
  <c r="R120" i="6"/>
  <c r="O123" i="6"/>
  <c r="R123" i="6"/>
  <c r="O125" i="6"/>
  <c r="R125" i="6"/>
  <c r="O127" i="6"/>
  <c r="R127" i="6"/>
  <c r="R129" i="6"/>
  <c r="O133" i="6"/>
  <c r="R133" i="6"/>
  <c r="O137" i="6"/>
  <c r="R137" i="6"/>
  <c r="O141" i="6"/>
  <c r="R141" i="6"/>
  <c r="O145" i="6"/>
  <c r="R145" i="6"/>
  <c r="O149" i="6"/>
  <c r="R149" i="6"/>
  <c r="AD72" i="6"/>
  <c r="AD74" i="6"/>
  <c r="AB13" i="1" l="1"/>
  <c r="AE123" i="1" l="1"/>
  <c r="AF34" i="1"/>
  <c r="AG34" i="1"/>
  <c r="AJ34" i="1"/>
  <c r="AK34" i="1"/>
  <c r="AF35" i="1"/>
  <c r="AG35" i="1"/>
  <c r="AJ35" i="1"/>
  <c r="AK35" i="1"/>
  <c r="AF36" i="1"/>
  <c r="AG36" i="1"/>
  <c r="AJ36" i="1"/>
  <c r="AK36" i="1"/>
  <c r="AF37" i="1"/>
  <c r="AG37" i="1"/>
  <c r="AJ37" i="1"/>
  <c r="AK37" i="1"/>
  <c r="AF38" i="1"/>
  <c r="AG38" i="1"/>
  <c r="AJ38" i="1"/>
  <c r="AK38" i="1"/>
  <c r="AF39" i="1"/>
  <c r="AG39" i="1"/>
  <c r="AJ39" i="1"/>
  <c r="AK39" i="1"/>
  <c r="AF40" i="1"/>
  <c r="AG40" i="1"/>
  <c r="AJ40" i="1"/>
  <c r="AK40" i="1"/>
  <c r="AF41" i="1"/>
  <c r="AG41" i="1"/>
  <c r="AJ41" i="1"/>
  <c r="AK41" i="1"/>
  <c r="AF42" i="1"/>
  <c r="AG42" i="1"/>
  <c r="AJ42" i="1"/>
  <c r="AK42" i="1"/>
  <c r="AF43" i="1"/>
  <c r="AG43" i="1"/>
  <c r="AJ43" i="1"/>
  <c r="AK43" i="1"/>
  <c r="AF44" i="1"/>
  <c r="AG44" i="1"/>
  <c r="AJ44" i="1"/>
  <c r="AK44" i="1"/>
  <c r="AF45" i="1"/>
  <c r="AG45" i="1"/>
  <c r="AJ45" i="1"/>
  <c r="AK45" i="1"/>
  <c r="AF46" i="1"/>
  <c r="AG46" i="1"/>
  <c r="AJ46" i="1"/>
  <c r="AK46" i="1"/>
  <c r="AF47" i="1"/>
  <c r="AG47" i="1"/>
  <c r="AJ47" i="1"/>
  <c r="AK47" i="1"/>
  <c r="AF48" i="1"/>
  <c r="AG48" i="1"/>
  <c r="AJ48" i="1"/>
  <c r="AK48" i="1"/>
  <c r="AF49" i="1"/>
  <c r="AG49" i="1"/>
  <c r="AJ49" i="1"/>
  <c r="AK49" i="1"/>
  <c r="AF50" i="1"/>
  <c r="AG50" i="1"/>
  <c r="AJ50" i="1"/>
  <c r="AK50" i="1"/>
  <c r="AF51" i="1"/>
  <c r="AG51" i="1"/>
  <c r="AJ51" i="1"/>
  <c r="AK51" i="1"/>
  <c r="AF52" i="1"/>
  <c r="AG52" i="1"/>
  <c r="AJ52" i="1"/>
  <c r="AK52" i="1"/>
  <c r="AF53" i="1"/>
  <c r="AG53" i="1"/>
  <c r="AJ53" i="1"/>
  <c r="AK53" i="1"/>
  <c r="AF54" i="1"/>
  <c r="AG54" i="1"/>
  <c r="AJ54" i="1"/>
  <c r="AK54" i="1"/>
  <c r="AF55" i="1"/>
  <c r="AG55" i="1"/>
  <c r="AJ55" i="1"/>
  <c r="AK55" i="1"/>
  <c r="AF56" i="1"/>
  <c r="AG56" i="1"/>
  <c r="AJ56" i="1"/>
  <c r="AK56" i="1"/>
  <c r="AF57" i="1"/>
  <c r="AG57" i="1"/>
  <c r="AJ57" i="1"/>
  <c r="AK57" i="1"/>
  <c r="AF58" i="1"/>
  <c r="AG58" i="1"/>
  <c r="AJ58" i="1"/>
  <c r="AK58" i="1"/>
  <c r="AF59" i="1"/>
  <c r="AG59" i="1"/>
  <c r="AJ59" i="1"/>
  <c r="AK59" i="1"/>
  <c r="AF60" i="1"/>
  <c r="AG60" i="1"/>
  <c r="AJ60" i="1"/>
  <c r="AK60" i="1"/>
  <c r="AF61" i="1"/>
  <c r="AG61" i="1"/>
  <c r="AJ61" i="1"/>
  <c r="AK61" i="1"/>
  <c r="AF62" i="1"/>
  <c r="AG62" i="1"/>
  <c r="AJ62" i="1"/>
  <c r="AK62" i="1"/>
  <c r="AF63" i="1"/>
  <c r="AG63" i="1"/>
  <c r="AJ63" i="1"/>
  <c r="AK63" i="1"/>
  <c r="AF64" i="1"/>
  <c r="AG64" i="1"/>
  <c r="AJ64" i="1"/>
  <c r="AK64" i="1"/>
  <c r="AF65" i="1"/>
  <c r="AG65" i="1"/>
  <c r="AJ65" i="1"/>
  <c r="AK65" i="1"/>
  <c r="AF66" i="1"/>
  <c r="AG66" i="1"/>
  <c r="AJ66" i="1"/>
  <c r="AK66" i="1"/>
  <c r="AF67" i="1"/>
  <c r="AG67" i="1"/>
  <c r="AJ67" i="1"/>
  <c r="AK67" i="1"/>
  <c r="AF68" i="1"/>
  <c r="AG68" i="1"/>
  <c r="AJ68" i="1"/>
  <c r="AK68" i="1"/>
  <c r="AF69" i="1"/>
  <c r="AG69" i="1"/>
  <c r="AJ69" i="1"/>
  <c r="AK69" i="1"/>
  <c r="AF70" i="1"/>
  <c r="AG70" i="1"/>
  <c r="AJ70" i="1"/>
  <c r="AK70" i="1"/>
  <c r="AF71" i="1"/>
  <c r="AG71" i="1"/>
  <c r="AJ71" i="1"/>
  <c r="AK71" i="1"/>
  <c r="AF72" i="1"/>
  <c r="AG72" i="1"/>
  <c r="AJ72" i="1"/>
  <c r="AK72" i="1"/>
  <c r="AF73" i="1"/>
  <c r="AG73" i="1"/>
  <c r="AJ73" i="1"/>
  <c r="AK73" i="1"/>
  <c r="AF74" i="1"/>
  <c r="AG74" i="1"/>
  <c r="AJ74" i="1"/>
  <c r="AK74" i="1"/>
  <c r="AF75" i="1"/>
  <c r="AG75" i="1"/>
  <c r="AJ75" i="1"/>
  <c r="AK75" i="1"/>
  <c r="AF76" i="1"/>
  <c r="AG76" i="1"/>
  <c r="AJ76" i="1"/>
  <c r="AK76" i="1"/>
  <c r="AF77" i="1"/>
  <c r="AG77" i="1"/>
  <c r="AJ77" i="1"/>
  <c r="AK77" i="1"/>
  <c r="AF78" i="1"/>
  <c r="AG78" i="1"/>
  <c r="AJ78" i="1"/>
  <c r="AK78" i="1"/>
  <c r="AF79" i="1"/>
  <c r="AG79" i="1"/>
  <c r="AJ79" i="1"/>
  <c r="AK79" i="1"/>
  <c r="AF80" i="1"/>
  <c r="AG80" i="1"/>
  <c r="AJ80" i="1"/>
  <c r="AK80" i="1"/>
  <c r="AF81" i="1"/>
  <c r="AG81" i="1"/>
  <c r="AJ81" i="1"/>
  <c r="AK81" i="1"/>
  <c r="AF82" i="1"/>
  <c r="AG82" i="1"/>
  <c r="AJ82" i="1"/>
  <c r="AK82" i="1"/>
  <c r="AF83" i="1"/>
  <c r="AG83" i="1"/>
  <c r="AJ83" i="1"/>
  <c r="AK83" i="1"/>
  <c r="AF84" i="1"/>
  <c r="AG84" i="1"/>
  <c r="AJ84" i="1"/>
  <c r="AK84" i="1"/>
  <c r="AF85" i="1"/>
  <c r="AG85" i="1"/>
  <c r="AJ85" i="1"/>
  <c r="AK85" i="1"/>
  <c r="AF86" i="1"/>
  <c r="AG86" i="1"/>
  <c r="AJ86" i="1"/>
  <c r="AK86" i="1"/>
  <c r="AF87" i="1"/>
  <c r="AG87" i="1"/>
  <c r="AJ87" i="1"/>
  <c r="AK87" i="1"/>
  <c r="AF88" i="1"/>
  <c r="AG88" i="1"/>
  <c r="AJ88" i="1"/>
  <c r="AK88" i="1"/>
  <c r="AF89" i="1"/>
  <c r="AG89" i="1"/>
  <c r="AJ89" i="1"/>
  <c r="AK89" i="1"/>
  <c r="AF90" i="1"/>
  <c r="AG90" i="1"/>
  <c r="AJ90" i="1"/>
  <c r="AK90" i="1"/>
  <c r="AF91" i="1"/>
  <c r="AG91" i="1"/>
  <c r="AJ91" i="1"/>
  <c r="AK91" i="1"/>
  <c r="AF92" i="1"/>
  <c r="AG92" i="1"/>
  <c r="AJ92" i="1"/>
  <c r="AK92" i="1"/>
  <c r="AF93" i="1"/>
  <c r="AG93" i="1"/>
  <c r="AJ93" i="1"/>
  <c r="AK93" i="1"/>
  <c r="AF94" i="1"/>
  <c r="AG94" i="1"/>
  <c r="AJ94" i="1"/>
  <c r="AK94" i="1"/>
  <c r="AF95" i="1"/>
  <c r="AG95" i="1"/>
  <c r="AJ95" i="1"/>
  <c r="AK95" i="1"/>
  <c r="AF96" i="1"/>
  <c r="AG96" i="1"/>
  <c r="AJ96" i="1"/>
  <c r="AK96" i="1"/>
  <c r="AF97" i="1"/>
  <c r="AG97" i="1"/>
  <c r="AJ97" i="1"/>
  <c r="AK97" i="1"/>
  <c r="AF98" i="1"/>
  <c r="AG98" i="1"/>
  <c r="AJ98" i="1"/>
  <c r="AK98" i="1"/>
  <c r="AF99" i="1"/>
  <c r="AG99" i="1"/>
  <c r="AJ99" i="1"/>
  <c r="AK99" i="1"/>
  <c r="AF100" i="1"/>
  <c r="AG100" i="1"/>
  <c r="AJ100" i="1"/>
  <c r="AK100" i="1"/>
  <c r="AF101" i="1"/>
  <c r="AG101" i="1"/>
  <c r="AJ101" i="1"/>
  <c r="AK101" i="1"/>
  <c r="AF102" i="1"/>
  <c r="AG102" i="1"/>
  <c r="AJ102" i="1"/>
  <c r="AK102" i="1"/>
  <c r="AF103" i="1"/>
  <c r="AG103" i="1"/>
  <c r="AJ103" i="1"/>
  <c r="AK103" i="1"/>
  <c r="AF104" i="1"/>
  <c r="AG104" i="1"/>
  <c r="AJ104" i="1"/>
  <c r="AK104" i="1"/>
  <c r="AF105" i="1"/>
  <c r="AG105" i="1"/>
  <c r="AJ105" i="1"/>
  <c r="AK105" i="1"/>
  <c r="AF106" i="1"/>
  <c r="AG106" i="1"/>
  <c r="AJ106" i="1"/>
  <c r="AK106" i="1"/>
  <c r="AF107" i="1"/>
  <c r="AG107" i="1"/>
  <c r="AJ107" i="1"/>
  <c r="AK107" i="1"/>
  <c r="AF108" i="1"/>
  <c r="AG108" i="1"/>
  <c r="AJ108" i="1"/>
  <c r="AK108" i="1"/>
  <c r="AF109" i="1"/>
  <c r="AG109" i="1"/>
  <c r="AJ109" i="1"/>
  <c r="AK109" i="1"/>
  <c r="AF110" i="1"/>
  <c r="AG110" i="1"/>
  <c r="AJ110" i="1"/>
  <c r="AK110" i="1"/>
  <c r="AF111" i="1"/>
  <c r="AG111" i="1"/>
  <c r="AJ111" i="1"/>
  <c r="AK111" i="1"/>
  <c r="AF112" i="1"/>
  <c r="AG112" i="1"/>
  <c r="AJ112" i="1"/>
  <c r="AK112" i="1"/>
  <c r="AF113" i="1"/>
  <c r="AG113" i="1"/>
  <c r="AJ113" i="1"/>
  <c r="AK113" i="1"/>
  <c r="AF114" i="1"/>
  <c r="AG114" i="1"/>
  <c r="AJ114" i="1"/>
  <c r="AK114" i="1"/>
  <c r="AF115" i="1"/>
  <c r="AG115" i="1"/>
  <c r="AJ115" i="1"/>
  <c r="AK115" i="1"/>
  <c r="AF116" i="1"/>
  <c r="AG116" i="1"/>
  <c r="AJ116" i="1"/>
  <c r="AK116" i="1"/>
  <c r="AF117" i="1"/>
  <c r="AG117" i="1"/>
  <c r="AJ117" i="1"/>
  <c r="AK117" i="1"/>
  <c r="AF118" i="1"/>
  <c r="AG118" i="1"/>
  <c r="AJ118" i="1"/>
  <c r="AK118" i="1"/>
  <c r="AF119" i="1"/>
  <c r="AG119" i="1"/>
  <c r="AJ119" i="1"/>
  <c r="AK119" i="1"/>
  <c r="AK33" i="1"/>
  <c r="AJ33" i="1"/>
  <c r="AG33" i="1"/>
  <c r="AF33" i="1"/>
  <c r="AH67" i="1" l="1"/>
  <c r="AH99" i="1"/>
  <c r="AH83" i="1"/>
  <c r="AH75" i="1"/>
  <c r="AH71" i="1"/>
  <c r="AH69" i="1"/>
  <c r="AH68" i="1"/>
  <c r="AH35" i="1"/>
  <c r="AH118" i="1"/>
  <c r="AH117" i="1"/>
  <c r="AH116" i="1"/>
  <c r="AH111" i="1"/>
  <c r="AH109" i="1"/>
  <c r="AH108" i="1"/>
  <c r="AH103" i="1"/>
  <c r="AH101" i="1"/>
  <c r="AH100" i="1"/>
  <c r="AH51" i="1"/>
  <c r="AH43" i="1"/>
  <c r="AH39" i="1"/>
  <c r="AH37" i="1"/>
  <c r="AH36" i="1"/>
  <c r="AH95" i="1"/>
  <c r="AH93" i="1"/>
  <c r="AH91" i="1"/>
  <c r="AH87" i="1"/>
  <c r="AH85" i="1"/>
  <c r="AH84" i="1"/>
  <c r="AH59" i="1"/>
  <c r="AH55" i="1"/>
  <c r="AH53" i="1"/>
  <c r="AH52" i="1"/>
  <c r="AH115" i="1"/>
  <c r="AH107" i="1"/>
  <c r="AH92" i="1"/>
  <c r="AH79" i="1"/>
  <c r="AH77" i="1"/>
  <c r="AH76" i="1"/>
  <c r="AH63" i="1"/>
  <c r="AH61" i="1"/>
  <c r="AH60" i="1"/>
  <c r="AH47" i="1"/>
  <c r="AH45" i="1"/>
  <c r="AH44" i="1"/>
  <c r="AH119" i="1"/>
  <c r="AH113" i="1"/>
  <c r="AH112" i="1"/>
  <c r="AH105" i="1"/>
  <c r="AH104" i="1"/>
  <c r="AH97" i="1"/>
  <c r="AH96" i="1"/>
  <c r="AH89" i="1"/>
  <c r="AH88" i="1"/>
  <c r="AH81" i="1"/>
  <c r="AH80" i="1"/>
  <c r="AH73" i="1"/>
  <c r="AH72" i="1"/>
  <c r="AH65" i="1"/>
  <c r="AH64" i="1"/>
  <c r="AH57" i="1"/>
  <c r="AH56" i="1"/>
  <c r="AH49" i="1"/>
  <c r="AH48" i="1"/>
  <c r="AH41" i="1"/>
  <c r="AH40" i="1"/>
  <c r="AH114" i="1"/>
  <c r="AH110" i="1"/>
  <c r="AH106" i="1"/>
  <c r="AH102" i="1"/>
  <c r="AH98" i="1"/>
  <c r="AH94" i="1"/>
  <c r="AH90" i="1"/>
  <c r="AH86" i="1"/>
  <c r="AH82" i="1"/>
  <c r="AH78" i="1"/>
  <c r="AH74" i="1"/>
  <c r="AH70" i="1"/>
  <c r="AH66" i="1"/>
  <c r="AH62" i="1"/>
  <c r="AH58" i="1"/>
  <c r="AH54" i="1"/>
  <c r="AH50" i="1"/>
  <c r="AH46" i="1"/>
  <c r="AH42" i="1"/>
  <c r="AH38" i="1"/>
  <c r="AH34" i="1"/>
  <c r="AA35" i="1" l="1"/>
  <c r="AC35" i="1"/>
  <c r="U37" i="1"/>
  <c r="AA37" i="1" s="1"/>
  <c r="X37" i="1"/>
  <c r="AC37" i="1" s="1"/>
  <c r="U39" i="1"/>
  <c r="AA39" i="1" s="1"/>
  <c r="X39" i="1"/>
  <c r="AC39" i="1" s="1"/>
  <c r="U41" i="1"/>
  <c r="AA41" i="1" s="1"/>
  <c r="X41" i="1"/>
  <c r="AC41" i="1" s="1"/>
  <c r="U43" i="1"/>
  <c r="AA43" i="1" s="1"/>
  <c r="X43" i="1"/>
  <c r="AC43" i="1" s="1"/>
  <c r="U45" i="1"/>
  <c r="AA45" i="1" s="1"/>
  <c r="X45" i="1"/>
  <c r="AC45" i="1" s="1"/>
  <c r="U47" i="1"/>
  <c r="AA47" i="1" s="1"/>
  <c r="X47" i="1"/>
  <c r="AC47" i="1" s="1"/>
  <c r="U49" i="1"/>
  <c r="AA49" i="1" s="1"/>
  <c r="X49" i="1"/>
  <c r="AC49" i="1" s="1"/>
  <c r="U51" i="1"/>
  <c r="AA51" i="1" s="1"/>
  <c r="X51" i="1"/>
  <c r="AC51" i="1" s="1"/>
  <c r="U53" i="1"/>
  <c r="AA53" i="1" s="1"/>
  <c r="X53" i="1"/>
  <c r="AC53" i="1" s="1"/>
  <c r="U55" i="1"/>
  <c r="AA55" i="1" s="1"/>
  <c r="X55" i="1"/>
  <c r="AC55" i="1" s="1"/>
  <c r="U57" i="1"/>
  <c r="AA57" i="1" s="1"/>
  <c r="X57" i="1"/>
  <c r="AC57" i="1" s="1"/>
  <c r="U59" i="1"/>
  <c r="AA59" i="1" s="1"/>
  <c r="X59" i="1"/>
  <c r="AC59" i="1" s="1"/>
  <c r="U61" i="1"/>
  <c r="AA61" i="1" s="1"/>
  <c r="X61" i="1"/>
  <c r="AC61" i="1" s="1"/>
  <c r="U63" i="1"/>
  <c r="AA63" i="1" s="1"/>
  <c r="X63" i="1"/>
  <c r="AC63" i="1" s="1"/>
  <c r="U65" i="1"/>
  <c r="AA65" i="1" s="1"/>
  <c r="X65" i="1"/>
  <c r="AC65" i="1" s="1"/>
  <c r="U67" i="1"/>
  <c r="AA67" i="1" s="1"/>
  <c r="X67" i="1"/>
  <c r="AC67" i="1" s="1"/>
  <c r="U69" i="1"/>
  <c r="AA69" i="1" s="1"/>
  <c r="X69" i="1"/>
  <c r="AC69" i="1" s="1"/>
  <c r="U71" i="1"/>
  <c r="AA71" i="1" s="1"/>
  <c r="X71" i="1"/>
  <c r="AC71" i="1" s="1"/>
  <c r="U73" i="1"/>
  <c r="AA73" i="1" s="1"/>
  <c r="X73" i="1"/>
  <c r="AC73" i="1" s="1"/>
  <c r="U75" i="1"/>
  <c r="AA75" i="1" s="1"/>
  <c r="X75" i="1"/>
  <c r="AC75" i="1" s="1"/>
  <c r="U77" i="1"/>
  <c r="AA77" i="1" s="1"/>
  <c r="X77" i="1"/>
  <c r="AC77" i="1" s="1"/>
  <c r="U79" i="1"/>
  <c r="AA79" i="1" s="1"/>
  <c r="X79" i="1"/>
  <c r="AC79" i="1" s="1"/>
  <c r="U81" i="1"/>
  <c r="AA81" i="1" s="1"/>
  <c r="X81" i="1"/>
  <c r="AC81" i="1" s="1"/>
  <c r="U83" i="1"/>
  <c r="AA83" i="1" s="1"/>
  <c r="X83" i="1"/>
  <c r="AC83" i="1" s="1"/>
  <c r="U85" i="1"/>
  <c r="AA85" i="1" s="1"/>
  <c r="X85" i="1"/>
  <c r="AC85" i="1" s="1"/>
  <c r="U87" i="1"/>
  <c r="AA87" i="1" s="1"/>
  <c r="X87" i="1"/>
  <c r="AC87" i="1" s="1"/>
  <c r="U89" i="1"/>
  <c r="AA89" i="1" s="1"/>
  <c r="X89" i="1"/>
  <c r="AC89" i="1" s="1"/>
  <c r="U91" i="1"/>
  <c r="AA91" i="1" s="1"/>
  <c r="X91" i="1"/>
  <c r="AC91" i="1" s="1"/>
  <c r="U93" i="1"/>
  <c r="AA93" i="1" s="1"/>
  <c r="X93" i="1"/>
  <c r="AC93" i="1" s="1"/>
  <c r="U95" i="1"/>
  <c r="AA95" i="1" s="1"/>
  <c r="X95" i="1"/>
  <c r="AC95" i="1" s="1"/>
  <c r="U97" i="1"/>
  <c r="AA97" i="1" s="1"/>
  <c r="X97" i="1"/>
  <c r="AC97" i="1" s="1"/>
  <c r="U99" i="1"/>
  <c r="AA99" i="1" s="1"/>
  <c r="X99" i="1"/>
  <c r="AC99" i="1" s="1"/>
  <c r="U101" i="1"/>
  <c r="AA101" i="1" s="1"/>
  <c r="X101" i="1"/>
  <c r="AC101" i="1" s="1"/>
  <c r="U106" i="1"/>
  <c r="AA106" i="1" s="1"/>
  <c r="AD106" i="1" s="1"/>
  <c r="X106" i="1"/>
  <c r="AC106" i="1" s="1"/>
  <c r="U108" i="1"/>
  <c r="AA108" i="1" s="1"/>
  <c r="X108" i="1"/>
  <c r="AC108" i="1" s="1"/>
  <c r="U110" i="1"/>
  <c r="AA110" i="1" s="1"/>
  <c r="AD110" i="1" s="1"/>
  <c r="X110" i="1"/>
  <c r="AC110" i="1" s="1"/>
  <c r="U112" i="1"/>
  <c r="AA112" i="1" s="1"/>
  <c r="AD112" i="1" s="1"/>
  <c r="X112" i="1"/>
  <c r="AC112" i="1" s="1"/>
  <c r="U114" i="1"/>
  <c r="AA114" i="1" s="1"/>
  <c r="AD114" i="1" s="1"/>
  <c r="X114" i="1"/>
  <c r="AC114" i="1" s="1"/>
  <c r="U116" i="1"/>
  <c r="AA116" i="1" s="1"/>
  <c r="AD116" i="1" s="1"/>
  <c r="X116" i="1"/>
  <c r="AC116" i="1" s="1"/>
  <c r="U118" i="1"/>
  <c r="AA118" i="1" s="1"/>
  <c r="AD118" i="1" s="1"/>
  <c r="X118" i="1"/>
  <c r="AC118" i="1" s="1"/>
  <c r="X105" i="1"/>
  <c r="AC105" i="1" s="1"/>
  <c r="U105" i="1"/>
  <c r="AA105" i="1" s="1"/>
  <c r="U103" i="1"/>
  <c r="AA103" i="1" s="1"/>
  <c r="AD103" i="1" s="1"/>
  <c r="X103" i="1"/>
  <c r="AC103" i="1" s="1"/>
  <c r="AC34" i="1"/>
  <c r="U36" i="1"/>
  <c r="AA36" i="1" s="1"/>
  <c r="X36" i="1"/>
  <c r="AC36" i="1" s="1"/>
  <c r="U38" i="1"/>
  <c r="AA38" i="1" s="1"/>
  <c r="U40" i="1"/>
  <c r="AA40" i="1" s="1"/>
  <c r="X40" i="1"/>
  <c r="AC40" i="1" s="1"/>
  <c r="U42" i="1"/>
  <c r="AA42" i="1" s="1"/>
  <c r="X42" i="1"/>
  <c r="AC42" i="1" s="1"/>
  <c r="U44" i="1"/>
  <c r="AA44" i="1" s="1"/>
  <c r="U46" i="1"/>
  <c r="AA46" i="1" s="1"/>
  <c r="X46" i="1"/>
  <c r="AC46" i="1" s="1"/>
  <c r="U48" i="1"/>
  <c r="AA48" i="1" s="1"/>
  <c r="X48" i="1"/>
  <c r="AC48" i="1" s="1"/>
  <c r="U50" i="1"/>
  <c r="AA50" i="1" s="1"/>
  <c r="X50" i="1"/>
  <c r="AC50" i="1" s="1"/>
  <c r="U52" i="1"/>
  <c r="AA52" i="1" s="1"/>
  <c r="X52" i="1"/>
  <c r="AC52" i="1" s="1"/>
  <c r="U54" i="1"/>
  <c r="AA54" i="1" s="1"/>
  <c r="X54" i="1"/>
  <c r="AC54" i="1" s="1"/>
  <c r="U56" i="1"/>
  <c r="AA56" i="1" s="1"/>
  <c r="X56" i="1"/>
  <c r="AC56" i="1" s="1"/>
  <c r="U58" i="1"/>
  <c r="AA58" i="1" s="1"/>
  <c r="X58" i="1"/>
  <c r="AC58" i="1" s="1"/>
  <c r="U60" i="1"/>
  <c r="AA60" i="1" s="1"/>
  <c r="X60" i="1"/>
  <c r="AC60" i="1" s="1"/>
  <c r="U62" i="1"/>
  <c r="AA62" i="1" s="1"/>
  <c r="X62" i="1"/>
  <c r="AC62" i="1" s="1"/>
  <c r="U64" i="1"/>
  <c r="AA64" i="1" s="1"/>
  <c r="X64" i="1"/>
  <c r="AC64" i="1" s="1"/>
  <c r="U66" i="1"/>
  <c r="AA66" i="1" s="1"/>
  <c r="X66" i="1"/>
  <c r="AC66" i="1" s="1"/>
  <c r="U68" i="1"/>
  <c r="AA68" i="1" s="1"/>
  <c r="X68" i="1"/>
  <c r="AC68" i="1" s="1"/>
  <c r="U70" i="1"/>
  <c r="AA70" i="1" s="1"/>
  <c r="X70" i="1"/>
  <c r="AC70" i="1" s="1"/>
  <c r="U72" i="1"/>
  <c r="AA72" i="1" s="1"/>
  <c r="X72" i="1"/>
  <c r="AC72" i="1" s="1"/>
  <c r="U74" i="1"/>
  <c r="AA74" i="1" s="1"/>
  <c r="X74" i="1"/>
  <c r="AC74" i="1" s="1"/>
  <c r="U76" i="1"/>
  <c r="AA76" i="1" s="1"/>
  <c r="X76" i="1"/>
  <c r="AC76" i="1" s="1"/>
  <c r="U78" i="1"/>
  <c r="AA78" i="1" s="1"/>
  <c r="X78" i="1"/>
  <c r="AC78" i="1" s="1"/>
  <c r="U80" i="1"/>
  <c r="AA80" i="1" s="1"/>
  <c r="X80" i="1"/>
  <c r="AC80" i="1" s="1"/>
  <c r="U82" i="1"/>
  <c r="AA82" i="1" s="1"/>
  <c r="X82" i="1"/>
  <c r="AC82" i="1" s="1"/>
  <c r="U84" i="1"/>
  <c r="AA84" i="1" s="1"/>
  <c r="X84" i="1"/>
  <c r="AC84" i="1" s="1"/>
  <c r="U86" i="1"/>
  <c r="AA86" i="1" s="1"/>
  <c r="X86" i="1"/>
  <c r="AC86" i="1" s="1"/>
  <c r="U88" i="1"/>
  <c r="AA88" i="1" s="1"/>
  <c r="X88" i="1"/>
  <c r="AC88" i="1" s="1"/>
  <c r="U90" i="1"/>
  <c r="AA90" i="1" s="1"/>
  <c r="X90" i="1"/>
  <c r="AC90" i="1" s="1"/>
  <c r="U92" i="1"/>
  <c r="AA92" i="1" s="1"/>
  <c r="X92" i="1"/>
  <c r="AC92" i="1" s="1"/>
  <c r="U94" i="1"/>
  <c r="AA94" i="1" s="1"/>
  <c r="X94" i="1"/>
  <c r="AC94" i="1" s="1"/>
  <c r="U96" i="1"/>
  <c r="AA96" i="1" s="1"/>
  <c r="X96" i="1"/>
  <c r="AC96" i="1" s="1"/>
  <c r="U98" i="1"/>
  <c r="AA98" i="1" s="1"/>
  <c r="X98" i="1"/>
  <c r="AC98" i="1" s="1"/>
  <c r="U100" i="1"/>
  <c r="AA100" i="1" s="1"/>
  <c r="X100" i="1"/>
  <c r="AC100" i="1" s="1"/>
  <c r="U102" i="1"/>
  <c r="AA102" i="1" s="1"/>
  <c r="X102" i="1"/>
  <c r="AC102" i="1" s="1"/>
  <c r="U107" i="1"/>
  <c r="AA107" i="1" s="1"/>
  <c r="X107" i="1"/>
  <c r="AC107" i="1" s="1"/>
  <c r="U109" i="1"/>
  <c r="AA109" i="1" s="1"/>
  <c r="X109" i="1"/>
  <c r="AC109" i="1" s="1"/>
  <c r="U111" i="1"/>
  <c r="AA111" i="1" s="1"/>
  <c r="X111" i="1"/>
  <c r="AC111" i="1" s="1"/>
  <c r="U113" i="1"/>
  <c r="AA113" i="1" s="1"/>
  <c r="X113" i="1"/>
  <c r="AC113" i="1" s="1"/>
  <c r="U115" i="1"/>
  <c r="AA115" i="1" s="1"/>
  <c r="X115" i="1"/>
  <c r="AC115" i="1" s="1"/>
  <c r="U117" i="1"/>
  <c r="AA117" i="1" s="1"/>
  <c r="X117" i="1"/>
  <c r="AC117" i="1" s="1"/>
  <c r="X119" i="1"/>
  <c r="AC119" i="1" s="1"/>
  <c r="X104" i="1"/>
  <c r="AC104" i="1" s="1"/>
  <c r="U104" i="1"/>
  <c r="AA104" i="1" s="1"/>
  <c r="AA33" i="1"/>
  <c r="AC33" i="1"/>
  <c r="AA34" i="1"/>
  <c r="AD104" i="1" l="1"/>
  <c r="AD117" i="1"/>
  <c r="AD115" i="1"/>
  <c r="AD113" i="1"/>
  <c r="AD111" i="1"/>
  <c r="AD109" i="1"/>
  <c r="AD107" i="1"/>
  <c r="AD105" i="1"/>
  <c r="AD108" i="1"/>
  <c r="K91" i="5"/>
  <c r="W103" i="5" l="1"/>
  <c r="S103" i="5"/>
  <c r="J26" i="5"/>
  <c r="J27" i="5"/>
  <c r="J28" i="5"/>
  <c r="J29" i="5"/>
  <c r="J30" i="5"/>
  <c r="J31" i="5"/>
  <c r="J32" i="5"/>
  <c r="J33" i="5"/>
  <c r="J34" i="5"/>
  <c r="J35" i="5"/>
  <c r="J36" i="5"/>
  <c r="J37" i="5"/>
  <c r="J38" i="5"/>
  <c r="J39" i="5"/>
  <c r="J40" i="5"/>
  <c r="J41" i="5"/>
  <c r="J42" i="5"/>
  <c r="J43" i="5"/>
  <c r="J44" i="5"/>
  <c r="J45" i="5"/>
  <c r="J46" i="5"/>
  <c r="J47" i="5"/>
  <c r="J48" i="5"/>
  <c r="J49" i="5"/>
  <c r="J50" i="5"/>
  <c r="J51" i="5"/>
  <c r="J52" i="5"/>
  <c r="J53" i="5"/>
  <c r="J54" i="5"/>
  <c r="J55" i="5"/>
  <c r="J56" i="5"/>
  <c r="J57" i="5"/>
  <c r="J58" i="5"/>
  <c r="J59" i="5"/>
  <c r="J60" i="5"/>
  <c r="J61" i="5"/>
  <c r="J62" i="5"/>
  <c r="J63" i="5"/>
  <c r="J64" i="5"/>
  <c r="J65" i="5"/>
  <c r="J66" i="5"/>
  <c r="J67" i="5"/>
  <c r="J68" i="5"/>
  <c r="J69" i="5"/>
  <c r="J70" i="5"/>
  <c r="J71" i="5"/>
  <c r="J72" i="5"/>
  <c r="J73" i="5"/>
  <c r="J74" i="5"/>
  <c r="J75" i="5"/>
  <c r="J76" i="5"/>
  <c r="J77" i="5"/>
  <c r="J78" i="5"/>
  <c r="J79" i="5"/>
  <c r="J92" i="5"/>
  <c r="J93" i="5"/>
  <c r="J94" i="5"/>
  <c r="J95" i="5"/>
  <c r="J96" i="5"/>
  <c r="J97" i="5"/>
  <c r="J98" i="5"/>
  <c r="J99" i="5"/>
  <c r="J100" i="5"/>
  <c r="J101" i="5"/>
  <c r="J102" i="5"/>
  <c r="J103" i="5"/>
  <c r="J25" i="5"/>
  <c r="N103" i="5"/>
  <c r="U119" i="1" l="1"/>
  <c r="AA119" i="1" l="1"/>
  <c r="AH32" i="1"/>
  <c r="AE28" i="1"/>
  <c r="AD119" i="1" l="1"/>
  <c r="AP35" i="1"/>
  <c r="AP33" i="1"/>
  <c r="AP34" i="1"/>
  <c r="AE34" i="1"/>
  <c r="AE35" i="1"/>
  <c r="AE38" i="1"/>
  <c r="AE39" i="1"/>
  <c r="AE42" i="1"/>
  <c r="AE43" i="1"/>
  <c r="AE46" i="1"/>
  <c r="AE47" i="1"/>
  <c r="AE50" i="1"/>
  <c r="AE51" i="1"/>
  <c r="AE54" i="1"/>
  <c r="AE55" i="1"/>
  <c r="AE58" i="1"/>
  <c r="AE59" i="1"/>
  <c r="AE62" i="1"/>
  <c r="AE63" i="1"/>
  <c r="AE66" i="1"/>
  <c r="AE67" i="1"/>
  <c r="AE70" i="1"/>
  <c r="AE71" i="1"/>
  <c r="AE74" i="1"/>
  <c r="AE75" i="1"/>
  <c r="AE78" i="1"/>
  <c r="AE79" i="1"/>
  <c r="AE82" i="1"/>
  <c r="AE83" i="1"/>
  <c r="AE86" i="1"/>
  <c r="AE87" i="1"/>
  <c r="AE90" i="1"/>
  <c r="AE91" i="1"/>
  <c r="AE94" i="1"/>
  <c r="AE95" i="1"/>
  <c r="AE98" i="1"/>
  <c r="AE99" i="1"/>
  <c r="AE102" i="1"/>
  <c r="AE103" i="1"/>
  <c r="AE106" i="1"/>
  <c r="AE107" i="1"/>
  <c r="AE110" i="1"/>
  <c r="AE111" i="1"/>
  <c r="AE114" i="1"/>
  <c r="AE115" i="1"/>
  <c r="AE118" i="1"/>
  <c r="AE40" i="1"/>
  <c r="AE41" i="1"/>
  <c r="AE48" i="1"/>
  <c r="AE49" i="1"/>
  <c r="AE56" i="1"/>
  <c r="AE57" i="1"/>
  <c r="AE64" i="1"/>
  <c r="AE65" i="1"/>
  <c r="AE72" i="1"/>
  <c r="AE73" i="1"/>
  <c r="AE80" i="1"/>
  <c r="AE81" i="1"/>
  <c r="AE88" i="1"/>
  <c r="AE89" i="1"/>
  <c r="AE96" i="1"/>
  <c r="AE97" i="1"/>
  <c r="AE104" i="1"/>
  <c r="AE105" i="1"/>
  <c r="AE112" i="1"/>
  <c r="AE113" i="1"/>
  <c r="AE36" i="1"/>
  <c r="AE37" i="1"/>
  <c r="AE44" i="1"/>
  <c r="AE45" i="1"/>
  <c r="AE52" i="1"/>
  <c r="AE53" i="1"/>
  <c r="AE60" i="1"/>
  <c r="AE61" i="1"/>
  <c r="AE68" i="1"/>
  <c r="AE69" i="1"/>
  <c r="AE76" i="1"/>
  <c r="AE77" i="1"/>
  <c r="AE84" i="1"/>
  <c r="AE85" i="1"/>
  <c r="AE92" i="1"/>
  <c r="AE93" i="1"/>
  <c r="AE100" i="1"/>
  <c r="AE101" i="1"/>
  <c r="AE108" i="1"/>
  <c r="AE109" i="1"/>
  <c r="AE116" i="1"/>
  <c r="AE117" i="1"/>
  <c r="AE119" i="1"/>
  <c r="AE33" i="1"/>
  <c r="AH33" i="1"/>
  <c r="U44" i="5" l="1"/>
  <c r="U45" i="5"/>
  <c r="U46" i="5"/>
  <c r="U47" i="5"/>
  <c r="U48" i="5"/>
  <c r="U49" i="5"/>
  <c r="U50" i="5"/>
  <c r="U51" i="5"/>
  <c r="U52" i="5"/>
  <c r="U53" i="5"/>
  <c r="U54" i="5"/>
  <c r="U55" i="5"/>
  <c r="U43" i="5"/>
  <c r="H93" i="5"/>
  <c r="H94" i="5"/>
  <c r="H95" i="5"/>
  <c r="H8" i="5" s="1"/>
  <c r="H96" i="5"/>
  <c r="H97" i="5"/>
  <c r="H98" i="5"/>
  <c r="H99" i="5"/>
  <c r="H12" i="5" s="1"/>
  <c r="H100" i="5"/>
  <c r="H101" i="5"/>
  <c r="H102" i="5"/>
  <c r="H103" i="5"/>
  <c r="H92" i="5"/>
  <c r="H81" i="5"/>
  <c r="H82" i="5"/>
  <c r="H83" i="5"/>
  <c r="H84" i="5"/>
  <c r="H85" i="5"/>
  <c r="H86" i="5"/>
  <c r="H87" i="5"/>
  <c r="H88" i="5"/>
  <c r="H89" i="5"/>
  <c r="H90" i="5"/>
  <c r="H91" i="5"/>
  <c r="H80" i="5"/>
  <c r="H69" i="5"/>
  <c r="H70" i="5"/>
  <c r="H71" i="5"/>
  <c r="H72" i="5"/>
  <c r="H73" i="5"/>
  <c r="H74" i="5"/>
  <c r="H75" i="5"/>
  <c r="H76" i="5"/>
  <c r="H77" i="5"/>
  <c r="H78" i="5"/>
  <c r="H79" i="5"/>
  <c r="H68" i="5"/>
  <c r="H57" i="5"/>
  <c r="H58" i="5"/>
  <c r="H59" i="5"/>
  <c r="H60" i="5"/>
  <c r="H61" i="5"/>
  <c r="H62" i="5"/>
  <c r="H63" i="5"/>
  <c r="H64" i="5"/>
  <c r="H65" i="5"/>
  <c r="H66" i="5"/>
  <c r="H67" i="5"/>
  <c r="H56" i="5"/>
  <c r="H45" i="5"/>
  <c r="H46" i="5"/>
  <c r="H47" i="5"/>
  <c r="H48" i="5"/>
  <c r="H49" i="5"/>
  <c r="H50" i="5"/>
  <c r="H51" i="5"/>
  <c r="H52" i="5"/>
  <c r="H53" i="5"/>
  <c r="H54" i="5"/>
  <c r="H55" i="5"/>
  <c r="H44" i="5"/>
  <c r="H33" i="5"/>
  <c r="H34" i="5"/>
  <c r="H35" i="5"/>
  <c r="H36" i="5"/>
  <c r="H37" i="5"/>
  <c r="H38" i="5"/>
  <c r="H39" i="5"/>
  <c r="H40" i="5"/>
  <c r="H41" i="5"/>
  <c r="H42" i="5"/>
  <c r="H43" i="5"/>
  <c r="H32" i="5"/>
  <c r="H23" i="5"/>
  <c r="H24" i="5"/>
  <c r="H25" i="5"/>
  <c r="H26" i="5"/>
  <c r="H27" i="5"/>
  <c r="H28" i="5"/>
  <c r="H29" i="5"/>
  <c r="H30" i="5"/>
  <c r="H31" i="5"/>
  <c r="H21" i="5"/>
  <c r="H22" i="5"/>
  <c r="H20" i="5"/>
  <c r="H16" i="5"/>
  <c r="G103" i="5"/>
  <c r="H14" i="5"/>
  <c r="H10" i="5"/>
  <c r="G91" i="5"/>
  <c r="G79" i="5"/>
  <c r="G67" i="5"/>
  <c r="G55" i="5"/>
  <c r="G43" i="5"/>
  <c r="G31" i="5"/>
  <c r="Y69" i="5"/>
  <c r="Y70" i="5"/>
  <c r="Y71" i="5"/>
  <c r="Y72" i="5"/>
  <c r="Y73" i="5"/>
  <c r="Y74" i="5"/>
  <c r="Y75" i="5"/>
  <c r="Y76" i="5"/>
  <c r="Y77" i="5"/>
  <c r="Y78" i="5"/>
  <c r="Y79" i="5"/>
  <c r="Y68" i="5"/>
  <c r="Y57" i="5"/>
  <c r="Y58" i="5"/>
  <c r="Y59" i="5"/>
  <c r="Y60" i="5"/>
  <c r="Y61" i="5"/>
  <c r="Y62" i="5"/>
  <c r="Y63" i="5"/>
  <c r="Y64" i="5"/>
  <c r="Y65" i="5"/>
  <c r="Y66" i="5"/>
  <c r="Y67" i="5"/>
  <c r="Y56" i="5"/>
  <c r="Y45" i="5"/>
  <c r="Y46" i="5"/>
  <c r="Y47" i="5"/>
  <c r="Y48" i="5"/>
  <c r="Y49" i="5"/>
  <c r="Y50" i="5"/>
  <c r="Y51" i="5"/>
  <c r="Y52" i="5"/>
  <c r="Y53" i="5"/>
  <c r="Y54" i="5"/>
  <c r="Y55" i="5"/>
  <c r="Y44" i="5"/>
  <c r="Y33" i="5"/>
  <c r="Y34" i="5"/>
  <c r="Y35" i="5"/>
  <c r="Y36" i="5"/>
  <c r="Y37" i="5"/>
  <c r="Y38" i="5"/>
  <c r="Y39" i="5"/>
  <c r="Y40" i="5"/>
  <c r="Y41" i="5"/>
  <c r="Y42" i="5"/>
  <c r="Y43" i="5"/>
  <c r="Y32" i="5"/>
  <c r="X62" i="5"/>
  <c r="X63" i="5"/>
  <c r="X64" i="5"/>
  <c r="X65" i="5"/>
  <c r="X66" i="5"/>
  <c r="X67" i="5"/>
  <c r="X68" i="5"/>
  <c r="X69" i="5"/>
  <c r="X70" i="5"/>
  <c r="X71" i="5"/>
  <c r="X72" i="5"/>
  <c r="X61" i="5"/>
  <c r="X50" i="5"/>
  <c r="X51" i="5"/>
  <c r="X52" i="5"/>
  <c r="X53" i="5"/>
  <c r="X54" i="5"/>
  <c r="X55" i="5"/>
  <c r="X56" i="5"/>
  <c r="X57" i="5"/>
  <c r="X58" i="5"/>
  <c r="X59" i="5"/>
  <c r="X60" i="5"/>
  <c r="X49" i="5"/>
  <c r="X38" i="5"/>
  <c r="X39" i="5"/>
  <c r="X40" i="5"/>
  <c r="X41" i="5"/>
  <c r="X42" i="5"/>
  <c r="X43" i="5"/>
  <c r="X44" i="5"/>
  <c r="X45" i="5"/>
  <c r="X46" i="5"/>
  <c r="X47" i="5"/>
  <c r="X48" i="5"/>
  <c r="X37" i="5"/>
  <c r="X26" i="5"/>
  <c r="X27" i="5"/>
  <c r="X28" i="5"/>
  <c r="X29" i="5"/>
  <c r="X30" i="5"/>
  <c r="X31" i="5"/>
  <c r="X32" i="5"/>
  <c r="X33" i="5"/>
  <c r="X34" i="5"/>
  <c r="X35" i="5"/>
  <c r="X36" i="5"/>
  <c r="X25" i="5"/>
  <c r="U69" i="5"/>
  <c r="U70" i="5"/>
  <c r="U71" i="5"/>
  <c r="U72" i="5"/>
  <c r="U73" i="5"/>
  <c r="U74" i="5"/>
  <c r="U75" i="5"/>
  <c r="U76" i="5"/>
  <c r="U77" i="5"/>
  <c r="U78" i="5"/>
  <c r="U79" i="5"/>
  <c r="U68" i="5"/>
  <c r="U57" i="5"/>
  <c r="U58" i="5"/>
  <c r="U59" i="5"/>
  <c r="U60" i="5"/>
  <c r="U61" i="5"/>
  <c r="U62" i="5"/>
  <c r="U63" i="5"/>
  <c r="U64" i="5"/>
  <c r="U65" i="5"/>
  <c r="U66" i="5"/>
  <c r="U67" i="5"/>
  <c r="U56" i="5"/>
  <c r="U33" i="5"/>
  <c r="U34" i="5"/>
  <c r="U7" i="5" s="1"/>
  <c r="U35" i="5"/>
  <c r="U36" i="5"/>
  <c r="U9" i="5" s="1"/>
  <c r="U37" i="5"/>
  <c r="U38" i="5"/>
  <c r="U11" i="5" s="1"/>
  <c r="U39" i="5"/>
  <c r="U12" i="5" s="1"/>
  <c r="U40" i="5"/>
  <c r="U13" i="5" s="1"/>
  <c r="U41" i="5"/>
  <c r="U14" i="5" s="1"/>
  <c r="U42" i="5"/>
  <c r="U15" i="5" s="1"/>
  <c r="U32" i="5"/>
  <c r="T62" i="5"/>
  <c r="T63" i="5"/>
  <c r="T64" i="5"/>
  <c r="T65" i="5"/>
  <c r="T66" i="5"/>
  <c r="T67" i="5"/>
  <c r="T68" i="5"/>
  <c r="T69" i="5"/>
  <c r="T70" i="5"/>
  <c r="T71" i="5"/>
  <c r="T72" i="5"/>
  <c r="T61" i="5"/>
  <c r="T50" i="5"/>
  <c r="T51" i="5"/>
  <c r="T52" i="5"/>
  <c r="T53" i="5"/>
  <c r="T54" i="5"/>
  <c r="T55" i="5"/>
  <c r="T56" i="5"/>
  <c r="T57" i="5"/>
  <c r="T58" i="5"/>
  <c r="T59" i="5"/>
  <c r="T60" i="5"/>
  <c r="T49" i="5"/>
  <c r="T38" i="5"/>
  <c r="T39" i="5"/>
  <c r="T40" i="5"/>
  <c r="T41" i="5"/>
  <c r="T42" i="5"/>
  <c r="T43" i="5"/>
  <c r="T44" i="5"/>
  <c r="T45" i="5"/>
  <c r="T46" i="5"/>
  <c r="T47" i="5"/>
  <c r="T48" i="5"/>
  <c r="T37" i="5"/>
  <c r="T26" i="5"/>
  <c r="T27" i="5"/>
  <c r="T28" i="5"/>
  <c r="T29" i="5"/>
  <c r="T30" i="5"/>
  <c r="T31" i="5"/>
  <c r="T32" i="5"/>
  <c r="T33" i="5"/>
  <c r="T34" i="5"/>
  <c r="T35" i="5"/>
  <c r="T36" i="5"/>
  <c r="T25" i="5"/>
  <c r="W79" i="5"/>
  <c r="W72" i="5"/>
  <c r="W67" i="5"/>
  <c r="W60" i="5"/>
  <c r="W55" i="5"/>
  <c r="W48" i="5"/>
  <c r="W43" i="5"/>
  <c r="W36" i="5"/>
  <c r="S79" i="5"/>
  <c r="S72" i="5"/>
  <c r="S67" i="5"/>
  <c r="S60" i="5"/>
  <c r="S55" i="5"/>
  <c r="S48" i="5"/>
  <c r="S43" i="5"/>
  <c r="S36" i="5"/>
  <c r="P45" i="5"/>
  <c r="P46" i="5"/>
  <c r="P47" i="5"/>
  <c r="P48" i="5"/>
  <c r="P49" i="5"/>
  <c r="P50" i="5"/>
  <c r="P51" i="5"/>
  <c r="P52" i="5"/>
  <c r="P53" i="5"/>
  <c r="P54" i="5"/>
  <c r="P55" i="5"/>
  <c r="P44" i="5"/>
  <c r="P69" i="5"/>
  <c r="P70" i="5"/>
  <c r="P71" i="5"/>
  <c r="P72" i="5"/>
  <c r="P73" i="5"/>
  <c r="P74" i="5"/>
  <c r="P75" i="5"/>
  <c r="P76" i="5"/>
  <c r="P77" i="5"/>
  <c r="P78" i="5"/>
  <c r="P79" i="5"/>
  <c r="P68" i="5"/>
  <c r="P57" i="5"/>
  <c r="P58" i="5"/>
  <c r="P59" i="5"/>
  <c r="P60" i="5"/>
  <c r="P61" i="5"/>
  <c r="P62" i="5"/>
  <c r="P63" i="5"/>
  <c r="P64" i="5"/>
  <c r="P65" i="5"/>
  <c r="P66" i="5"/>
  <c r="P67" i="5"/>
  <c r="P56" i="5"/>
  <c r="O62" i="5"/>
  <c r="O63" i="5"/>
  <c r="O64" i="5"/>
  <c r="O65" i="5"/>
  <c r="O66" i="5"/>
  <c r="O67" i="5"/>
  <c r="O68" i="5"/>
  <c r="O69" i="5"/>
  <c r="O70" i="5"/>
  <c r="O71" i="5"/>
  <c r="O72" i="5"/>
  <c r="O61" i="5"/>
  <c r="O50" i="5"/>
  <c r="O51" i="5"/>
  <c r="O52" i="5"/>
  <c r="O53" i="5"/>
  <c r="O54" i="5"/>
  <c r="O55" i="5"/>
  <c r="O56" i="5"/>
  <c r="O57" i="5"/>
  <c r="O58" i="5"/>
  <c r="O59" i="5"/>
  <c r="O60" i="5"/>
  <c r="O49" i="5"/>
  <c r="O38" i="5"/>
  <c r="O39" i="5"/>
  <c r="O40" i="5"/>
  <c r="O41" i="5"/>
  <c r="O42" i="5"/>
  <c r="O43" i="5"/>
  <c r="O44" i="5"/>
  <c r="O45" i="5"/>
  <c r="O46" i="5"/>
  <c r="O47" i="5"/>
  <c r="O48" i="5"/>
  <c r="O37" i="5"/>
  <c r="P37" i="5"/>
  <c r="P38" i="5"/>
  <c r="P39" i="5"/>
  <c r="P40" i="5"/>
  <c r="P41" i="5"/>
  <c r="P42" i="5"/>
  <c r="P43" i="5"/>
  <c r="P33" i="5"/>
  <c r="P34" i="5"/>
  <c r="P35" i="5"/>
  <c r="P36" i="5"/>
  <c r="O32" i="5"/>
  <c r="O33" i="5"/>
  <c r="O34" i="5"/>
  <c r="O35" i="5"/>
  <c r="O36" i="5"/>
  <c r="P32" i="5"/>
  <c r="O26" i="5"/>
  <c r="O27" i="5"/>
  <c r="O28" i="5"/>
  <c r="O29" i="5"/>
  <c r="O30" i="5"/>
  <c r="O31" i="5"/>
  <c r="O25" i="5"/>
  <c r="N79" i="5"/>
  <c r="N67" i="5"/>
  <c r="N55" i="5"/>
  <c r="N43" i="5"/>
  <c r="N72" i="5"/>
  <c r="N60" i="5"/>
  <c r="N48" i="5"/>
  <c r="N36" i="5"/>
  <c r="E93" i="5"/>
  <c r="E94" i="5"/>
  <c r="AB94" i="5" s="1"/>
  <c r="E95" i="5"/>
  <c r="E96" i="5"/>
  <c r="AB96" i="5" s="1"/>
  <c r="E97" i="5"/>
  <c r="E98" i="5"/>
  <c r="AB98" i="5" s="1"/>
  <c r="E99" i="5"/>
  <c r="E100" i="5"/>
  <c r="AB100" i="5" s="1"/>
  <c r="E101" i="5"/>
  <c r="E102" i="5"/>
  <c r="AB102" i="5" s="1"/>
  <c r="E103" i="5"/>
  <c r="E92" i="5"/>
  <c r="AB92" i="5" s="1"/>
  <c r="E81" i="5"/>
  <c r="E82" i="5"/>
  <c r="AB82" i="5" s="1"/>
  <c r="E83" i="5"/>
  <c r="E84" i="5"/>
  <c r="AB84" i="5" s="1"/>
  <c r="E85" i="5"/>
  <c r="E86" i="5"/>
  <c r="AB86" i="5" s="1"/>
  <c r="E87" i="5"/>
  <c r="E88" i="5"/>
  <c r="AB88" i="5" s="1"/>
  <c r="E89" i="5"/>
  <c r="E90" i="5"/>
  <c r="AB90" i="5" s="1"/>
  <c r="E91" i="5"/>
  <c r="E80" i="5"/>
  <c r="AB80" i="5" s="1"/>
  <c r="E69" i="5"/>
  <c r="E70" i="5"/>
  <c r="AB70" i="5" s="1"/>
  <c r="E71" i="5"/>
  <c r="E72" i="5"/>
  <c r="AB72" i="5" s="1"/>
  <c r="E73" i="5"/>
  <c r="E74" i="5"/>
  <c r="AB74" i="5" s="1"/>
  <c r="E75" i="5"/>
  <c r="E76" i="5"/>
  <c r="AB76" i="5" s="1"/>
  <c r="E77" i="5"/>
  <c r="E78" i="5"/>
  <c r="AB78" i="5" s="1"/>
  <c r="E79" i="5"/>
  <c r="E68" i="5"/>
  <c r="AB68" i="5" s="1"/>
  <c r="E57" i="5"/>
  <c r="E58" i="5"/>
  <c r="AB58" i="5" s="1"/>
  <c r="E59" i="5"/>
  <c r="E60" i="5"/>
  <c r="AB60" i="5" s="1"/>
  <c r="E61" i="5"/>
  <c r="E62" i="5"/>
  <c r="AB62" i="5" s="1"/>
  <c r="E63" i="5"/>
  <c r="E64" i="5"/>
  <c r="AB64" i="5" s="1"/>
  <c r="E65" i="5"/>
  <c r="E66" i="5"/>
  <c r="AB66" i="5" s="1"/>
  <c r="E67" i="5"/>
  <c r="E56" i="5"/>
  <c r="AB56" i="5" s="1"/>
  <c r="E45" i="5"/>
  <c r="E46" i="5"/>
  <c r="AB46" i="5" s="1"/>
  <c r="E47" i="5"/>
  <c r="E48" i="5"/>
  <c r="AB48" i="5" s="1"/>
  <c r="E49" i="5"/>
  <c r="E50" i="5"/>
  <c r="AB50" i="5" s="1"/>
  <c r="E51" i="5"/>
  <c r="E52" i="5"/>
  <c r="AB52" i="5" s="1"/>
  <c r="E53" i="5"/>
  <c r="E54" i="5"/>
  <c r="AB54" i="5" s="1"/>
  <c r="E55" i="5"/>
  <c r="E44" i="5"/>
  <c r="AB44" i="5" s="1"/>
  <c r="E33" i="5"/>
  <c r="E34" i="5"/>
  <c r="AB34" i="5" s="1"/>
  <c r="E35" i="5"/>
  <c r="E36" i="5"/>
  <c r="AB36" i="5" s="1"/>
  <c r="E37" i="5"/>
  <c r="E38" i="5"/>
  <c r="AB38" i="5" s="1"/>
  <c r="E39" i="5"/>
  <c r="E40" i="5"/>
  <c r="AB40" i="5" s="1"/>
  <c r="E41" i="5"/>
  <c r="E42" i="5"/>
  <c r="AB42" i="5" s="1"/>
  <c r="E43" i="5"/>
  <c r="E32" i="5"/>
  <c r="AB32" i="5" s="1"/>
  <c r="E21" i="5"/>
  <c r="E22" i="5"/>
  <c r="E23" i="5"/>
  <c r="E24" i="5"/>
  <c r="E25" i="5"/>
  <c r="E26" i="5"/>
  <c r="AB26" i="5" s="1"/>
  <c r="E27" i="5"/>
  <c r="E28" i="5"/>
  <c r="AB28" i="5" s="1"/>
  <c r="E29" i="5"/>
  <c r="E30" i="5"/>
  <c r="AB30" i="5" s="1"/>
  <c r="E31" i="5"/>
  <c r="E20" i="5"/>
  <c r="D103" i="5"/>
  <c r="D91" i="5"/>
  <c r="D79" i="5"/>
  <c r="D67" i="5"/>
  <c r="D55" i="5"/>
  <c r="D43" i="5"/>
  <c r="D31" i="5"/>
  <c r="AB31" i="5" l="1"/>
  <c r="AB29" i="5"/>
  <c r="AB27" i="5"/>
  <c r="AB25" i="5"/>
  <c r="AB43" i="5"/>
  <c r="AB41" i="5"/>
  <c r="AB39" i="5"/>
  <c r="AB37" i="5"/>
  <c r="AB35" i="5"/>
  <c r="AB33" i="5"/>
  <c r="AB55" i="5"/>
  <c r="AB53" i="5"/>
  <c r="AB51" i="5"/>
  <c r="AB49" i="5"/>
  <c r="AB47" i="5"/>
  <c r="AB45" i="5"/>
  <c r="AB67" i="5"/>
  <c r="AB65" i="5"/>
  <c r="AB63" i="5"/>
  <c r="AB61" i="5"/>
  <c r="AB59" i="5"/>
  <c r="AB57" i="5"/>
  <c r="AB79" i="5"/>
  <c r="AB77" i="5"/>
  <c r="AB75" i="5"/>
  <c r="AB73" i="5"/>
  <c r="AB71" i="5"/>
  <c r="AB69" i="5"/>
  <c r="AB91" i="5"/>
  <c r="AB89" i="5"/>
  <c r="V89" i="5" s="1"/>
  <c r="AB87" i="5"/>
  <c r="AB85" i="5"/>
  <c r="V85" i="5" s="1"/>
  <c r="AB83" i="5"/>
  <c r="AB81" i="5"/>
  <c r="V81" i="5" s="1"/>
  <c r="AB103" i="5"/>
  <c r="AB101" i="5"/>
  <c r="AB14" i="5" s="1"/>
  <c r="AB99" i="5"/>
  <c r="AB97" i="5"/>
  <c r="AB10" i="5" s="1"/>
  <c r="AB95" i="5"/>
  <c r="AB93" i="5"/>
  <c r="AB6" i="5" s="1"/>
  <c r="H6" i="5"/>
  <c r="V91" i="5"/>
  <c r="R91" i="5"/>
  <c r="M91" i="5"/>
  <c r="R89" i="5"/>
  <c r="V87" i="5"/>
  <c r="R87" i="5"/>
  <c r="M87" i="5"/>
  <c r="R85" i="5"/>
  <c r="V83" i="5"/>
  <c r="R83" i="5"/>
  <c r="M83" i="5"/>
  <c r="R81" i="5"/>
  <c r="AB16" i="5"/>
  <c r="AB12" i="5"/>
  <c r="AB8" i="5"/>
  <c r="V80" i="5"/>
  <c r="R80" i="5"/>
  <c r="M80" i="5"/>
  <c r="V90" i="5"/>
  <c r="R90" i="5"/>
  <c r="M90" i="5"/>
  <c r="V88" i="5"/>
  <c r="R88" i="5"/>
  <c r="M88" i="5"/>
  <c r="V86" i="5"/>
  <c r="R86" i="5"/>
  <c r="M86" i="5"/>
  <c r="V84" i="5"/>
  <c r="R84" i="5"/>
  <c r="M84" i="5"/>
  <c r="V82" i="5"/>
  <c r="R82" i="5"/>
  <c r="M82" i="5"/>
  <c r="AB5" i="5"/>
  <c r="AB15" i="5"/>
  <c r="AB13" i="5"/>
  <c r="AB11" i="5"/>
  <c r="AB9" i="5"/>
  <c r="AB7" i="5"/>
  <c r="H5" i="5"/>
  <c r="H15" i="5"/>
  <c r="H13" i="5"/>
  <c r="H11" i="5"/>
  <c r="H9" i="5"/>
  <c r="H7" i="5"/>
  <c r="E16" i="5"/>
  <c r="E14" i="5"/>
  <c r="E12" i="5"/>
  <c r="E10" i="5"/>
  <c r="E8" i="5"/>
  <c r="E6" i="5"/>
  <c r="O9" i="5"/>
  <c r="O7" i="5"/>
  <c r="O5" i="5"/>
  <c r="O17" i="5" s="1"/>
  <c r="O15" i="5"/>
  <c r="O13" i="5"/>
  <c r="O11" i="5"/>
  <c r="P16" i="5"/>
  <c r="P14" i="5"/>
  <c r="P12" i="5"/>
  <c r="P10" i="5"/>
  <c r="P8" i="5"/>
  <c r="P6" i="5"/>
  <c r="T9" i="5"/>
  <c r="T7" i="5"/>
  <c r="T5" i="5"/>
  <c r="T15" i="5"/>
  <c r="T13" i="5"/>
  <c r="T11" i="5"/>
  <c r="U5" i="5"/>
  <c r="X10" i="5"/>
  <c r="X8" i="5"/>
  <c r="X6" i="5"/>
  <c r="X16" i="5"/>
  <c r="X14" i="5"/>
  <c r="X12" i="5"/>
  <c r="Y5" i="5"/>
  <c r="Y15" i="5"/>
  <c r="Y13" i="5"/>
  <c r="Y11" i="5"/>
  <c r="Y9" i="5"/>
  <c r="Y7" i="5"/>
  <c r="E5" i="5"/>
  <c r="E15" i="5"/>
  <c r="E13" i="5"/>
  <c r="E11" i="5"/>
  <c r="E9" i="5"/>
  <c r="E7" i="5"/>
  <c r="O10" i="5"/>
  <c r="O8" i="5"/>
  <c r="O6" i="5"/>
  <c r="O16" i="5"/>
  <c r="O14" i="5"/>
  <c r="O12" i="5"/>
  <c r="P5" i="5"/>
  <c r="P15" i="5"/>
  <c r="P13" i="5"/>
  <c r="P11" i="5"/>
  <c r="P9" i="5"/>
  <c r="P7" i="5"/>
  <c r="T10" i="5"/>
  <c r="T8" i="5"/>
  <c r="T6" i="5"/>
  <c r="T16" i="5"/>
  <c r="T14" i="5"/>
  <c r="T12" i="5"/>
  <c r="X9" i="5"/>
  <c r="X7" i="5"/>
  <c r="X5" i="5"/>
  <c r="X15" i="5"/>
  <c r="X13" i="5"/>
  <c r="X11" i="5"/>
  <c r="Y16" i="5"/>
  <c r="Y14" i="5"/>
  <c r="Y12" i="5"/>
  <c r="Y10" i="5"/>
  <c r="Y8" i="5"/>
  <c r="Y6" i="5"/>
  <c r="U10" i="5"/>
  <c r="U8" i="5"/>
  <c r="U6" i="5"/>
  <c r="E17" i="5"/>
  <c r="P17" i="5"/>
  <c r="U16" i="5"/>
  <c r="H17" i="5"/>
  <c r="M81" i="5" l="1"/>
  <c r="M85" i="5"/>
  <c r="J85" i="5" s="1"/>
  <c r="M89" i="5"/>
  <c r="X17" i="5"/>
  <c r="T17" i="5"/>
  <c r="J12" i="5"/>
  <c r="J16" i="5"/>
  <c r="J8" i="5"/>
  <c r="J13" i="5"/>
  <c r="J5" i="5"/>
  <c r="J9" i="5"/>
  <c r="J14" i="5"/>
  <c r="J6" i="5"/>
  <c r="J10" i="5"/>
  <c r="J11" i="5"/>
  <c r="J15" i="5"/>
  <c r="J7" i="5"/>
  <c r="J82" i="5"/>
  <c r="J86" i="5"/>
  <c r="J90" i="5"/>
  <c r="J81" i="5"/>
  <c r="J89" i="5"/>
  <c r="AB17" i="5"/>
  <c r="J84" i="5"/>
  <c r="J88" i="5"/>
  <c r="J80" i="5"/>
  <c r="J83" i="5"/>
  <c r="J87" i="5"/>
  <c r="J91" i="5"/>
  <c r="Y17" i="5"/>
  <c r="U17" i="5"/>
  <c r="J17" i="5" l="1"/>
  <c r="X44" i="1"/>
  <c r="AC44" i="1" s="1"/>
  <c r="X38" i="1"/>
  <c r="AC38" i="1" s="1"/>
  <c r="L53" i="1" l="1"/>
</calcChain>
</file>

<file path=xl/sharedStrings.xml><?xml version="1.0" encoding="utf-8"?>
<sst xmlns="http://schemas.openxmlformats.org/spreadsheetml/2006/main" count="1294" uniqueCount="332">
  <si>
    <t>ぱいじん(飛灰)</t>
  </si>
  <si>
    <t>Cs134</t>
  </si>
  <si>
    <t>Cs137</t>
  </si>
  <si>
    <t>焼却灰(主灰)※</t>
    <phoneticPr fontId="6"/>
  </si>
  <si>
    <t>年度</t>
    <rPh sb="0" eb="2">
      <t>ネンド</t>
    </rPh>
    <phoneticPr fontId="10"/>
  </si>
  <si>
    <t>年度
(H17以降)</t>
    <rPh sb="0" eb="2">
      <t>ネンド</t>
    </rPh>
    <phoneticPr fontId="6"/>
  </si>
  <si>
    <t>市町村コード</t>
    <rPh sb="0" eb="3">
      <t>シチョウソン</t>
    </rPh>
    <phoneticPr fontId="6"/>
  </si>
  <si>
    <t>市町村</t>
    <rPh sb="0" eb="3">
      <t>シチョウソン</t>
    </rPh>
    <phoneticPr fontId="6"/>
  </si>
  <si>
    <t>総人口
A</t>
    <rPh sb="0" eb="3">
      <t>ソウジンコウ</t>
    </rPh>
    <phoneticPr fontId="6"/>
  </si>
  <si>
    <t>計画収集人口
Ｂ</t>
    <rPh sb="0" eb="2">
      <t>ケイカク</t>
    </rPh>
    <rPh sb="2" eb="4">
      <t>シュウシュウ</t>
    </rPh>
    <rPh sb="4" eb="6">
      <t>ジンコウ</t>
    </rPh>
    <phoneticPr fontId="6"/>
  </si>
  <si>
    <t>計画収集量  D</t>
    <rPh sb="0" eb="2">
      <t>ケイカク</t>
    </rPh>
    <rPh sb="2" eb="4">
      <t>シュウシュウ</t>
    </rPh>
    <rPh sb="4" eb="5">
      <t>リョウ</t>
    </rPh>
    <phoneticPr fontId="6"/>
  </si>
  <si>
    <t>焼却以外の中間処理量 H</t>
    <rPh sb="0" eb="2">
      <t>ショウキャク</t>
    </rPh>
    <rPh sb="2" eb="4">
      <t>イガイ</t>
    </rPh>
    <rPh sb="5" eb="7">
      <t>チュウカン</t>
    </rPh>
    <rPh sb="7" eb="9">
      <t>ショリ</t>
    </rPh>
    <rPh sb="9" eb="10">
      <t>リョウ</t>
    </rPh>
    <phoneticPr fontId="6"/>
  </si>
  <si>
    <t>直接資源化量  I</t>
    <rPh sb="0" eb="2">
      <t>チョクセツ</t>
    </rPh>
    <rPh sb="2" eb="4">
      <t>シゲン</t>
    </rPh>
    <rPh sb="4" eb="5">
      <t>カ</t>
    </rPh>
    <rPh sb="5" eb="6">
      <t>リョウ</t>
    </rPh>
    <phoneticPr fontId="6"/>
  </si>
  <si>
    <t>ごみ処理量 X=F+G+H+I</t>
    <rPh sb="2" eb="4">
      <t>ショリ</t>
    </rPh>
    <rPh sb="4" eb="5">
      <t>リョウ</t>
    </rPh>
    <phoneticPr fontId="6"/>
  </si>
  <si>
    <t>減量処理率 N=(F+H+I)/X</t>
    <rPh sb="0" eb="2">
      <t>ショリ</t>
    </rPh>
    <rPh sb="2" eb="3">
      <t>リツ</t>
    </rPh>
    <phoneticPr fontId="6"/>
  </si>
  <si>
    <t>リサイクル率 R=(I+J+E)/(X+E)</t>
    <rPh sb="3" eb="4">
      <t>リツ</t>
    </rPh>
    <phoneticPr fontId="6"/>
  </si>
  <si>
    <t>焼却残渣量 K</t>
    <rPh sb="0" eb="2">
      <t>ショウキャク</t>
    </rPh>
    <rPh sb="2" eb="4">
      <t>ザンサ</t>
    </rPh>
    <rPh sb="4" eb="5">
      <t>リョウ</t>
    </rPh>
    <phoneticPr fontId="6"/>
  </si>
  <si>
    <t>処理残渣量 L</t>
    <rPh sb="0" eb="2">
      <t>ショリ</t>
    </rPh>
    <rPh sb="2" eb="4">
      <t>ザンサ</t>
    </rPh>
    <rPh sb="4" eb="5">
      <t>リョウ</t>
    </rPh>
    <phoneticPr fontId="6"/>
  </si>
  <si>
    <t>最終処分量 M=G+K+L</t>
    <rPh sb="0" eb="2">
      <t>サイシュウ</t>
    </rPh>
    <rPh sb="2" eb="4">
      <t>ショブン</t>
    </rPh>
    <rPh sb="4" eb="5">
      <t>リョウ</t>
    </rPh>
    <phoneticPr fontId="6"/>
  </si>
  <si>
    <t>備考</t>
    <rPh sb="0" eb="2">
      <t>ビコウ</t>
    </rPh>
    <phoneticPr fontId="6"/>
  </si>
  <si>
    <t>平成10年度</t>
  </si>
  <si>
    <t>平成11年度</t>
  </si>
  <si>
    <t>平成12年度</t>
  </si>
  <si>
    <t>平成13年度</t>
  </si>
  <si>
    <t>平成14年度</t>
  </si>
  <si>
    <t>平成15年度</t>
  </si>
  <si>
    <t>平成16年度</t>
  </si>
  <si>
    <t>平成17年度</t>
  </si>
  <si>
    <t>平成18年度</t>
  </si>
  <si>
    <t>平成19年度</t>
  </si>
  <si>
    <t>平成20年度</t>
  </si>
  <si>
    <t>平成21年度</t>
  </si>
  <si>
    <t>平成22年度</t>
  </si>
  <si>
    <t>平成23年度</t>
  </si>
  <si>
    <t>平成26年度</t>
  </si>
  <si>
    <t>平成27年度</t>
  </si>
  <si>
    <t>平成28年度</t>
  </si>
  <si>
    <t>ごみ総排出量  C=D+直接搬入量+E</t>
    <rPh sb="2" eb="3">
      <t>ソウ</t>
    </rPh>
    <rPh sb="3" eb="5">
      <t>ハイシュツ</t>
    </rPh>
    <rPh sb="5" eb="6">
      <t>リョウ</t>
    </rPh>
    <rPh sb="12" eb="14">
      <t>チョクセツ</t>
    </rPh>
    <rPh sb="14" eb="16">
      <t>ハンニュウ</t>
    </rPh>
    <rPh sb="16" eb="17">
      <t>リョウ</t>
    </rPh>
    <phoneticPr fontId="6"/>
  </si>
  <si>
    <t>230(115tx2炉〉</t>
  </si>
  <si>
    <t>宮城東部</t>
    <rPh sb="0" eb="2">
      <t>ミヤギ</t>
    </rPh>
    <rPh sb="2" eb="4">
      <t>トウブ</t>
    </rPh>
    <phoneticPr fontId="6"/>
  </si>
  <si>
    <t>180(90tx2炉〉</t>
  </si>
  <si>
    <t>今泉</t>
    <rPh sb="0" eb="2">
      <t>イマイズミ</t>
    </rPh>
    <phoneticPr fontId="6"/>
  </si>
  <si>
    <t>葛岡</t>
    <rPh sb="0" eb="2">
      <t>クズオカ</t>
    </rPh>
    <phoneticPr fontId="6"/>
  </si>
  <si>
    <t>松森</t>
    <rPh sb="0" eb="2">
      <t>マツモリ</t>
    </rPh>
    <phoneticPr fontId="6"/>
  </si>
  <si>
    <t>600(200tx3炉)</t>
  </si>
  <si>
    <t>600(300tx2炉〉</t>
  </si>
  <si>
    <t>600(200tx3炉〉</t>
  </si>
  <si>
    <t>石巻広域クリセ</t>
    <rPh sb="0" eb="2">
      <t>イシノマキ</t>
    </rPh>
    <rPh sb="2" eb="4">
      <t>コウイキ</t>
    </rPh>
    <phoneticPr fontId="14"/>
  </si>
  <si>
    <t>年間</t>
    <rPh sb="0" eb="2">
      <t>ネンカン</t>
    </rPh>
    <phoneticPr fontId="6"/>
  </si>
  <si>
    <t>割合</t>
    <rPh sb="0" eb="2">
      <t>ワリアイ</t>
    </rPh>
    <phoneticPr fontId="6"/>
  </si>
  <si>
    <t>4月</t>
    <rPh sb="1" eb="2">
      <t>ガツ</t>
    </rPh>
    <phoneticPr fontId="6"/>
  </si>
  <si>
    <t>5月</t>
  </si>
  <si>
    <t>6月</t>
  </si>
  <si>
    <t>7月</t>
  </si>
  <si>
    <t>8月</t>
  </si>
  <si>
    <t>9月</t>
  </si>
  <si>
    <t>10月</t>
  </si>
  <si>
    <t>11月</t>
  </si>
  <si>
    <t>12月</t>
  </si>
  <si>
    <t>1月</t>
  </si>
  <si>
    <t>2月</t>
  </si>
  <si>
    <t>3月</t>
  </si>
  <si>
    <t>計</t>
    <rPh sb="0" eb="1">
      <t>ケイ</t>
    </rPh>
    <phoneticPr fontId="6"/>
  </si>
  <si>
    <t>年間焼却量を月別に割り当てる係数</t>
    <rPh sb="0" eb="2">
      <t>ネンカン</t>
    </rPh>
    <rPh sb="2" eb="5">
      <t>ショウキャクリョウ</t>
    </rPh>
    <rPh sb="6" eb="8">
      <t>ツキベツ</t>
    </rPh>
    <rPh sb="9" eb="10">
      <t>ワ</t>
    </rPh>
    <rPh sb="11" eb="12">
      <t>ア</t>
    </rPh>
    <rPh sb="14" eb="16">
      <t>ケイスウ</t>
    </rPh>
    <phoneticPr fontId="6"/>
  </si>
  <si>
    <t>年間計</t>
    <rPh sb="0" eb="2">
      <t>ネンカン</t>
    </rPh>
    <rPh sb="2" eb="3">
      <t>ケイ</t>
    </rPh>
    <phoneticPr fontId="6"/>
  </si>
  <si>
    <t>一般廃棄物処理事業実態調査(環境省)</t>
    <rPh sb="0" eb="2">
      <t>イッパン</t>
    </rPh>
    <rPh sb="2" eb="5">
      <t>ハイキブツ</t>
    </rPh>
    <rPh sb="5" eb="7">
      <t>ショリ</t>
    </rPh>
    <rPh sb="7" eb="9">
      <t>ジギョウ</t>
    </rPh>
    <rPh sb="9" eb="11">
      <t>ジッタイ</t>
    </rPh>
    <rPh sb="11" eb="13">
      <t>チョウサ</t>
    </rPh>
    <rPh sb="14" eb="17">
      <t>カンキョウショウ</t>
    </rPh>
    <phoneticPr fontId="6"/>
  </si>
  <si>
    <t>焼却残さ量</t>
    <rPh sb="4" eb="5">
      <t>リョウ</t>
    </rPh>
    <phoneticPr fontId="3"/>
  </si>
  <si>
    <t>：淡緑色セルは計算式含む</t>
    <rPh sb="1" eb="2">
      <t>タン</t>
    </rPh>
    <rPh sb="7" eb="10">
      <t>ケイサンシキ</t>
    </rPh>
    <rPh sb="10" eb="11">
      <t>フク</t>
    </rPh>
    <phoneticPr fontId="14"/>
  </si>
  <si>
    <t>年月日</t>
    <rPh sb="0" eb="3">
      <t>ネンガッピ</t>
    </rPh>
    <phoneticPr fontId="3"/>
  </si>
  <si>
    <t>←半減期(年)</t>
    <rPh sb="1" eb="4">
      <t>ハンゲンキ</t>
    </rPh>
    <rPh sb="5" eb="6">
      <t>ネン</t>
    </rPh>
    <phoneticPr fontId="14"/>
  </si>
  <si>
    <t>I-131当日1から減衰</t>
    <rPh sb="5" eb="7">
      <t>トウジツ</t>
    </rPh>
    <rPh sb="10" eb="12">
      <t>ゲンスイ</t>
    </rPh>
    <phoneticPr fontId="3"/>
  </si>
  <si>
    <r>
      <rPr>
        <sz val="6.5"/>
        <color theme="1"/>
        <rFont val="Meiryo UI"/>
        <family val="3"/>
        <charset val="128"/>
      </rPr>
      <t>Cs134</t>
    </r>
    <r>
      <rPr>
        <sz val="8"/>
        <color theme="1"/>
        <rFont val="Meiryo UI"/>
        <family val="3"/>
        <charset val="128"/>
      </rPr>
      <t>当日1から減衰</t>
    </r>
    <phoneticPr fontId="3"/>
  </si>
  <si>
    <r>
      <rPr>
        <sz val="6.5"/>
        <color theme="1"/>
        <rFont val="Meiryo UI"/>
        <family val="3"/>
        <charset val="128"/>
      </rPr>
      <t>Cs137</t>
    </r>
    <r>
      <rPr>
        <sz val="8"/>
        <color theme="1"/>
        <rFont val="Meiryo UI"/>
        <family val="3"/>
        <charset val="128"/>
      </rPr>
      <t>当日1から減衰</t>
    </r>
    <phoneticPr fontId="3"/>
  </si>
  <si>
    <t xml:space="preserve">両Cs当日各1から減衰  </t>
    <rPh sb="0" eb="1">
      <t>リョウ</t>
    </rPh>
    <rPh sb="3" eb="5">
      <t>トウジツ</t>
    </rPh>
    <rPh sb="5" eb="6">
      <t>カク</t>
    </rPh>
    <rPh sb="9" eb="11">
      <t>ゲンスイ</t>
    </rPh>
    <phoneticPr fontId="3"/>
  </si>
  <si>
    <t>両Cs 1万から理論減衰</t>
    <rPh sb="0" eb="1">
      <t>リョウ</t>
    </rPh>
    <rPh sb="5" eb="6">
      <t>マン</t>
    </rPh>
    <rPh sb="8" eb="10">
      <t>リロン</t>
    </rPh>
    <rPh sb="10" eb="12">
      <t>ゲンスイ</t>
    </rPh>
    <phoneticPr fontId="3"/>
  </si>
  <si>
    <r>
      <rPr>
        <sz val="6.5"/>
        <color theme="1"/>
        <rFont val="Meiryo UI"/>
        <family val="3"/>
        <charset val="128"/>
      </rPr>
      <t>Cs134</t>
    </r>
    <r>
      <rPr>
        <sz val="8"/>
        <color theme="1"/>
        <rFont val="Meiryo UI"/>
        <family val="3"/>
        <charset val="128"/>
      </rPr>
      <t>当日500から減衰</t>
    </r>
    <rPh sb="5" eb="7">
      <t>トウジツ</t>
    </rPh>
    <rPh sb="12" eb="14">
      <t>ゲンスイ</t>
    </rPh>
    <phoneticPr fontId="3"/>
  </si>
  <si>
    <r>
      <rPr>
        <sz val="6.5"/>
        <color theme="1"/>
        <rFont val="Meiryo UI"/>
        <family val="3"/>
        <charset val="128"/>
      </rPr>
      <t>Cs137</t>
    </r>
    <r>
      <rPr>
        <sz val="8"/>
        <color theme="1"/>
        <rFont val="Meiryo UI"/>
        <family val="3"/>
        <charset val="128"/>
      </rPr>
      <t>当日500から減衰</t>
    </r>
    <rPh sb="5" eb="7">
      <t>トウジツ</t>
    </rPh>
    <rPh sb="12" eb="14">
      <t>ゲンスイ</t>
    </rPh>
    <phoneticPr fontId="3"/>
  </si>
  <si>
    <t>Cs月間量MBq(飛灰)</t>
    <rPh sb="2" eb="4">
      <t>ゲッカン</t>
    </rPh>
    <rPh sb="4" eb="5">
      <t>リョウ</t>
    </rPh>
    <rPh sb="9" eb="11">
      <t>ヒバイ</t>
    </rPh>
    <phoneticPr fontId="3"/>
  </si>
  <si>
    <t>Cs月間量MBq(主灰)</t>
    <rPh sb="2" eb="4">
      <t>ゲッカン</t>
    </rPh>
    <rPh sb="4" eb="5">
      <t>リョウ</t>
    </rPh>
    <rPh sb="9" eb="10">
      <t>シュ</t>
    </rPh>
    <rPh sb="10" eb="11">
      <t>ハイ</t>
    </rPh>
    <phoneticPr fontId="3"/>
  </si>
  <si>
    <t>主灰と飛灰中の月間Cs集積量(MBq)</t>
    <rPh sb="0" eb="1">
      <t>シュ</t>
    </rPh>
    <rPh sb="1" eb="2">
      <t>ハイ</t>
    </rPh>
    <rPh sb="3" eb="5">
      <t>ヒバイ</t>
    </rPh>
    <rPh sb="5" eb="6">
      <t>チュウ</t>
    </rPh>
    <rPh sb="7" eb="9">
      <t>ゲッカン</t>
    </rPh>
    <rPh sb="11" eb="13">
      <t>シュウセキ</t>
    </rPh>
    <rPh sb="13" eb="14">
      <t>リョウ</t>
    </rPh>
    <phoneticPr fontId="3"/>
  </si>
  <si>
    <t>ごみ焼却量 (t/月)</t>
    <rPh sb="2" eb="5">
      <t>ショウキャクリョウ</t>
    </rPh>
    <rPh sb="9" eb="10">
      <t>ツキ</t>
    </rPh>
    <phoneticPr fontId="3"/>
  </si>
  <si>
    <t>両Cs濃度 (Bq/kg)</t>
    <rPh sb="0" eb="1">
      <t>リョウ</t>
    </rPh>
    <rPh sb="3" eb="5">
      <t>ノウド</t>
    </rPh>
    <phoneticPr fontId="3"/>
  </si>
  <si>
    <t>GBq</t>
    <phoneticPr fontId="3"/>
  </si>
  <si>
    <t>(一般廃棄物と震災がれきの焼却に由来する分で､直接埋立や瓦礫分別土砂などは含まない)</t>
    <rPh sb="1" eb="3">
      <t>イッパン</t>
    </rPh>
    <rPh sb="3" eb="6">
      <t>ハイキブツ</t>
    </rPh>
    <rPh sb="7" eb="9">
      <t>シンサイ</t>
    </rPh>
    <rPh sb="13" eb="15">
      <t>ショウキャク</t>
    </rPh>
    <rPh sb="16" eb="18">
      <t>ユライ</t>
    </rPh>
    <rPh sb="20" eb="21">
      <t>ブン</t>
    </rPh>
    <rPh sb="23" eb="25">
      <t>チョクセツ</t>
    </rPh>
    <rPh sb="25" eb="27">
      <t>ウメタテ</t>
    </rPh>
    <rPh sb="28" eb="30">
      <t>ガレキ</t>
    </rPh>
    <rPh sb="30" eb="32">
      <t>ブンベツ</t>
    </rPh>
    <rPh sb="32" eb="34">
      <t>ドシャ</t>
    </rPh>
    <rPh sb="37" eb="38">
      <t>フク</t>
    </rPh>
    <phoneticPr fontId="3"/>
  </si>
  <si>
    <t>←　最終処分場での両Cs現在ストック量(MBq)</t>
    <phoneticPr fontId="3"/>
  </si>
  <si>
    <t>H30年度末まで最終処分された放射性セシウムの総量は今日現在､</t>
    <rPh sb="3" eb="6">
      <t>ネンドマツ</t>
    </rPh>
    <rPh sb="8" eb="10">
      <t>サイシュウ</t>
    </rPh>
    <rPh sb="10" eb="12">
      <t>ショブン</t>
    </rPh>
    <rPh sb="15" eb="18">
      <t>ホウシャセイ</t>
    </rPh>
    <rPh sb="23" eb="25">
      <t>ソウリョウ</t>
    </rPh>
    <phoneticPr fontId="3"/>
  </si>
  <si>
    <t>上表の宮城東部採用↓</t>
    <rPh sb="0" eb="2">
      <t>ジョウヒョウ</t>
    </rPh>
    <rPh sb="3" eb="5">
      <t>ミヤギ</t>
    </rPh>
    <rPh sb="5" eb="7">
      <t>トウブ</t>
    </rPh>
    <rPh sb="7" eb="9">
      <t>サイヨウ</t>
    </rPh>
    <phoneticPr fontId="3"/>
  </si>
  <si>
    <t>↓上表23列の比率採用</t>
    <rPh sb="1" eb="3">
      <t>ジョウヒョウ</t>
    </rPh>
    <rPh sb="5" eb="6">
      <t>レツ</t>
    </rPh>
    <rPh sb="7" eb="9">
      <t>ヒリツ</t>
    </rPh>
    <rPh sb="9" eb="11">
      <t>サイヨウ</t>
    </rPh>
    <phoneticPr fontId="3"/>
  </si>
  <si>
    <t>◇ 焼却灰中放射性Csの月間集積量推移と最終処分場での現存量</t>
    <rPh sb="2" eb="4">
      <t>ショウキャク</t>
    </rPh>
    <rPh sb="4" eb="5">
      <t>ハイ</t>
    </rPh>
    <rPh sb="5" eb="6">
      <t>チュウ</t>
    </rPh>
    <rPh sb="6" eb="9">
      <t>ホウシャセイ</t>
    </rPh>
    <rPh sb="12" eb="14">
      <t>ゲッカン</t>
    </rPh>
    <rPh sb="14" eb="16">
      <t>シュウセキ</t>
    </rPh>
    <rPh sb="16" eb="17">
      <t>リョウ</t>
    </rPh>
    <rPh sb="17" eb="19">
      <t>スイイ</t>
    </rPh>
    <rPh sb="20" eb="22">
      <t>サイシュウ</t>
    </rPh>
    <rPh sb="22" eb="25">
      <t>ショブンジョウ</t>
    </rPh>
    <rPh sb="27" eb="29">
      <t>ゲンゾン</t>
    </rPh>
    <rPh sb="29" eb="30">
      <t>リョウ</t>
    </rPh>
    <phoneticPr fontId="14"/>
  </si>
  <si>
    <t>平成24年度</t>
  </si>
  <si>
    <t>平成25年度</t>
  </si>
  <si>
    <t>H10以降？集団回収量が新設されたが､ごみ総排出量に含まない､自家処理量はごみ総排出量に含む､ごみ総排出量 &lt; &gt; ごみ処理量</t>
    <rPh sb="3" eb="5">
      <t>イコウ</t>
    </rPh>
    <phoneticPr fontId="5"/>
  </si>
  <si>
    <t>H17以降：集団回収量が､ごみ総排出量に含む､自家処理量はごみ総排出量に含まない､単位：(人)､(t)､(％)､環境省の元値X,N,R,M欄</t>
    <rPh sb="3" eb="5">
      <t>イコウ</t>
    </rPh>
    <phoneticPr fontId="5"/>
  </si>
  <si>
    <t>不検出</t>
  </si>
  <si>
    <t>-</t>
  </si>
  <si>
    <t>平成29年度</t>
  </si>
  <si>
    <t>仙台市合計</t>
    <rPh sb="0" eb="3">
      <t>センダイシ</t>
    </rPh>
    <rPh sb="3" eb="5">
      <t>ゴウケイ</t>
    </rPh>
    <phoneticPr fontId="6"/>
  </si>
  <si>
    <t>1800(200*6+300*2)</t>
  </si>
  <si>
    <t>1800(200*6+300*2)</t>
    <phoneticPr fontId="6"/>
  </si>
  <si>
    <t>3事業体平均</t>
    <rPh sb="1" eb="4">
      <t>ジギョウタイ</t>
    </rPh>
    <rPh sb="4" eb="6">
      <t>ヘイキン</t>
    </rPh>
    <phoneticPr fontId="6"/>
  </si>
  <si>
    <t>仙台市平均</t>
    <rPh sb="0" eb="3">
      <t>センダイシ</t>
    </rPh>
    <rPh sb="3" eb="5">
      <t>ヘイキン</t>
    </rPh>
    <phoneticPr fontId="6"/>
  </si>
  <si>
    <t>月別割合※</t>
    <rPh sb="0" eb="2">
      <t>ツキベツ</t>
    </rPh>
    <rPh sb="2" eb="4">
      <t>ワリアイ</t>
    </rPh>
    <phoneticPr fontId="14"/>
  </si>
  <si>
    <t>↓ シート"月値予測"から転記</t>
    <rPh sb="6" eb="7">
      <t>ツキ</t>
    </rPh>
    <rPh sb="7" eb="8">
      <t>チ</t>
    </rPh>
    <rPh sb="8" eb="10">
      <t>ヨソク</t>
    </rPh>
    <rPh sb="13" eb="15">
      <t>テンキ</t>
    </rPh>
    <phoneticPr fontId="3"/>
  </si>
  <si>
    <t>焼却 t/年</t>
    <rPh sb="5" eb="6">
      <t>ネン</t>
    </rPh>
    <phoneticPr fontId="3"/>
  </si>
  <si>
    <t>平均</t>
    <rPh sb="0" eb="2">
      <t>ヘイキン</t>
    </rPh>
    <phoneticPr fontId="3"/>
  </si>
  <si>
    <t>月</t>
    <rPh sb="0" eb="1">
      <t>ツキ</t>
    </rPh>
    <phoneticPr fontId="3"/>
  </si>
  <si>
    <t>年度</t>
    <rPh sb="0" eb="2">
      <t>ネンド</t>
    </rPh>
    <phoneticPr fontId="3"/>
  </si>
  <si>
    <t>：飛灰発生率</t>
    <rPh sb="1" eb="2">
      <t>ヒ</t>
    </rPh>
    <rPh sb="2" eb="3">
      <t>バイ</t>
    </rPh>
    <rPh sb="3" eb="5">
      <t>ハッセイ</t>
    </rPh>
    <rPh sb="5" eb="6">
      <t>リツ</t>
    </rPh>
    <phoneticPr fontId="3"/>
  </si>
  <si>
    <t>：主灰発生率</t>
    <rPh sb="1" eb="2">
      <t>シュ</t>
    </rPh>
    <rPh sb="2" eb="3">
      <t>バイ</t>
    </rPh>
    <rPh sb="3" eb="5">
      <t>ハッセイ</t>
    </rPh>
    <rPh sb="5" eb="6">
      <t>リツ</t>
    </rPh>
    <phoneticPr fontId="3"/>
  </si>
  <si>
    <t>飛灰の量</t>
    <rPh sb="0" eb="2">
      <t>ヒバイ</t>
    </rPh>
    <rPh sb="3" eb="4">
      <t>リョウ</t>
    </rPh>
    <phoneticPr fontId="3"/>
  </si>
  <si>
    <t>濃度比(飛灰/主灰)</t>
    <rPh sb="0" eb="2">
      <t>ノウド</t>
    </rPh>
    <rPh sb="2" eb="3">
      <t>ヒ</t>
    </rPh>
    <rPh sb="4" eb="6">
      <t>ヒバイ</t>
    </rPh>
    <rPh sb="7" eb="8">
      <t>シュ</t>
    </rPh>
    <rPh sb="8" eb="9">
      <t>バイ</t>
    </rPh>
    <phoneticPr fontId="3"/>
  </si>
  <si>
    <t>宮城東部</t>
    <rPh sb="0" eb="2">
      <t>ミヤギ</t>
    </rPh>
    <rPh sb="2" eb="4">
      <t>トウブ</t>
    </rPh>
    <phoneticPr fontId="3"/>
  </si>
  <si>
    <t>黒川組</t>
    <rPh sb="0" eb="2">
      <t>クロカワ</t>
    </rPh>
    <rPh sb="2" eb="3">
      <t>クミ</t>
    </rPh>
    <phoneticPr fontId="3"/>
  </si>
  <si>
    <t>名取クリンセ</t>
    <rPh sb="0" eb="2">
      <t>ナトリ</t>
    </rPh>
    <phoneticPr fontId="3"/>
  </si>
  <si>
    <t>亘理清掃セ</t>
    <rPh sb="0" eb="2">
      <t>ワタリ</t>
    </rPh>
    <rPh sb="2" eb="4">
      <t>セイソウ</t>
    </rPh>
    <phoneticPr fontId="3"/>
  </si>
  <si>
    <t>気仙沼</t>
    <rPh sb="0" eb="3">
      <t>ケセンヌマ</t>
    </rPh>
    <phoneticPr fontId="3"/>
  </si>
  <si>
    <t>塩竃市</t>
    <rPh sb="0" eb="2">
      <t>シオガマ</t>
    </rPh>
    <rPh sb="2" eb="3">
      <t>シ</t>
    </rPh>
    <phoneticPr fontId="3"/>
  </si>
  <si>
    <t>※ 石巻広域､宮城東部､仙台3工場の月間焼却量の平均</t>
    <rPh sb="15" eb="17">
      <t>コウジョウ</t>
    </rPh>
    <phoneticPr fontId="3"/>
  </si>
  <si>
    <t>←飛灰/主灰の濃度比から推定</t>
    <rPh sb="1" eb="3">
      <t>ヒバイ</t>
    </rPh>
    <rPh sb="4" eb="5">
      <t>シュ</t>
    </rPh>
    <rPh sb="5" eb="6">
      <t>バイ</t>
    </rPh>
    <rPh sb="7" eb="9">
      <t>ノウド</t>
    </rPh>
    <rPh sb="9" eb="10">
      <t>ヒ</t>
    </rPh>
    <rPh sb="12" eb="14">
      <t>スイテイ</t>
    </rPh>
    <phoneticPr fontId="3"/>
  </si>
  <si>
    <t>←年度焼却量に月別割合を掛けて推定</t>
    <rPh sb="1" eb="3">
      <t>ネンド</t>
    </rPh>
    <rPh sb="3" eb="5">
      <t>ショウキャク</t>
    </rPh>
    <rPh sb="5" eb="6">
      <t>リョウ</t>
    </rPh>
    <rPh sb="7" eb="9">
      <t>ツキベツ</t>
    </rPh>
    <rPh sb="9" eb="11">
      <t>ワリアイ</t>
    </rPh>
    <rPh sb="12" eb="13">
      <t>カ</t>
    </rPh>
    <rPh sb="15" eb="17">
      <t>スイテイ</t>
    </rPh>
    <phoneticPr fontId="3"/>
  </si>
  <si>
    <t>←左欄の飛灰の量ｘ両Cs濃度</t>
    <rPh sb="1" eb="3">
      <t>サラン</t>
    </rPh>
    <rPh sb="4" eb="6">
      <t>ヒバイ</t>
    </rPh>
    <rPh sb="7" eb="8">
      <t>リョウ</t>
    </rPh>
    <rPh sb="9" eb="10">
      <t>リョウ</t>
    </rPh>
    <rPh sb="12" eb="14">
      <t>ノウド</t>
    </rPh>
    <phoneticPr fontId="3"/>
  </si>
  <si>
    <t>主灰の量</t>
    <rPh sb="0" eb="1">
      <t>シュ</t>
    </rPh>
    <rPh sb="1" eb="2">
      <t>バイ</t>
    </rPh>
    <rPh sb="3" eb="4">
      <t>リョウ</t>
    </rPh>
    <phoneticPr fontId="3"/>
  </si>
  <si>
    <t>←月間焼却量ｘ飛灰発生率</t>
    <rPh sb="1" eb="3">
      <t>ゲッカン</t>
    </rPh>
    <rPh sb="3" eb="5">
      <t>ショウキャク</t>
    </rPh>
    <rPh sb="5" eb="6">
      <t>リョウ</t>
    </rPh>
    <rPh sb="7" eb="9">
      <t>ヒバイ</t>
    </rPh>
    <rPh sb="9" eb="11">
      <t>ハッセイ</t>
    </rPh>
    <rPh sb="11" eb="12">
      <t>リツ</t>
    </rPh>
    <phoneticPr fontId="3"/>
  </si>
  <si>
    <t>←月間焼却量ｘ主灰発生率</t>
    <rPh sb="1" eb="3">
      <t>ゲッカン</t>
    </rPh>
    <rPh sb="3" eb="5">
      <t>ショウキャク</t>
    </rPh>
    <rPh sb="5" eb="6">
      <t>リョウ</t>
    </rPh>
    <rPh sb="7" eb="8">
      <t>シュ</t>
    </rPh>
    <rPh sb="8" eb="9">
      <t>バイ</t>
    </rPh>
    <rPh sb="9" eb="11">
      <t>ハッセイ</t>
    </rPh>
    <rPh sb="11" eb="12">
      <t>リツ</t>
    </rPh>
    <phoneticPr fontId="3"/>
  </si>
  <si>
    <t>焼却量に対する灰の生成割合</t>
    <rPh sb="0" eb="2">
      <t>ショウキャク</t>
    </rPh>
    <rPh sb="2" eb="3">
      <t>リョウ</t>
    </rPh>
    <rPh sb="4" eb="5">
      <t>タイ</t>
    </rPh>
    <rPh sb="7" eb="8">
      <t>ハイ</t>
    </rPh>
    <rPh sb="9" eb="11">
      <t>セイセイ</t>
    </rPh>
    <rPh sb="11" eb="13">
      <t>ワリアイ</t>
    </rPh>
    <phoneticPr fontId="3"/>
  </si>
  <si>
    <t>年度別焼却量</t>
    <rPh sb="0" eb="2">
      <t>ネンド</t>
    </rPh>
    <rPh sb="2" eb="3">
      <t>ベツ</t>
    </rPh>
    <rPh sb="3" eb="5">
      <t>ショウキャク</t>
    </rPh>
    <rPh sb="5" eb="6">
      <t>リョウ</t>
    </rPh>
    <phoneticPr fontId="3"/>
  </si>
  <si>
    <t>=事故日の濃度1*2.71828^(-0.69315/半1*(RC[-8]-事故日)/365.25)</t>
    <phoneticPr fontId="3"/>
  </si>
  <si>
    <t>=下駄1-(RC[-8]-40999)/除数11</t>
    <phoneticPr fontId="3"/>
  </si>
  <si>
    <t>←石巻広域の回帰式：Cs-134</t>
    <rPh sb="1" eb="3">
      <t>イシノマキ</t>
    </rPh>
    <rPh sb="3" eb="5">
      <t>コウイキ</t>
    </rPh>
    <rPh sb="6" eb="8">
      <t>カイキ</t>
    </rPh>
    <rPh sb="8" eb="9">
      <t>シキ</t>
    </rPh>
    <phoneticPr fontId="3"/>
  </si>
  <si>
    <t>←石巻広域の回帰式：Cs-137</t>
    <rPh sb="1" eb="3">
      <t>イシノマキ</t>
    </rPh>
    <rPh sb="3" eb="5">
      <t>コウイキ</t>
    </rPh>
    <rPh sb="6" eb="8">
      <t>カイキ</t>
    </rPh>
    <rPh sb="8" eb="9">
      <t>シキ</t>
    </rPh>
    <phoneticPr fontId="3"/>
  </si>
  <si>
    <t>ファイル"ごみ灰Cs_石巻広域.xlsx"のシート”濃度回帰”参照</t>
    <rPh sb="7" eb="8">
      <t>ハイ</t>
    </rPh>
    <rPh sb="11" eb="13">
      <t>イシノマキ</t>
    </rPh>
    <rPh sb="13" eb="15">
      <t>コウイキ</t>
    </rPh>
    <rPh sb="26" eb="28">
      <t>ノウド</t>
    </rPh>
    <rPh sb="28" eb="30">
      <t>カイキ</t>
    </rPh>
    <rPh sb="31" eb="33">
      <t>サンショウ</t>
    </rPh>
    <phoneticPr fontId="3"/>
  </si>
  <si>
    <t>5･6月をピークとする周期変動していると判断し､回帰式から推定した｡</t>
    <rPh sb="20" eb="22">
      <t>ハンダン</t>
    </rPh>
    <rPh sb="24" eb="26">
      <t>カイキ</t>
    </rPh>
    <rPh sb="26" eb="27">
      <t>シキ</t>
    </rPh>
    <rPh sb="29" eb="31">
      <t>スイテイ</t>
    </rPh>
    <phoneticPr fontId="3"/>
  </si>
  <si>
    <t>から求めた回帰式を用い､h29.12とh30.1の平均値から推算した</t>
    <rPh sb="2" eb="3">
      <t>モト</t>
    </rPh>
    <rPh sb="5" eb="7">
      <t>カイキ</t>
    </rPh>
    <rPh sb="7" eb="8">
      <t>シキ</t>
    </rPh>
    <rPh sb="9" eb="10">
      <t>モチ</t>
    </rPh>
    <rPh sb="25" eb="28">
      <t>ヘイキンチ</t>
    </rPh>
    <rPh sb="30" eb="32">
      <t>スイサン</t>
    </rPh>
    <phoneticPr fontId="3"/>
  </si>
  <si>
    <t>焼却量はシート”月値予測”の月毎割合を掛けた｡濃度は､石巻広域の実測値</t>
    <rPh sb="0" eb="2">
      <t>ショウキャク</t>
    </rPh>
    <rPh sb="2" eb="3">
      <t>リョウ</t>
    </rPh>
    <rPh sb="8" eb="9">
      <t>ツキ</t>
    </rPh>
    <rPh sb="9" eb="10">
      <t>チ</t>
    </rPh>
    <rPh sb="10" eb="12">
      <t>ヨソク</t>
    </rPh>
    <rPh sb="14" eb="16">
      <t>ツキゴト</t>
    </rPh>
    <rPh sb="16" eb="18">
      <t>ワリアイ</t>
    </rPh>
    <rPh sb="19" eb="20">
      <t>カ</t>
    </rPh>
    <rPh sb="23" eb="25">
      <t>ノウド</t>
    </rPh>
    <phoneticPr fontId="3"/>
  </si>
  <si>
    <t>Cs-134用</t>
    <rPh sb="6" eb="7">
      <t>ヨウ</t>
    </rPh>
    <phoneticPr fontId="14"/>
  </si>
  <si>
    <t>Cs-137用</t>
    <rPh sb="6" eb="7">
      <t>ヨウ</t>
    </rPh>
    <phoneticPr fontId="14"/>
  </si>
  <si>
    <t>任意の半減期1:</t>
    <rPh sb="0" eb="2">
      <t>ニンイ</t>
    </rPh>
    <rPh sb="3" eb="6">
      <t>ハンゲンキ</t>
    </rPh>
    <phoneticPr fontId="14"/>
  </si>
  <si>
    <t>15,19列の計算式=事故日の濃度1*2.71828^(-0.69315/半1*(RC[-8]-事故日)/365.25)</t>
    <rPh sb="4" eb="5">
      <t>レツ</t>
    </rPh>
    <rPh sb="6" eb="9">
      <t>ケイサンシキ</t>
    </rPh>
    <phoneticPr fontId="14"/>
  </si>
  <si>
    <t>除数11:</t>
    <rPh sb="0" eb="2">
      <t>ジョスウ</t>
    </rPh>
    <phoneticPr fontId="14"/>
  </si>
  <si>
    <t>16,20列の計算式=下駄1-(RC[-8]-40999)/除数11</t>
    <rPh sb="4" eb="5">
      <t>レツ</t>
    </rPh>
    <rPh sb="6" eb="9">
      <t>ケイサンシキ</t>
    </rPh>
    <phoneticPr fontId="14"/>
  </si>
  <si>
    <t>下駄1:</t>
    <rPh sb="0" eb="2">
      <t>ゲタ</t>
    </rPh>
    <phoneticPr fontId="14"/>
  </si>
  <si>
    <t>17,21列の計算式=(RC[-2]+RC[-1])*(1-RC[9]/除数12)</t>
    <rPh sb="4" eb="5">
      <t>レツ</t>
    </rPh>
    <rPh sb="6" eb="9">
      <t>ケイサンシキ</t>
    </rPh>
    <phoneticPr fontId="14"/>
  </si>
  <si>
    <t>事故日の濃度1:</t>
    <rPh sb="0" eb="2">
      <t>ジコ</t>
    </rPh>
    <rPh sb="2" eb="3">
      <t>ビ</t>
    </rPh>
    <rPh sb="4" eb="6">
      <t>ノウド</t>
    </rPh>
    <phoneticPr fontId="14"/>
  </si>
  <si>
    <t>除数12:</t>
    <rPh sb="0" eb="2">
      <t>ジョスウ</t>
    </rPh>
    <phoneticPr fontId="14"/>
  </si>
  <si>
    <t>放射性3物質の減衰曲線</t>
    <rPh sb="0" eb="3">
      <t>ホウシャセイ</t>
    </rPh>
    <rPh sb="4" eb="6">
      <t>ブッシツ</t>
    </rPh>
    <rPh sb="7" eb="9">
      <t>ゲンスイ</t>
    </rPh>
    <rPh sb="9" eb="11">
      <t>キョクセン</t>
    </rPh>
    <phoneticPr fontId="14"/>
  </si>
  <si>
    <t>焼却灰中の濃度</t>
    <rPh sb="0" eb="2">
      <t>ショウキャク</t>
    </rPh>
    <rPh sb="2" eb="3">
      <t>ハイ</t>
    </rPh>
    <rPh sb="3" eb="4">
      <t>チュウ</t>
    </rPh>
    <rPh sb="5" eb="7">
      <t>ノウド</t>
    </rPh>
    <phoneticPr fontId="14"/>
  </si>
  <si>
    <t>熔融スラグ中の濃度</t>
    <rPh sb="0" eb="2">
      <t>ヨウユウ</t>
    </rPh>
    <rPh sb="5" eb="6">
      <t>チュウ</t>
    </rPh>
    <rPh sb="7" eb="9">
      <t>ノウド</t>
    </rPh>
    <phoneticPr fontId="14"/>
  </si>
  <si>
    <t>連番</t>
    <phoneticPr fontId="14"/>
  </si>
  <si>
    <t>事故日と採取日</t>
    <phoneticPr fontId="14"/>
  </si>
  <si>
    <t>ごみ焼却量 t/月</t>
    <phoneticPr fontId="14"/>
  </si>
  <si>
    <t>Cs-134</t>
    <phoneticPr fontId="14"/>
  </si>
  <si>
    <t>Cs-137</t>
    <phoneticPr fontId="14"/>
  </si>
  <si>
    <t>焼却灰中両Cs濃度</t>
    <rPh sb="4" eb="5">
      <t>リョウ</t>
    </rPh>
    <rPh sb="7" eb="9">
      <t>ノウド</t>
    </rPh>
    <phoneticPr fontId="14"/>
  </si>
  <si>
    <t>Cs-134</t>
    <phoneticPr fontId="14"/>
  </si>
  <si>
    <t>Cs-137</t>
    <phoneticPr fontId="14"/>
  </si>
  <si>
    <t>熔融スラグ中両Cs濃度</t>
    <rPh sb="6" eb="7">
      <t>リョウ</t>
    </rPh>
    <rPh sb="9" eb="11">
      <t>ノウド</t>
    </rPh>
    <phoneticPr fontId="14"/>
  </si>
  <si>
    <t>下駄+(採取日-40999)/除数11</t>
    <rPh sb="4" eb="6">
      <t>サイシュ</t>
    </rPh>
    <rPh sb="6" eb="7">
      <t>ビ</t>
    </rPh>
    <rPh sb="15" eb="16">
      <t>ジョ</t>
    </rPh>
    <phoneticPr fontId="14"/>
  </si>
  <si>
    <t>回帰式_Cs-134</t>
    <rPh sb="0" eb="2">
      <t>カイキ</t>
    </rPh>
    <rPh sb="2" eb="3">
      <t>シキ</t>
    </rPh>
    <phoneticPr fontId="14"/>
  </si>
  <si>
    <t>下駄+(採取日-41000)/除数1</t>
    <rPh sb="4" eb="6">
      <t>サイシュ</t>
    </rPh>
    <rPh sb="6" eb="7">
      <t>ビ</t>
    </rPh>
    <rPh sb="15" eb="16">
      <t>ジョ</t>
    </rPh>
    <phoneticPr fontId="14"/>
  </si>
  <si>
    <t>回帰式_Cs-137</t>
    <rPh sb="0" eb="2">
      <t>カイキ</t>
    </rPh>
    <rPh sb="2" eb="3">
      <t>シキ</t>
    </rPh>
    <phoneticPr fontId="14"/>
  </si>
  <si>
    <t>度(等間隔でないことに注意)</t>
    <rPh sb="0" eb="1">
      <t>ド</t>
    </rPh>
    <rPh sb="2" eb="5">
      <t>トウカンカク</t>
    </rPh>
    <rPh sb="11" eb="13">
      <t>チュウイ</t>
    </rPh>
    <phoneticPr fontId="14"/>
  </si>
  <si>
    <t>ラジアン</t>
    <phoneticPr fontId="14"/>
  </si>
  <si>
    <t>30°(360度/12ヶ月)等間隔</t>
    <rPh sb="7" eb="8">
      <t>ド</t>
    </rPh>
    <rPh sb="12" eb="13">
      <t>ゲツ</t>
    </rPh>
    <rPh sb="14" eb="17">
      <t>トウカンカク</t>
    </rPh>
    <phoneticPr fontId="14"/>
  </si>
  <si>
    <t>ラジアン</t>
    <phoneticPr fontId="14"/>
  </si>
  <si>
    <t>I-131当日1から減衰</t>
    <rPh sb="5" eb="7">
      <t>トウジツ</t>
    </rPh>
    <rPh sb="10" eb="12">
      <t>ゲンスイ</t>
    </rPh>
    <phoneticPr fontId="14"/>
  </si>
  <si>
    <r>
      <rPr>
        <sz val="6"/>
        <color theme="1"/>
        <rFont val="Meiryo UI"/>
        <family val="3"/>
        <charset val="128"/>
      </rPr>
      <t>Cs134</t>
    </r>
    <r>
      <rPr>
        <sz val="7"/>
        <color theme="1"/>
        <rFont val="Meiryo UI"/>
        <family val="3"/>
        <charset val="128"/>
      </rPr>
      <t>当日1から減衰</t>
    </r>
    <phoneticPr fontId="14"/>
  </si>
  <si>
    <r>
      <rPr>
        <sz val="6"/>
        <color theme="1"/>
        <rFont val="Meiryo UI"/>
        <family val="3"/>
        <charset val="128"/>
      </rPr>
      <t>Cs137</t>
    </r>
    <r>
      <rPr>
        <sz val="7"/>
        <color theme="1"/>
        <rFont val="Meiryo UI"/>
        <family val="3"/>
        <charset val="128"/>
      </rPr>
      <t>当日1から減衰</t>
    </r>
    <phoneticPr fontId="14"/>
  </si>
  <si>
    <t xml:space="preserve">両Cs当日各1から減衰  </t>
    <rPh sb="0" eb="1">
      <t>リョウ</t>
    </rPh>
    <rPh sb="3" eb="5">
      <t>トウジツ</t>
    </rPh>
    <rPh sb="5" eb="6">
      <t>カク</t>
    </rPh>
    <rPh sb="9" eb="11">
      <t>ゲンスイ</t>
    </rPh>
    <phoneticPr fontId="14"/>
  </si>
  <si>
    <t>両Cs1万から理論減衰</t>
    <rPh sb="0" eb="1">
      <t>リョウ</t>
    </rPh>
    <rPh sb="4" eb="5">
      <t>マン</t>
    </rPh>
    <rPh sb="7" eb="9">
      <t>リロン</t>
    </rPh>
    <rPh sb="9" eb="11">
      <t>ゲンスイ</t>
    </rPh>
    <phoneticPr fontId="14"/>
  </si>
  <si>
    <r>
      <rPr>
        <sz val="6"/>
        <color theme="1"/>
        <rFont val="Meiryo UI"/>
        <family val="3"/>
        <charset val="128"/>
      </rPr>
      <t>Cs134</t>
    </r>
    <r>
      <rPr>
        <sz val="7"/>
        <color theme="1"/>
        <rFont val="Meiryo UI"/>
        <family val="3"/>
        <charset val="128"/>
      </rPr>
      <t>当日500から減衰</t>
    </r>
    <rPh sb="5" eb="7">
      <t>トウジツ</t>
    </rPh>
    <rPh sb="12" eb="14">
      <t>ゲンスイ</t>
    </rPh>
    <phoneticPr fontId="14"/>
  </si>
  <si>
    <r>
      <rPr>
        <sz val="6"/>
        <color theme="1"/>
        <rFont val="Meiryo UI"/>
        <family val="3"/>
        <charset val="128"/>
      </rPr>
      <t>Cs137</t>
    </r>
    <r>
      <rPr>
        <sz val="7"/>
        <color theme="1"/>
        <rFont val="Meiryo UI"/>
        <family val="3"/>
        <charset val="128"/>
      </rPr>
      <t>当日500から減衰</t>
    </r>
    <rPh sb="5" eb="7">
      <t>トウジツ</t>
    </rPh>
    <rPh sb="12" eb="14">
      <t>ゲンスイ</t>
    </rPh>
    <phoneticPr fontId="14"/>
  </si>
  <si>
    <t>Bq/kg</t>
  </si>
  <si>
    <t>Bq/kg</t>
    <phoneticPr fontId="14"/>
  </si>
  <si>
    <t>Bq/kg</t>
    <phoneticPr fontId="14"/>
  </si>
  <si>
    <t>角度間隔ゆらぎCOS()</t>
    <rPh sb="0" eb="2">
      <t>カクド</t>
    </rPh>
    <rPh sb="2" eb="4">
      <t>カンカク</t>
    </rPh>
    <phoneticPr fontId="14"/>
  </si>
  <si>
    <t>30°等間隔COS()</t>
    <rPh sb="3" eb="4">
      <t>トウ</t>
    </rPh>
    <rPh sb="4" eb="6">
      <t>カンカク</t>
    </rPh>
    <phoneticPr fontId="14"/>
  </si>
  <si>
    <t>濃度データ推定法</t>
    <rPh sb="0" eb="2">
      <t>ノウド</t>
    </rPh>
    <rPh sb="5" eb="8">
      <t>スイテイホウ</t>
    </rPh>
    <phoneticPr fontId="6"/>
  </si>
  <si>
    <t>(毎月濃度データ不足の場合､減衰曲線と年間周期振動から推定)</t>
    <rPh sb="14" eb="16">
      <t>ゲンスイ</t>
    </rPh>
    <rPh sb="16" eb="18">
      <t>キョクセン</t>
    </rPh>
    <rPh sb="19" eb="21">
      <t>ネンカン</t>
    </rPh>
    <rPh sb="21" eb="23">
      <t>シュウキ</t>
    </rPh>
    <rPh sb="23" eb="25">
      <t>シンドウ</t>
    </rPh>
    <rPh sb="27" eb="29">
      <t>スイテイ</t>
    </rPh>
    <phoneticPr fontId="6"/>
  </si>
  <si>
    <t>年度
(H10以降？)</t>
    <rPh sb="0" eb="2">
      <t>ネンド</t>
    </rPh>
    <rPh sb="7" eb="9">
      <t>イコウ</t>
    </rPh>
    <phoneticPr fontId="6"/>
  </si>
  <si>
    <r>
      <t xml:space="preserve">ごみ総排出量
</t>
    </r>
    <r>
      <rPr>
        <sz val="7"/>
        <rFont val="Meiryo UI"/>
        <family val="3"/>
        <charset val="128"/>
      </rPr>
      <t>C=D+直接搬入量+Y</t>
    </r>
    <rPh sb="2" eb="3">
      <t>ソウ</t>
    </rPh>
    <rPh sb="3" eb="5">
      <t>ハイシュツ</t>
    </rPh>
    <rPh sb="5" eb="6">
      <t>リョウ</t>
    </rPh>
    <phoneticPr fontId="6"/>
  </si>
  <si>
    <t>計画収集量
D</t>
    <rPh sb="0" eb="2">
      <t>ケイカク</t>
    </rPh>
    <rPh sb="2" eb="4">
      <t>シュウシュウ</t>
    </rPh>
    <rPh sb="4" eb="5">
      <t>リョウ</t>
    </rPh>
    <phoneticPr fontId="6"/>
  </si>
  <si>
    <t>焼却以外の中間処理量
H</t>
    <rPh sb="0" eb="2">
      <t>ショウキャク</t>
    </rPh>
    <rPh sb="2" eb="4">
      <t>イガイ</t>
    </rPh>
    <rPh sb="5" eb="7">
      <t>チュウカン</t>
    </rPh>
    <rPh sb="7" eb="9">
      <t>ショリ</t>
    </rPh>
    <rPh sb="9" eb="10">
      <t>リョウ</t>
    </rPh>
    <phoneticPr fontId="6"/>
  </si>
  <si>
    <t>直接資源化量
I</t>
    <rPh sb="0" eb="2">
      <t>チョクセツ</t>
    </rPh>
    <rPh sb="2" eb="4">
      <t>シゲン</t>
    </rPh>
    <rPh sb="4" eb="5">
      <t>カ</t>
    </rPh>
    <rPh sb="5" eb="6">
      <t>リョウ</t>
    </rPh>
    <phoneticPr fontId="6"/>
  </si>
  <si>
    <t>減量処理率N=(F+H+I)/X</t>
    <rPh sb="0" eb="2">
      <t>ショリ</t>
    </rPh>
    <rPh sb="2" eb="3">
      <t>リツ</t>
    </rPh>
    <phoneticPr fontId="6"/>
  </si>
  <si>
    <t>焼却残渣量
K</t>
    <rPh sb="0" eb="2">
      <t>ショウキャク</t>
    </rPh>
    <rPh sb="2" eb="4">
      <t>ザンサ</t>
    </rPh>
    <rPh sb="4" eb="5">
      <t>リョウ</t>
    </rPh>
    <phoneticPr fontId="6"/>
  </si>
  <si>
    <t>処理残渣量
L</t>
    <rPh sb="0" eb="2">
      <t>ショリ</t>
    </rPh>
    <rPh sb="2" eb="4">
      <t>ザンサ</t>
    </rPh>
    <rPh sb="4" eb="5">
      <t>リョウ</t>
    </rPh>
    <phoneticPr fontId="6"/>
  </si>
  <si>
    <t>最終処分量
M=G+K+L</t>
    <rPh sb="0" eb="2">
      <t>サイシュウ</t>
    </rPh>
    <rPh sb="2" eb="4">
      <t>ショブン</t>
    </rPh>
    <rPh sb="4" eb="5">
      <t>リョウ</t>
    </rPh>
    <phoneticPr fontId="6"/>
  </si>
  <si>
    <t>H10以降？</t>
    <rPh sb="3" eb="5">
      <t>イコウ</t>
    </rPh>
    <phoneticPr fontId="6"/>
  </si>
  <si>
    <t>集団回収量が新設されたが､ごみ総排出量に含まない
自家処理量はごみ総排出量に含む
ごみ総排出量 &lt; &gt; ごみ処理量</t>
    <rPh sb="0" eb="2">
      <t>シュウダン</t>
    </rPh>
    <rPh sb="2" eb="4">
      <t>カイシュウ</t>
    </rPh>
    <rPh sb="4" eb="5">
      <t>リョウ</t>
    </rPh>
    <rPh sb="6" eb="8">
      <t>シンセツ</t>
    </rPh>
    <rPh sb="25" eb="27">
      <t>ジカ</t>
    </rPh>
    <rPh sb="27" eb="29">
      <t>ショリ</t>
    </rPh>
    <rPh sb="29" eb="30">
      <t>リョウ</t>
    </rPh>
    <rPh sb="33" eb="34">
      <t>ソウ</t>
    </rPh>
    <rPh sb="34" eb="36">
      <t>ハイシュツ</t>
    </rPh>
    <rPh sb="36" eb="37">
      <t>リョウ</t>
    </rPh>
    <rPh sb="38" eb="39">
      <t>フク</t>
    </rPh>
    <rPh sb="43" eb="44">
      <t>ソウ</t>
    </rPh>
    <rPh sb="44" eb="46">
      <t>ハイシュツ</t>
    </rPh>
    <rPh sb="46" eb="47">
      <t>リョウ</t>
    </rPh>
    <rPh sb="54" eb="56">
      <t>ショリ</t>
    </rPh>
    <rPh sb="56" eb="57">
      <t>リョウ</t>
    </rPh>
    <phoneticPr fontId="6"/>
  </si>
  <si>
    <t>計画収集人口 Ｂ</t>
    <rPh sb="0" eb="2">
      <t>ケイカク</t>
    </rPh>
    <rPh sb="2" eb="4">
      <t>シュウシュウ</t>
    </rPh>
    <rPh sb="4" eb="6">
      <t>ジンコウ</t>
    </rPh>
    <phoneticPr fontId="6"/>
  </si>
  <si>
    <t>H17以降</t>
    <rPh sb="3" eb="5">
      <t>イコウ</t>
    </rPh>
    <phoneticPr fontId="6"/>
  </si>
  <si>
    <t>集団回収量が､ごみ総排出量に含む
自家処理量はごみ総排出量に含まない
単位：(人)､(t)､(％)
環境省の元値X,N,R,M欄</t>
    <rPh sb="0" eb="2">
      <t>シュウダン</t>
    </rPh>
    <rPh sb="2" eb="4">
      <t>カイシュウ</t>
    </rPh>
    <rPh sb="4" eb="5">
      <t>リョウ</t>
    </rPh>
    <rPh sb="17" eb="19">
      <t>ジカ</t>
    </rPh>
    <rPh sb="19" eb="21">
      <t>ショリ</t>
    </rPh>
    <rPh sb="21" eb="22">
      <t>リョウ</t>
    </rPh>
    <rPh sb="25" eb="26">
      <t>ソウ</t>
    </rPh>
    <rPh sb="26" eb="28">
      <t>ハイシュツ</t>
    </rPh>
    <rPh sb="28" eb="29">
      <t>リョウ</t>
    </rPh>
    <rPh sb="35" eb="37">
      <t>タンイ</t>
    </rPh>
    <rPh sb="39" eb="40">
      <t>ニン</t>
    </rPh>
    <rPh sb="50" eb="53">
      <t>カンキョウショウ</t>
    </rPh>
    <rPh sb="54" eb="56">
      <t>モトネ</t>
    </rPh>
    <rPh sb="63" eb="64">
      <t>ラン</t>
    </rPh>
    <phoneticPr fontId="6"/>
  </si>
  <si>
    <t>直接搬入量</t>
  </si>
  <si>
    <t>毎月のデータが揃う石巻広域･宮城東部･仙台市･･から、焼却量と濃度が2･3月を底とし､</t>
    <rPh sb="0" eb="2">
      <t>マイツキ</t>
    </rPh>
    <rPh sb="7" eb="8">
      <t>ソロ</t>
    </rPh>
    <rPh sb="9" eb="11">
      <t>イシノマキ</t>
    </rPh>
    <rPh sb="11" eb="13">
      <t>コウイキ</t>
    </rPh>
    <rPh sb="14" eb="16">
      <t>ミヤギ</t>
    </rPh>
    <rPh sb="16" eb="18">
      <t>トウブ</t>
    </rPh>
    <rPh sb="19" eb="22">
      <t>センダイシ</t>
    </rPh>
    <rPh sb="27" eb="29">
      <t>ショウキャク</t>
    </rPh>
    <rPh sb="29" eb="30">
      <t>リョウ</t>
    </rPh>
    <rPh sb="31" eb="33">
      <t>ノウド</t>
    </rPh>
    <rPh sb="37" eb="38">
      <t>ガツ</t>
    </rPh>
    <rPh sb="39" eb="40">
      <t>ソコ</t>
    </rPh>
    <phoneticPr fontId="3"/>
  </si>
  <si>
    <t>←石巻広域と同じパターン変動するとして、H29実測値平均から推定</t>
    <rPh sb="23" eb="26">
      <t>ジッソクチ</t>
    </rPh>
    <rPh sb="26" eb="28">
      <t>ヘイキン</t>
    </rPh>
    <rPh sb="30" eb="32">
      <t>スイテイ</t>
    </rPh>
    <phoneticPr fontId="3"/>
  </si>
  <si>
    <t>塩竈市清掃工場</t>
  </si>
  <si>
    <t>清掃工場の放射能濃度・空間線量の測定結果（平成24年度）</t>
  </si>
  <si>
    <t>検査機関：エヌエス環境株式会社東北支社</t>
  </si>
  <si>
    <t>検出器名：ゲルマニウム半導体検出器（GC2018(CANBERRA社)）</t>
  </si>
  <si>
    <t>1.焼却灰等の放射能濃度</t>
  </si>
  <si>
    <t>1.主灰（焼却灰）の放射線濃度測定結果（単位：Bq/kg）</t>
  </si>
  <si>
    <t>試料採取日</t>
  </si>
  <si>
    <t>よう素131</t>
  </si>
  <si>
    <t>セシウム134</t>
  </si>
  <si>
    <t>セシウム137</t>
  </si>
  <si>
    <t>不検出とは、定量下限値未満であることを示しています。</t>
  </si>
  <si>
    <t>定量下限値は以下の通りです。</t>
  </si>
  <si>
    <t>よう素131…1.0Bq/kgセシウム134…1.5Bq/kgセシウム137…2.0Bq/kg</t>
  </si>
  <si>
    <t>2.飛灰の放射線濃度測定結果（単位：Bq/kg）</t>
  </si>
  <si>
    <t>「一般廃棄物焼却施設における焼却灰の測定及び当面の取扱いについて」</t>
  </si>
  <si>
    <t>（平成23年6月28日環境省事務連絡）では、8,000Bq/kg以下の主灰又は飛灰については、</t>
  </si>
  <si>
    <t>一般廃棄物最終処分場（管理型最終処分場）に埋立処分するとしています。</t>
  </si>
  <si>
    <t>3.排ガスの放射線濃度測定結果（単位：Bq/立方メートル）</t>
  </si>
  <si>
    <t>2.敷地境界等における空間線量</t>
  </si>
  <si>
    <t>簡易型測定器：株式会社堀場製作所HORIBAPA-1000</t>
  </si>
  <si>
    <t>敷地境界の空間線量測定結果</t>
  </si>
  <si>
    <t>測定日</t>
  </si>
  <si>
    <t>高さ</t>
  </si>
  <si>
    <t>東側敷地境界</t>
  </si>
  <si>
    <t>西側敷地境界</t>
  </si>
  <si>
    <t>南側敷地境界</t>
  </si>
  <si>
    <t>北側敷地境界</t>
  </si>
  <si>
    <t>0.5m</t>
  </si>
  <si>
    <t>1.0m</t>
  </si>
  <si>
    <t>清掃工場の放射能濃度・空間線量の測定結果（平成25年度）</t>
  </si>
  <si>
    <t>0.070 </t>
  </si>
  <si>
    <t> 0.128</t>
  </si>
  <si>
    <t>0.067 </t>
  </si>
  <si>
    <t> 0.071</t>
  </si>
  <si>
    <t> 1.0m</t>
  </si>
  <si>
    <t>0.062 </t>
  </si>
  <si>
    <t> 0.106</t>
  </si>
  <si>
    <t>0.056 </t>
  </si>
  <si>
    <t> 0.061</t>
  </si>
  <si>
    <t> 0.5m</t>
  </si>
  <si>
    <t>0.058 </t>
  </si>
  <si>
    <t>0.107 </t>
  </si>
  <si>
    <t>0.059 </t>
  </si>
  <si>
    <t> 0.057 </t>
  </si>
  <si>
    <t>1.0m </t>
  </si>
  <si>
    <t>0.053 </t>
  </si>
  <si>
    <t> 0.084 </t>
  </si>
  <si>
    <t> 0.052</t>
  </si>
  <si>
    <t>0.055 </t>
  </si>
  <si>
    <t> 0.057</t>
  </si>
  <si>
    <t> 0.100 </t>
  </si>
  <si>
    <t>0.048 </t>
  </si>
  <si>
    <t> 0.053</t>
  </si>
  <si>
    <t>0.133 </t>
  </si>
  <si>
    <t>0.065 </t>
  </si>
  <si>
    <t> 0.068</t>
  </si>
  <si>
    <t>0.104 </t>
  </si>
  <si>
    <t>0.051 </t>
  </si>
  <si>
    <t> 0.060</t>
  </si>
  <si>
    <t> 0.5m </t>
  </si>
  <si>
    <t>0.123 </t>
  </si>
  <si>
    <t> 0.065</t>
  </si>
  <si>
    <t> 0.058 </t>
  </si>
  <si>
    <t> 0.058</t>
  </si>
  <si>
    <t>清掃工場の放射能濃度・空間線量の測定結果（平成26年）</t>
  </si>
  <si>
    <t>清掃工場の放射能濃度・空間線量の測定結果（平成28年度）</t>
  </si>
  <si>
    <t>敷地境界等における空間線量</t>
  </si>
  <si>
    <t>清掃工場の放射能濃度・空間線量の測定結果（平成29年度）</t>
  </si>
  <si>
    <t>清掃工場の放射能濃度・空間線量の測定結果（平成30年度）</t>
  </si>
  <si>
    <t>過去の敷地境界の空間線量測定結果</t>
  </si>
  <si>
    <t>自家処理量
Y</t>
    <phoneticPr fontId="6"/>
  </si>
  <si>
    <t>集団回収量
E</t>
    <phoneticPr fontId="6"/>
  </si>
  <si>
    <t>直接焼却量
F</t>
    <phoneticPr fontId="6"/>
  </si>
  <si>
    <t>直接最終処分量
G</t>
    <phoneticPr fontId="6"/>
  </si>
  <si>
    <t>中間処理後再生利用量 J</t>
    <phoneticPr fontId="6"/>
  </si>
  <si>
    <t>自家処理量  Y</t>
    <phoneticPr fontId="6"/>
  </si>
  <si>
    <t>集団回収量  E</t>
    <phoneticPr fontId="6"/>
  </si>
  <si>
    <t>直接焼却量 F</t>
    <phoneticPr fontId="6"/>
  </si>
  <si>
    <t>直接最終処分量 G</t>
    <phoneticPr fontId="6"/>
  </si>
  <si>
    <t>中間処理後再生利用量 J</t>
    <phoneticPr fontId="6"/>
  </si>
  <si>
    <t>04203</t>
  </si>
  <si>
    <t>塩竈市</t>
    <phoneticPr fontId="6"/>
  </si>
  <si>
    <t>塩竈市</t>
  </si>
  <si>
    <t>平成24年度</t>
    <phoneticPr fontId="6"/>
  </si>
  <si>
    <t>平成25年度</t>
    <phoneticPr fontId="6"/>
  </si>
  <si>
    <t>平成29年度</t>
    <rPh sb="0" eb="2">
      <t>ヘイセイ</t>
    </rPh>
    <rPh sb="4" eb="6">
      <t>ネンド</t>
    </rPh>
    <phoneticPr fontId="39"/>
  </si>
  <si>
    <t>平成30年度</t>
  </si>
  <si>
    <t>平成31年度</t>
  </si>
  <si>
    <t>90t／24h×1炉</t>
  </si>
  <si>
    <t>もやせるごみの焼却施設（塩竈市字杉の入裏39番47号）</t>
  </si>
  <si>
    <t>《施設概要》</t>
  </si>
  <si>
    <t>供用開始</t>
  </si>
  <si>
    <t>昭和51年5月</t>
  </si>
  <si>
    <t>処理方式</t>
  </si>
  <si>
    <t>全連続燃焼式（ストーカ方式）</t>
  </si>
  <si>
    <t>処理能力</t>
  </si>
  <si>
    <t>（排ガス高度処理施設等整備事業概要）</t>
  </si>
  <si>
    <t>平成14年11月</t>
  </si>
  <si>
    <t>更新</t>
  </si>
  <si>
    <t>ガス冷却室、電気集じん機、トラックスケール等</t>
  </si>
  <si>
    <t>新設</t>
  </si>
  <si>
    <t>灰固形化施設棟、活性炭吹き込み装置等 </t>
  </si>
  <si>
    <t> この施設は、ごみの量が年々増加し、その種類も多様化してきた当時、マルチサイクロン、電気集じん機、無放流での排水処理施設など公害防止対策を備えた施設でもありました。</t>
  </si>
  <si>
    <t>また近年では、ごみ焼却施設でのダイオキシン類の発生が問題となり、「ダイオキシン類発生防止等ガイドライン」が示され、この基準に沿って排ガス高度処理施設等整備事業を行い、平成14年11月に供用を開始しております。</t>
  </si>
  <si>
    <t>集積所から収集されたもやせるごみ（赤文字袋）は、無人化されたトラックスケールでごみの重量を量り、ごみピットへ投入され貯留します。</t>
  </si>
  <si>
    <t>また、ピット内では燃えやすくするため、かくはんし、焼却炉へ投入されます。</t>
  </si>
  <si>
    <t>炉内はダイオキシンを発生させないよう、850℃～950℃の温度で焼却します。</t>
  </si>
  <si>
    <t>焼却灰は、水で冷却されいったん貯留し、またダストは電気集じん機（静電気）で捕集し、添加水とセメント等で固形化処理したのち、中倉埋立処分場に搬送、埋立処分します。</t>
  </si>
  <si>
    <t>また、埋立処分場の延命化およびごみ処理広域化に向け、平成17年度に清掃工場の改良工事を行い、もやせないごみだった容器包装以外のプラスチック製品や革・ゴム・化学繊維製品を焼却することが可能となり、平成18年4月1日からごみの分別が一部変更となりました。</t>
  </si>
  <si>
    <t>トラックスケール</t>
  </si>
  <si>
    <t>ごみピット</t>
  </si>
  <si>
    <t>清掃工場の全景（煙突下が灰固化施設）</t>
  </si>
  <si>
    <t>お問い合わせ</t>
  </si>
  <si>
    <t>所属課室：産業環境部環境課</t>
  </si>
  <si>
    <t>塩竈市字杉の入裏39-47</t>
  </si>
  <si>
    <t>電話番号：022-365-3377</t>
  </si>
  <si>
    <t>ごみ搬入室（ピットへ投入）</t>
  </si>
  <si>
    <t>中央制御室  </t>
  </si>
  <si>
    <t>敷地境界等における空間線量</t>
    <phoneticPr fontId="14"/>
  </si>
  <si>
    <r>
      <rPr>
        <sz val="6.5"/>
        <color theme="1"/>
        <rFont val="Meiryo UI"/>
        <family val="3"/>
        <charset val="128"/>
      </rPr>
      <t>Cs134</t>
    </r>
    <r>
      <rPr>
        <sz val="8"/>
        <color theme="1"/>
        <rFont val="Meiryo UI"/>
        <family val="3"/>
        <charset val="128"/>
      </rPr>
      <t>当日1から減衰</t>
    </r>
    <phoneticPr fontId="3"/>
  </si>
  <si>
    <r>
      <rPr>
        <sz val="6.5"/>
        <color theme="1"/>
        <rFont val="Meiryo UI"/>
        <family val="3"/>
        <charset val="128"/>
      </rPr>
      <t>Cs137</t>
    </r>
    <r>
      <rPr>
        <sz val="8"/>
        <color theme="1"/>
        <rFont val="Meiryo UI"/>
        <family val="3"/>
        <charset val="128"/>
      </rPr>
      <t>当日1から減衰</t>
    </r>
    <phoneticPr fontId="3"/>
  </si>
  <si>
    <t xml:space="preserve">Cs0.1から減衰  </t>
    <rPh sb="7" eb="9">
      <t>ゲンスイ</t>
    </rPh>
    <phoneticPr fontId="3"/>
  </si>
  <si>
    <t>高さ0.5m</t>
  </si>
  <si>
    <t>高さ1.0m</t>
  </si>
  <si>
    <t>東側</t>
    <rPh sb="0" eb="1">
      <t>ヒガシ</t>
    </rPh>
    <rPh sb="1" eb="2">
      <t>ガワ</t>
    </rPh>
    <phoneticPr fontId="14"/>
  </si>
  <si>
    <t>西側</t>
    <phoneticPr fontId="14"/>
  </si>
  <si>
    <t>南側</t>
    <phoneticPr fontId="14"/>
  </si>
  <si>
    <t>北側</t>
    <phoneticPr fontId="14"/>
  </si>
  <si>
    <t>西側</t>
  </si>
  <si>
    <t>南側</t>
  </si>
  <si>
    <t>北側</t>
  </si>
  <si>
    <t>https://www.city.shiogama.miyagi.jp/kankyo/kurashi/gomi/shisetsu/seso.html</t>
  </si>
  <si>
    <t>最終処分場での両Cs現存量(x0.1MBq)</t>
    <rPh sb="0" eb="2">
      <t>サイシュウ</t>
    </rPh>
    <rPh sb="2" eb="5">
      <t>ショブンジョウ</t>
    </rPh>
    <rPh sb="10" eb="12">
      <t>ゲンゾン</t>
    </rPh>
    <rPh sb="12" eb="13">
      <t>リョウ</t>
    </rPh>
    <phoneticPr fontId="3"/>
  </si>
  <si>
    <t>主灰飛灰中のCs集積量(x0.1MBq/月)</t>
    <rPh sb="0" eb="1">
      <t>シュ</t>
    </rPh>
    <rPh sb="1" eb="2">
      <t>ハイ</t>
    </rPh>
    <rPh sb="2" eb="4">
      <t>ヒバイ</t>
    </rPh>
    <rPh sb="4" eb="5">
      <t>チュウ</t>
    </rPh>
    <rPh sb="8" eb="10">
      <t>シュウセキ</t>
    </rPh>
    <rPh sb="10" eb="11">
      <t>リョウ</t>
    </rPh>
    <rPh sb="20" eb="21">
      <t>ツキ</t>
    </rPh>
    <phoneticPr fontId="3"/>
  </si>
  <si>
    <t>焼却灰(主灰)</t>
    <phoneticPr fontId="6"/>
  </si>
  <si>
    <t>塩竃市清掃工場</t>
    <rPh sb="0" eb="3">
      <t>シオガマシ</t>
    </rPh>
    <rPh sb="3" eb="5">
      <t>セイソウ</t>
    </rPh>
    <rPh sb="5" eb="7">
      <t>コウジョウ</t>
    </rPh>
    <phoneticPr fontId="3"/>
  </si>
  <si>
    <t>：実測値</t>
    <rPh sb="1" eb="4">
      <t>ジッソクチ</t>
    </rPh>
    <phoneticPr fontId="14"/>
  </si>
</sst>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_ "/>
    <numFmt numFmtId="177" formatCode="0.0_ "/>
    <numFmt numFmtId="178" formatCode="[$-411]ge\.m"/>
    <numFmt numFmtId="179" formatCode="0.000"/>
    <numFmt numFmtId="180" formatCode="0.0"/>
    <numFmt numFmtId="181" formatCode="0.E+00"/>
    <numFmt numFmtId="182" formatCode="[$-411]ge"/>
  </numFmts>
  <fonts count="43" x14ac:knownFonts="1">
    <font>
      <sz val="11"/>
      <name val="ＭＳ Ｐゴシック"/>
      <family val="3"/>
      <charset val="128"/>
    </font>
    <font>
      <sz val="9"/>
      <color theme="1"/>
      <name val="Meiryo UI"/>
      <family val="2"/>
      <charset val="128"/>
    </font>
    <font>
      <sz val="9"/>
      <color theme="1"/>
      <name val="Meiryo UI"/>
      <family val="2"/>
      <charset val="128"/>
    </font>
    <font>
      <sz val="10"/>
      <color indexed="40"/>
      <name val="ＭＳ ゴシック"/>
      <family val="3"/>
      <charset val="128"/>
    </font>
    <font>
      <sz val="9"/>
      <name val="Meiryo UI"/>
      <family val="3"/>
      <charset val="128"/>
    </font>
    <font>
      <sz val="9"/>
      <color indexed="40"/>
      <name val="Meiryo UI"/>
      <family val="3"/>
      <charset val="128"/>
    </font>
    <font>
      <sz val="6"/>
      <name val="ＭＳ Ｐゴシック"/>
      <family val="3"/>
      <charset val="128"/>
    </font>
    <font>
      <sz val="8"/>
      <color indexed="40"/>
      <name val="Meiryo UI"/>
      <family val="3"/>
      <charset val="128"/>
    </font>
    <font>
      <sz val="8"/>
      <name val="Meiryo UI"/>
      <family val="3"/>
      <charset val="128"/>
    </font>
    <font>
      <sz val="11"/>
      <name val="ＭＳ Ｐゴシック"/>
      <family val="3"/>
      <charset val="128"/>
    </font>
    <font>
      <sz val="6"/>
      <name val="ＭＳ Ｐ明朝"/>
      <family val="1"/>
      <charset val="128"/>
    </font>
    <font>
      <sz val="7"/>
      <name val="Meiryo UI"/>
      <family val="3"/>
      <charset val="128"/>
    </font>
    <font>
      <sz val="10"/>
      <name val="ＭＳ ゴシック"/>
      <family val="3"/>
      <charset val="128"/>
    </font>
    <font>
      <sz val="9"/>
      <color theme="1"/>
      <name val="Meiryo UI"/>
      <family val="3"/>
      <charset val="128"/>
    </font>
    <font>
      <sz val="6"/>
      <name val="Meiryo UI"/>
      <family val="2"/>
      <charset val="128"/>
    </font>
    <font>
      <sz val="8"/>
      <color theme="1"/>
      <name val="Meiryo UI"/>
      <family val="3"/>
      <charset val="128"/>
    </font>
    <font>
      <sz val="9"/>
      <color rgb="FF333333"/>
      <name val="Meiryo UI"/>
      <family val="3"/>
      <charset val="128"/>
    </font>
    <font>
      <sz val="11"/>
      <color theme="1"/>
      <name val="Meiryo UI"/>
      <family val="3"/>
      <charset val="128"/>
    </font>
    <font>
      <sz val="11"/>
      <name val="Meiryo UI"/>
      <family val="3"/>
      <charset val="128"/>
    </font>
    <font>
      <sz val="7.5"/>
      <name val="Meiryo UI"/>
      <family val="3"/>
      <charset val="128"/>
    </font>
    <font>
      <u/>
      <sz val="9"/>
      <color theme="10"/>
      <name val="Meiryo UI"/>
      <family val="2"/>
      <charset val="128"/>
    </font>
    <font>
      <sz val="7"/>
      <name val="ＭＳ Ｐゴシック"/>
      <family val="3"/>
      <charset val="128"/>
    </font>
    <font>
      <sz val="6"/>
      <name val="Meiryo UI"/>
      <family val="3"/>
      <charset val="128"/>
    </font>
    <font>
      <sz val="8.5"/>
      <color theme="1"/>
      <name val="Meiryo UI"/>
      <family val="3"/>
      <charset val="128"/>
    </font>
    <font>
      <sz val="6.5"/>
      <color theme="1"/>
      <name val="Meiryo UI"/>
      <family val="3"/>
      <charset val="128"/>
    </font>
    <font>
      <sz val="10"/>
      <name val="Meiryo UI"/>
      <family val="3"/>
      <charset val="128"/>
    </font>
    <font>
      <sz val="6.5"/>
      <name val="Meiryo UI"/>
      <family val="3"/>
      <charset val="128"/>
    </font>
    <font>
      <sz val="6.5"/>
      <name val="ＭＳ Ｐゴシック"/>
      <family val="3"/>
      <charset val="128"/>
    </font>
    <font>
      <sz val="14"/>
      <color theme="1"/>
      <name val="Meiryo UI"/>
      <family val="3"/>
      <charset val="128"/>
    </font>
    <font>
      <sz val="7.5"/>
      <color theme="1"/>
      <name val="Meiryo UI"/>
      <family val="3"/>
      <charset val="128"/>
    </font>
    <font>
      <u/>
      <sz val="11"/>
      <color theme="10"/>
      <name val="Meiryo UI"/>
      <family val="2"/>
      <charset val="128"/>
    </font>
    <font>
      <b/>
      <sz val="9"/>
      <color theme="9" tint="-0.249977111117893"/>
      <name val="Meiryo UI"/>
      <family val="3"/>
      <charset val="128"/>
    </font>
    <font>
      <sz val="7"/>
      <color theme="1"/>
      <name val="Meiryo UI"/>
      <family val="3"/>
      <charset val="128"/>
    </font>
    <font>
      <sz val="10"/>
      <color theme="1"/>
      <name val="Meiryo UI"/>
      <family val="3"/>
      <charset val="128"/>
    </font>
    <font>
      <sz val="6"/>
      <color theme="1"/>
      <name val="Meiryo UI"/>
      <family val="3"/>
      <charset val="128"/>
    </font>
    <font>
      <sz val="9"/>
      <color rgb="FF000000"/>
      <name val="Meiryo UI"/>
      <family val="3"/>
      <charset val="128"/>
    </font>
    <font>
      <sz val="7.5"/>
      <color rgb="FF333333"/>
      <name val="Meiryo UI"/>
      <family val="3"/>
      <charset val="128"/>
    </font>
    <font>
      <sz val="14"/>
      <name val="Meiryo UI"/>
      <family val="3"/>
      <charset val="128"/>
    </font>
    <font>
      <sz val="7.5"/>
      <name val="ＭＳ Ｐゴシック"/>
      <family val="3"/>
      <charset val="128"/>
    </font>
    <font>
      <sz val="7"/>
      <color theme="1"/>
      <name val="Meiryo UI"/>
      <family val="2"/>
      <charset val="128"/>
    </font>
    <font>
      <b/>
      <sz val="12"/>
      <color rgb="FF003380"/>
      <name val="Meiryo UI"/>
      <family val="3"/>
      <charset val="128"/>
    </font>
    <font>
      <b/>
      <sz val="9"/>
      <color rgb="FF333333"/>
      <name val="Meiryo UI"/>
      <family val="3"/>
      <charset val="128"/>
    </font>
    <font>
      <u/>
      <sz val="11"/>
      <color theme="10"/>
      <name val="Meiryo UI"/>
      <family val="3"/>
      <charset val="128"/>
    </font>
  </fonts>
  <fills count="14">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43"/>
        <bgColor indexed="64"/>
      </patternFill>
    </fill>
    <fill>
      <patternFill patternType="solid">
        <fgColor indexed="42"/>
        <bgColor indexed="64"/>
      </patternFill>
    </fill>
    <fill>
      <patternFill patternType="solid">
        <fgColor rgb="FFFFFFCC"/>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rgb="FFFFCCFF"/>
        <bgColor indexed="64"/>
      </patternFill>
    </fill>
    <fill>
      <patternFill patternType="solid">
        <fgColor rgb="FFCBE5F6"/>
        <bgColor indexed="64"/>
      </patternFill>
    </fill>
    <fill>
      <patternFill patternType="solid">
        <fgColor rgb="FFFFFFFF"/>
        <bgColor indexed="64"/>
      </patternFill>
    </fill>
  </fills>
  <borders count="32">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indexed="8"/>
      </left>
      <right style="hair">
        <color indexed="8"/>
      </right>
      <top style="hair">
        <color indexed="8"/>
      </top>
      <bottom/>
      <diagonal/>
    </border>
    <border>
      <left style="hair">
        <color auto="1"/>
      </left>
      <right style="hair">
        <color auto="1"/>
      </right>
      <top style="hair">
        <color auto="1"/>
      </top>
      <bottom style="double">
        <color auto="1"/>
      </bottom>
      <diagonal/>
    </border>
    <border>
      <left style="hair">
        <color auto="1"/>
      </left>
      <right style="double">
        <color auto="1"/>
      </right>
      <top style="hair">
        <color auto="1"/>
      </top>
      <bottom/>
      <diagonal/>
    </border>
    <border>
      <left style="hair">
        <color auto="1"/>
      </left>
      <right style="double">
        <color auto="1"/>
      </right>
      <top/>
      <bottom/>
      <diagonal/>
    </border>
    <border>
      <left style="hair">
        <color auto="1"/>
      </left>
      <right style="double">
        <color auto="1"/>
      </right>
      <top/>
      <bottom style="hair">
        <color auto="1"/>
      </bottom>
      <diagonal/>
    </border>
    <border>
      <left style="hair">
        <color auto="1"/>
      </left>
      <right style="double">
        <color auto="1"/>
      </right>
      <top style="hair">
        <color auto="1"/>
      </top>
      <bottom style="hair">
        <color auto="1"/>
      </bottom>
      <diagonal/>
    </border>
    <border>
      <left/>
      <right style="double">
        <color auto="1"/>
      </right>
      <top/>
      <bottom style="hair">
        <color auto="1"/>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style="double">
        <color auto="1"/>
      </right>
      <top/>
      <bottom style="double">
        <color auto="1"/>
      </bottom>
      <diagonal/>
    </border>
    <border>
      <left/>
      <right/>
      <top/>
      <bottom style="hair">
        <color auto="1"/>
      </bottom>
      <diagonal/>
    </border>
    <border>
      <left/>
      <right style="thin">
        <color auto="1"/>
      </right>
      <top/>
      <bottom/>
      <diagonal/>
    </border>
    <border>
      <left style="hair">
        <color auto="1"/>
      </left>
      <right style="thin">
        <color auto="1"/>
      </right>
      <top style="hair">
        <color auto="1"/>
      </top>
      <bottom/>
      <diagonal/>
    </border>
    <border>
      <left/>
      <right style="hair">
        <color auto="1"/>
      </right>
      <top style="hair">
        <color auto="1"/>
      </top>
      <bottom/>
      <diagonal/>
    </border>
    <border>
      <left style="hair">
        <color auto="1"/>
      </left>
      <right/>
      <top style="hair">
        <color auto="1"/>
      </top>
      <bottom/>
      <diagonal/>
    </border>
    <border>
      <left/>
      <right/>
      <top style="hair">
        <color auto="1"/>
      </top>
      <bottom/>
      <diagonal/>
    </border>
    <border>
      <left style="hair">
        <color auto="1"/>
      </left>
      <right style="thin">
        <color auto="1"/>
      </right>
      <top/>
      <bottom/>
      <diagonal/>
    </border>
    <border>
      <left/>
      <right style="hair">
        <color auto="1"/>
      </right>
      <top/>
      <bottom/>
      <diagonal/>
    </border>
    <border>
      <left style="hair">
        <color auto="1"/>
      </left>
      <right/>
      <top/>
      <bottom/>
      <diagonal/>
    </border>
    <border>
      <left/>
      <right style="hair">
        <color auto="1"/>
      </right>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medium">
        <color rgb="FF84C3EA"/>
      </left>
      <right style="medium">
        <color rgb="FF84C3EA"/>
      </right>
      <top style="medium">
        <color rgb="FF84C3EA"/>
      </top>
      <bottom style="medium">
        <color rgb="FF84C3EA"/>
      </bottom>
      <diagonal/>
    </border>
  </borders>
  <cellStyleXfs count="6">
    <xf numFmtId="0" fontId="0" fillId="0" borderId="0">
      <alignment vertical="center"/>
    </xf>
    <xf numFmtId="38" fontId="9" fillId="0" borderId="0" applyFont="0" applyFill="0" applyBorder="0" applyAlignment="0" applyProtection="0">
      <alignment vertical="center"/>
    </xf>
    <xf numFmtId="0" fontId="12" fillId="0" borderId="0"/>
    <xf numFmtId="0" fontId="20" fillId="0" borderId="0" applyNumberFormat="0" applyFill="0" applyBorder="0" applyAlignment="0" applyProtection="0">
      <alignment vertical="center"/>
    </xf>
    <xf numFmtId="0" fontId="2" fillId="0" borderId="0">
      <alignment vertical="center"/>
    </xf>
    <xf numFmtId="0" fontId="1" fillId="0" borderId="0">
      <alignment vertical="center"/>
    </xf>
  </cellStyleXfs>
  <cellXfs count="382">
    <xf numFmtId="0" fontId="0" fillId="0" borderId="0" xfId="0">
      <alignment vertical="center"/>
    </xf>
    <xf numFmtId="0" fontId="4" fillId="0" borderId="0" xfId="0" applyFont="1" applyAlignment="1">
      <alignment vertical="center"/>
    </xf>
    <xf numFmtId="0" fontId="4" fillId="0" borderId="0" xfId="0" applyFont="1" applyFill="1" applyBorder="1" applyAlignment="1">
      <alignment vertical="center"/>
    </xf>
    <xf numFmtId="0" fontId="4" fillId="0" borderId="0" xfId="0" applyFont="1" applyFill="1" applyAlignment="1">
      <alignment vertical="center"/>
    </xf>
    <xf numFmtId="2" fontId="4" fillId="0" borderId="0" xfId="0" applyNumberFormat="1" applyFont="1" applyFill="1" applyBorder="1" applyAlignment="1">
      <alignment vertical="center"/>
    </xf>
    <xf numFmtId="0" fontId="4" fillId="0" borderId="0" xfId="0" applyNumberFormat="1" applyFont="1" applyFill="1" applyBorder="1" applyAlignment="1">
      <alignment vertical="center"/>
    </xf>
    <xf numFmtId="0" fontId="4" fillId="0" borderId="0" xfId="0" applyNumberFormat="1" applyFont="1" applyFill="1" applyBorder="1" applyAlignment="1">
      <alignment vertical="center" shrinkToFit="1"/>
    </xf>
    <xf numFmtId="176" fontId="4" fillId="0" borderId="0" xfId="0" applyNumberFormat="1" applyFont="1" applyFill="1" applyBorder="1" applyAlignment="1">
      <alignment vertical="center"/>
    </xf>
    <xf numFmtId="2" fontId="4" fillId="0" borderId="0" xfId="0" applyNumberFormat="1" applyFont="1" applyFill="1" applyBorder="1" applyAlignment="1">
      <alignment vertical="center" shrinkToFit="1"/>
    </xf>
    <xf numFmtId="176" fontId="4" fillId="0" borderId="0" xfId="0" applyNumberFormat="1" applyFont="1" applyFill="1" applyBorder="1" applyAlignment="1">
      <alignment vertical="center" shrinkToFit="1"/>
    </xf>
    <xf numFmtId="0" fontId="4" fillId="0" borderId="1" xfId="0" applyFont="1" applyFill="1" applyBorder="1" applyAlignment="1">
      <alignment vertical="center"/>
    </xf>
    <xf numFmtId="0" fontId="4" fillId="0" borderId="0" xfId="0" applyFont="1" applyFill="1" applyBorder="1" applyAlignment="1">
      <alignment horizontal="center" vertical="center"/>
    </xf>
    <xf numFmtId="57" fontId="4" fillId="0" borderId="0" xfId="0" applyNumberFormat="1" applyFont="1" applyFill="1" applyBorder="1" applyAlignment="1">
      <alignment vertical="center" shrinkToFit="1"/>
    </xf>
    <xf numFmtId="177" fontId="4" fillId="0" borderId="0" xfId="0" applyNumberFormat="1" applyFont="1" applyFill="1" applyBorder="1" applyAlignment="1">
      <alignment vertical="center"/>
    </xf>
    <xf numFmtId="0" fontId="4" fillId="2" borderId="1" xfId="0" applyFont="1" applyFill="1" applyBorder="1" applyAlignment="1">
      <alignment vertical="center"/>
    </xf>
    <xf numFmtId="57" fontId="4" fillId="4" borderId="1" xfId="0" applyNumberFormat="1" applyFont="1" applyFill="1" applyBorder="1" applyAlignment="1">
      <alignment vertical="center" shrinkToFit="1"/>
    </xf>
    <xf numFmtId="0" fontId="7" fillId="0" borderId="1" xfId="0" applyNumberFormat="1" applyFont="1" applyFill="1" applyBorder="1" applyAlignment="1">
      <alignment vertical="center"/>
    </xf>
    <xf numFmtId="57" fontId="4" fillId="4" borderId="2" xfId="0" applyNumberFormat="1" applyFont="1" applyFill="1" applyBorder="1" applyAlignment="1">
      <alignment horizontal="left" vertical="center" indent="1"/>
    </xf>
    <xf numFmtId="0" fontId="4" fillId="4" borderId="3" xfId="0" applyFont="1" applyFill="1" applyBorder="1" applyAlignment="1">
      <alignment horizontal="left" vertical="center" indent="1"/>
    </xf>
    <xf numFmtId="0" fontId="4" fillId="4" borderId="4" xfId="0" applyFont="1" applyFill="1" applyBorder="1" applyAlignment="1">
      <alignment horizontal="left" vertical="center" indent="1"/>
    </xf>
    <xf numFmtId="57" fontId="8" fillId="4" borderId="1" xfId="0" applyNumberFormat="1" applyFont="1" applyFill="1" applyBorder="1" applyAlignment="1">
      <alignment vertical="center"/>
    </xf>
    <xf numFmtId="0" fontId="4" fillId="0" borderId="1" xfId="0" applyFont="1" applyFill="1" applyBorder="1" applyAlignment="1">
      <alignment horizontal="center" vertical="center"/>
    </xf>
    <xf numFmtId="0" fontId="4" fillId="0" borderId="1" xfId="0" applyFont="1" applyBorder="1" applyAlignment="1">
      <alignment horizontal="center"/>
    </xf>
    <xf numFmtId="0" fontId="4" fillId="0" borderId="1" xfId="0" applyFont="1" applyBorder="1" applyAlignment="1"/>
    <xf numFmtId="0" fontId="4" fillId="0" borderId="0" xfId="0" applyFont="1" applyAlignment="1"/>
    <xf numFmtId="0" fontId="4" fillId="0" borderId="1" xfId="0" applyFont="1" applyBorder="1" applyAlignment="1">
      <alignment vertical="center"/>
    </xf>
    <xf numFmtId="0" fontId="4" fillId="0" borderId="1" xfId="0" applyFont="1" applyBorder="1" applyAlignment="1">
      <alignment horizontal="center" vertical="center"/>
    </xf>
    <xf numFmtId="1" fontId="4" fillId="0" borderId="1" xfId="0" applyNumberFormat="1" applyFont="1" applyBorder="1" applyAlignment="1">
      <alignment vertical="center" shrinkToFit="1"/>
    </xf>
    <xf numFmtId="0" fontId="4" fillId="4" borderId="1" xfId="0" applyFont="1" applyFill="1" applyBorder="1" applyAlignment="1"/>
    <xf numFmtId="0" fontId="4" fillId="7" borderId="1" xfId="0" applyFont="1" applyFill="1" applyBorder="1" applyAlignment="1"/>
    <xf numFmtId="0" fontId="13" fillId="0" borderId="1" xfId="0" applyFont="1" applyFill="1" applyBorder="1" applyAlignment="1">
      <alignment vertical="center"/>
    </xf>
    <xf numFmtId="0" fontId="13" fillId="0" borderId="0" xfId="0" applyFont="1" applyFill="1" applyBorder="1" applyAlignment="1">
      <alignment vertical="center"/>
    </xf>
    <xf numFmtId="1" fontId="5" fillId="0" borderId="1" xfId="0" applyNumberFormat="1" applyFont="1" applyFill="1" applyBorder="1" applyAlignment="1">
      <alignment vertical="center" shrinkToFit="1"/>
    </xf>
    <xf numFmtId="1" fontId="4" fillId="0" borderId="1" xfId="0" applyNumberFormat="1" applyFont="1" applyFill="1" applyBorder="1" applyAlignment="1">
      <alignment vertical="center" shrinkToFit="1"/>
    </xf>
    <xf numFmtId="0" fontId="16" fillId="0" borderId="2" xfId="0" applyFont="1" applyFill="1" applyBorder="1" applyAlignment="1">
      <alignment vertical="center"/>
    </xf>
    <xf numFmtId="0" fontId="13" fillId="0" borderId="7" xfId="0" applyFont="1" applyFill="1" applyBorder="1" applyAlignment="1">
      <alignment vertical="center"/>
    </xf>
    <xf numFmtId="178" fontId="4" fillId="0" borderId="1" xfId="0" applyNumberFormat="1" applyFont="1" applyFill="1" applyBorder="1" applyAlignment="1">
      <alignment vertical="center" shrinkToFit="1"/>
    </xf>
    <xf numFmtId="176" fontId="4" fillId="0" borderId="8" xfId="0" applyNumberFormat="1" applyFont="1" applyFill="1" applyBorder="1" applyAlignment="1">
      <alignment vertical="center"/>
    </xf>
    <xf numFmtId="0" fontId="4" fillId="0" borderId="1" xfId="0" applyFont="1" applyFill="1" applyBorder="1" applyAlignment="1">
      <alignment vertical="center" shrinkToFit="1"/>
    </xf>
    <xf numFmtId="1" fontId="13" fillId="0" borderId="1" xfId="0" applyNumberFormat="1" applyFont="1" applyFill="1" applyBorder="1" applyAlignment="1">
      <alignment vertical="center" shrinkToFit="1"/>
    </xf>
    <xf numFmtId="57" fontId="16" fillId="0" borderId="0" xfId="0" applyNumberFormat="1" applyFont="1" applyFill="1" applyBorder="1" applyAlignment="1">
      <alignment vertical="center"/>
    </xf>
    <xf numFmtId="0" fontId="16" fillId="0" borderId="0" xfId="0" applyFont="1" applyFill="1" applyBorder="1" applyAlignment="1">
      <alignment vertical="center"/>
    </xf>
    <xf numFmtId="1" fontId="13" fillId="2" borderId="1" xfId="0" applyNumberFormat="1" applyFont="1" applyFill="1" applyBorder="1" applyAlignment="1">
      <alignment vertical="center" shrinkToFit="1"/>
    </xf>
    <xf numFmtId="179" fontId="13" fillId="2" borderId="1" xfId="0" applyNumberFormat="1" applyFont="1" applyFill="1" applyBorder="1" applyAlignment="1">
      <alignment vertical="center" shrinkToFit="1"/>
    </xf>
    <xf numFmtId="0" fontId="13" fillId="0" borderId="0" xfId="0" applyFont="1" applyFill="1" applyBorder="1" applyAlignment="1">
      <alignment horizontal="center" vertical="center"/>
    </xf>
    <xf numFmtId="0" fontId="13" fillId="0" borderId="1" xfId="0" applyFont="1" applyFill="1" applyBorder="1" applyAlignment="1">
      <alignment horizontal="center" vertical="center"/>
    </xf>
    <xf numFmtId="0" fontId="16" fillId="0" borderId="1" xfId="0" applyFont="1" applyFill="1" applyBorder="1" applyAlignment="1">
      <alignment vertical="center"/>
    </xf>
    <xf numFmtId="176" fontId="4" fillId="0" borderId="1" xfId="0" applyNumberFormat="1" applyFont="1" applyFill="1" applyBorder="1" applyAlignment="1">
      <alignment vertical="center"/>
    </xf>
    <xf numFmtId="0" fontId="17" fillId="0" borderId="0" xfId="0" applyFont="1" applyFill="1" applyBorder="1" applyAlignment="1">
      <alignment vertical="center"/>
    </xf>
    <xf numFmtId="0" fontId="13" fillId="0" borderId="7" xfId="0" applyFont="1" applyFill="1" applyBorder="1" applyAlignment="1">
      <alignment horizontal="center" vertical="center"/>
    </xf>
    <xf numFmtId="0" fontId="13" fillId="0" borderId="9" xfId="0" applyFont="1" applyFill="1" applyBorder="1" applyAlignment="1">
      <alignment horizontal="center" vertical="center"/>
    </xf>
    <xf numFmtId="0" fontId="13" fillId="0" borderId="9" xfId="0" applyFont="1" applyFill="1" applyBorder="1" applyAlignment="1">
      <alignment vertical="center"/>
    </xf>
    <xf numFmtId="179" fontId="13" fillId="2" borderId="9" xfId="0" applyNumberFormat="1" applyFont="1" applyFill="1" applyBorder="1" applyAlignment="1">
      <alignment vertical="center" shrinkToFit="1"/>
    </xf>
    <xf numFmtId="0" fontId="4" fillId="0" borderId="9" xfId="0" applyFont="1" applyFill="1" applyBorder="1" applyAlignment="1">
      <alignment vertical="center"/>
    </xf>
    <xf numFmtId="1" fontId="4" fillId="2" borderId="1" xfId="0" applyNumberFormat="1" applyFont="1" applyFill="1" applyBorder="1" applyAlignment="1">
      <alignment vertical="center" shrinkToFit="1"/>
    </xf>
    <xf numFmtId="0" fontId="18" fillId="0" borderId="0" xfId="0" applyFont="1">
      <alignment vertical="center"/>
    </xf>
    <xf numFmtId="0" fontId="15" fillId="0" borderId="0" xfId="0" applyFont="1" applyBorder="1" applyAlignment="1">
      <alignment horizontal="left" vertical="center" indent="1"/>
    </xf>
    <xf numFmtId="0" fontId="4" fillId="0" borderId="2" xfId="0" applyFont="1" applyFill="1" applyBorder="1" applyAlignment="1">
      <alignment vertical="center"/>
    </xf>
    <xf numFmtId="0" fontId="4" fillId="2" borderId="2" xfId="0" applyFont="1" applyFill="1" applyBorder="1" applyAlignment="1">
      <alignment vertical="center"/>
    </xf>
    <xf numFmtId="180" fontId="13" fillId="2" borderId="1" xfId="0" applyNumberFormat="1" applyFont="1" applyFill="1" applyBorder="1" applyAlignment="1">
      <alignment horizontal="center" shrinkToFit="1"/>
    </xf>
    <xf numFmtId="0" fontId="15" fillId="0" borderId="0" xfId="0" applyFont="1" applyBorder="1" applyAlignment="1"/>
    <xf numFmtId="178" fontId="4" fillId="4" borderId="1" xfId="0" applyNumberFormat="1" applyFont="1" applyFill="1" applyBorder="1" applyAlignment="1">
      <alignment vertical="center" shrinkToFit="1"/>
    </xf>
    <xf numFmtId="0" fontId="13" fillId="0" borderId="0" xfId="0" applyFont="1" applyBorder="1" applyAlignment="1">
      <alignment vertical="center"/>
    </xf>
    <xf numFmtId="0" fontId="13" fillId="0" borderId="0" xfId="0" applyFont="1" applyBorder="1" applyAlignment="1"/>
    <xf numFmtId="179" fontId="13" fillId="0" borderId="0" xfId="0" applyNumberFormat="1" applyFont="1" applyBorder="1" applyAlignment="1">
      <alignment vertical="center" shrinkToFit="1"/>
    </xf>
    <xf numFmtId="2" fontId="13" fillId="0" borderId="0" xfId="0" applyNumberFormat="1" applyFont="1" applyBorder="1" applyAlignment="1">
      <alignment vertical="center" shrinkToFit="1"/>
    </xf>
    <xf numFmtId="179" fontId="13" fillId="7" borderId="4" xfId="0" applyNumberFormat="1" applyFont="1" applyFill="1" applyBorder="1" applyAlignment="1">
      <alignment vertical="center" shrinkToFit="1"/>
    </xf>
    <xf numFmtId="179" fontId="13" fillId="7" borderId="1" xfId="0" applyNumberFormat="1" applyFont="1" applyFill="1" applyBorder="1" applyAlignment="1">
      <alignment vertical="center" shrinkToFit="1"/>
    </xf>
    <xf numFmtId="181" fontId="13" fillId="2" borderId="4" xfId="0" applyNumberFormat="1" applyFont="1" applyFill="1" applyBorder="1" applyAlignment="1">
      <alignment horizontal="center" vertical="center" shrinkToFit="1"/>
    </xf>
    <xf numFmtId="0" fontId="0" fillId="2" borderId="7" xfId="0" applyFill="1" applyBorder="1" applyAlignment="1">
      <alignment horizontal="center" vertical="center" wrapText="1"/>
    </xf>
    <xf numFmtId="0" fontId="6" fillId="2" borderId="7" xfId="0" applyFont="1" applyFill="1" applyBorder="1" applyAlignment="1">
      <alignment horizontal="center" vertical="center" wrapText="1"/>
    </xf>
    <xf numFmtId="57" fontId="23" fillId="0" borderId="0" xfId="0" applyNumberFormat="1" applyFont="1" applyBorder="1" applyAlignment="1">
      <alignment horizontal="left" vertical="center" indent="1"/>
    </xf>
    <xf numFmtId="0" fontId="23" fillId="0" borderId="0" xfId="0" applyFont="1" applyBorder="1" applyAlignment="1">
      <alignment vertical="center"/>
    </xf>
    <xf numFmtId="0" fontId="23" fillId="0" borderId="0" xfId="0" applyFont="1" applyFill="1" applyBorder="1" applyAlignment="1">
      <alignment vertical="center"/>
    </xf>
    <xf numFmtId="0" fontId="15" fillId="0" borderId="0" xfId="0" applyFont="1" applyBorder="1" applyAlignment="1">
      <alignment horizontal="center" vertical="top"/>
    </xf>
    <xf numFmtId="1" fontId="13" fillId="7" borderId="1" xfId="0" applyNumberFormat="1" applyFont="1" applyFill="1" applyBorder="1" applyAlignment="1">
      <alignment vertical="center" shrinkToFit="1"/>
    </xf>
    <xf numFmtId="0" fontId="4" fillId="0" borderId="4" xfId="0" applyFont="1" applyFill="1" applyBorder="1" applyAlignment="1">
      <alignment vertical="center"/>
    </xf>
    <xf numFmtId="0" fontId="6" fillId="2" borderId="12" xfId="0" applyFont="1" applyFill="1" applyBorder="1" applyAlignment="1">
      <alignment horizontal="center" vertical="center" wrapText="1"/>
    </xf>
    <xf numFmtId="1" fontId="4" fillId="2" borderId="13" xfId="0" applyNumberFormat="1" applyFont="1" applyFill="1" applyBorder="1" applyAlignment="1">
      <alignment vertical="center" shrinkToFit="1"/>
    </xf>
    <xf numFmtId="0" fontId="4" fillId="0" borderId="14" xfId="0" applyFont="1" applyFill="1" applyBorder="1" applyAlignment="1">
      <alignment vertical="center"/>
    </xf>
    <xf numFmtId="0" fontId="25" fillId="0" borderId="0" xfId="0" applyFont="1" applyFill="1" applyBorder="1" applyAlignment="1">
      <alignment vertical="center"/>
    </xf>
    <xf numFmtId="0" fontId="4" fillId="0" borderId="0" xfId="0" applyFont="1" applyFill="1" applyBorder="1" applyAlignment="1">
      <alignment horizontal="left" vertical="center" indent="1"/>
    </xf>
    <xf numFmtId="179" fontId="13" fillId="0" borderId="1" xfId="0" applyNumberFormat="1" applyFont="1" applyFill="1" applyBorder="1" applyAlignment="1">
      <alignment vertical="center" shrinkToFit="1"/>
    </xf>
    <xf numFmtId="0" fontId="11" fillId="0" borderId="0" xfId="0" applyFont="1" applyFill="1" applyBorder="1" applyAlignment="1">
      <alignment horizontal="right" vertical="center"/>
    </xf>
    <xf numFmtId="0" fontId="11" fillId="0" borderId="0" xfId="0" applyFont="1" applyFill="1" applyBorder="1" applyAlignment="1">
      <alignment vertical="center"/>
    </xf>
    <xf numFmtId="0" fontId="28" fillId="0" borderId="0" xfId="0" applyFont="1" applyFill="1" applyBorder="1" applyAlignment="1">
      <alignment vertical="center"/>
    </xf>
    <xf numFmtId="1" fontId="4" fillId="3" borderId="1" xfId="0" applyNumberFormat="1" applyFont="1" applyFill="1" applyBorder="1" applyAlignment="1">
      <alignment vertical="center" shrinkToFit="1"/>
    </xf>
    <xf numFmtId="1" fontId="4" fillId="8" borderId="1" xfId="0" applyNumberFormat="1" applyFont="1" applyFill="1" applyBorder="1" applyAlignment="1">
      <alignment vertical="center" shrinkToFit="1"/>
    </xf>
    <xf numFmtId="0" fontId="13" fillId="0" borderId="0" xfId="0" applyFont="1" applyFill="1" applyBorder="1" applyAlignment="1">
      <alignment horizontal="center" vertical="top" wrapText="1"/>
    </xf>
    <xf numFmtId="0" fontId="4" fillId="0" borderId="0" xfId="0" applyFont="1" applyFill="1" applyAlignment="1">
      <alignment horizontal="center" vertical="top" wrapText="1"/>
    </xf>
    <xf numFmtId="0" fontId="29" fillId="0" borderId="0" xfId="0" applyFont="1" applyFill="1" applyBorder="1" applyAlignment="1">
      <alignment horizontal="center" vertical="top" wrapText="1"/>
    </xf>
    <xf numFmtId="0" fontId="19" fillId="0" borderId="0" xfId="0" applyFont="1" applyFill="1" applyBorder="1" applyAlignment="1">
      <alignment horizontal="center" vertical="top" wrapText="1"/>
    </xf>
    <xf numFmtId="0" fontId="19" fillId="0" borderId="0" xfId="0" applyFont="1" applyFill="1" applyAlignment="1">
      <alignment horizontal="center" vertical="top" wrapText="1"/>
    </xf>
    <xf numFmtId="0" fontId="20" fillId="0" borderId="0" xfId="3" applyFill="1" applyBorder="1" applyAlignment="1">
      <alignment vertical="center"/>
    </xf>
    <xf numFmtId="0" fontId="8" fillId="0" borderId="1" xfId="0" applyNumberFormat="1" applyFont="1" applyFill="1" applyBorder="1" applyAlignment="1">
      <alignment vertical="center"/>
    </xf>
    <xf numFmtId="0" fontId="8" fillId="0" borderId="0" xfId="0" applyFont="1" applyAlignment="1"/>
    <xf numFmtId="2" fontId="4" fillId="0" borderId="1" xfId="0" applyNumberFormat="1" applyFont="1" applyFill="1" applyBorder="1" applyAlignment="1">
      <alignment vertical="center" shrinkToFit="1"/>
    </xf>
    <xf numFmtId="2" fontId="4" fillId="2" borderId="1" xfId="0" applyNumberFormat="1" applyFont="1" applyFill="1" applyBorder="1" applyAlignment="1">
      <alignment vertical="center" shrinkToFit="1"/>
    </xf>
    <xf numFmtId="180" fontId="5" fillId="2" borderId="1" xfId="0" applyNumberFormat="1" applyFont="1" applyFill="1" applyBorder="1" applyAlignment="1">
      <alignment vertical="center" shrinkToFit="1"/>
    </xf>
    <xf numFmtId="57" fontId="4" fillId="0" borderId="4" xfId="0" applyNumberFormat="1" applyFont="1" applyFill="1" applyBorder="1" applyAlignment="1">
      <alignment vertical="center" shrinkToFit="1"/>
    </xf>
    <xf numFmtId="0" fontId="4" fillId="2" borderId="4" xfId="0" applyFont="1" applyFill="1" applyBorder="1" applyAlignment="1">
      <alignment vertical="center"/>
    </xf>
    <xf numFmtId="57" fontId="4" fillId="0" borderId="0" xfId="0" applyNumberFormat="1" applyFont="1" applyFill="1" applyBorder="1" applyAlignment="1">
      <alignment vertical="center"/>
    </xf>
    <xf numFmtId="0" fontId="19" fillId="0" borderId="0" xfId="0" applyFont="1" applyFill="1" applyBorder="1" applyAlignment="1">
      <alignment horizontal="left" vertical="center"/>
    </xf>
    <xf numFmtId="176" fontId="25" fillId="0" borderId="0" xfId="0" applyNumberFormat="1" applyFont="1" applyFill="1" applyBorder="1" applyAlignment="1">
      <alignment vertical="center"/>
    </xf>
    <xf numFmtId="0" fontId="30" fillId="0" borderId="0" xfId="3" applyNumberFormat="1" applyFont="1" applyFill="1" applyBorder="1" applyAlignment="1">
      <alignment vertical="center"/>
    </xf>
    <xf numFmtId="0" fontId="13" fillId="0" borderId="0" xfId="0" quotePrefix="1" applyFont="1" applyFill="1" applyBorder="1" applyAlignment="1">
      <alignment vertical="center"/>
    </xf>
    <xf numFmtId="0" fontId="13" fillId="0" borderId="0" xfId="4" applyFont="1" applyBorder="1" applyAlignment="1">
      <alignment vertical="center"/>
    </xf>
    <xf numFmtId="0" fontId="2" fillId="0" borderId="0" xfId="4">
      <alignment vertical="center"/>
    </xf>
    <xf numFmtId="0" fontId="15" fillId="0" borderId="0" xfId="4" applyFont="1" applyBorder="1" applyAlignment="1">
      <alignment vertical="center"/>
    </xf>
    <xf numFmtId="0" fontId="15" fillId="0" borderId="0" xfId="4" applyFont="1" applyFill="1" applyBorder="1" applyAlignment="1">
      <alignment vertical="center"/>
    </xf>
    <xf numFmtId="0" fontId="2" fillId="0" borderId="0" xfId="4" applyBorder="1">
      <alignment vertical="center"/>
    </xf>
    <xf numFmtId="0" fontId="13" fillId="0" borderId="0" xfId="4" quotePrefix="1" applyFont="1" applyFill="1" applyBorder="1" applyAlignment="1">
      <alignment vertical="center"/>
    </xf>
    <xf numFmtId="0" fontId="13" fillId="0" borderId="0" xfId="4" applyFont="1" applyBorder="1">
      <alignment vertical="center"/>
    </xf>
    <xf numFmtId="0" fontId="31" fillId="0" borderId="0" xfId="4" applyFont="1" applyFill="1" applyBorder="1" applyAlignment="1">
      <alignment vertical="center"/>
    </xf>
    <xf numFmtId="0" fontId="2" fillId="0" borderId="0" xfId="4" applyFill="1" applyBorder="1" applyAlignment="1">
      <alignment horizontal="distributed" vertical="center"/>
    </xf>
    <xf numFmtId="0" fontId="13" fillId="0" borderId="0" xfId="4" applyFont="1" applyFill="1" applyBorder="1" applyAlignment="1">
      <alignment horizontal="right" vertical="center"/>
    </xf>
    <xf numFmtId="0" fontId="13" fillId="0" borderId="0" xfId="4" applyFont="1" applyFill="1" applyBorder="1" applyAlignment="1">
      <alignment vertical="center"/>
    </xf>
    <xf numFmtId="0" fontId="13" fillId="0" borderId="0" xfId="4" applyFont="1" applyBorder="1" applyAlignment="1">
      <alignment horizontal="center" vertical="center"/>
    </xf>
    <xf numFmtId="0" fontId="2" fillId="0" borderId="0" xfId="4" applyBorder="1" applyAlignment="1">
      <alignment horizontal="distributed" vertical="center"/>
    </xf>
    <xf numFmtId="57" fontId="23" fillId="0" borderId="0" xfId="4" applyNumberFormat="1" applyFont="1" applyBorder="1" applyAlignment="1">
      <alignment horizontal="left" vertical="center" indent="1"/>
    </xf>
    <xf numFmtId="0" fontId="23" fillId="0" borderId="0" xfId="4" applyFont="1" applyFill="1" applyBorder="1" applyAlignment="1">
      <alignment vertical="center"/>
    </xf>
    <xf numFmtId="0" fontId="2" fillId="0" borderId="0" xfId="4" applyBorder="1" applyAlignment="1">
      <alignment horizontal="center" vertical="center"/>
    </xf>
    <xf numFmtId="0" fontId="23" fillId="0" borderId="0" xfId="4" applyFont="1" applyBorder="1" applyAlignment="1">
      <alignment vertical="center"/>
    </xf>
    <xf numFmtId="0" fontId="2" fillId="0" borderId="0" xfId="4" applyFont="1" applyBorder="1" applyAlignment="1">
      <alignment vertical="center"/>
    </xf>
    <xf numFmtId="179" fontId="13" fillId="0" borderId="0" xfId="4" applyNumberFormat="1" applyFont="1" applyBorder="1" applyAlignment="1">
      <alignment vertical="center" shrinkToFit="1"/>
    </xf>
    <xf numFmtId="2" fontId="13" fillId="0" borderId="0" xfId="4" applyNumberFormat="1" applyFont="1" applyBorder="1" applyAlignment="1">
      <alignment vertical="center" shrinkToFit="1"/>
    </xf>
    <xf numFmtId="180" fontId="13" fillId="2" borderId="1" xfId="4" applyNumberFormat="1" applyFont="1" applyFill="1" applyBorder="1" applyAlignment="1">
      <alignment horizontal="center" shrinkToFit="1"/>
    </xf>
    <xf numFmtId="0" fontId="15" fillId="0" borderId="20" xfId="4" applyFont="1" applyBorder="1" applyAlignment="1">
      <alignment horizontal="right" vertical="center"/>
    </xf>
    <xf numFmtId="0" fontId="15" fillId="0" borderId="0" xfId="4" applyFont="1" applyBorder="1" applyAlignment="1">
      <alignment horizontal="right" vertical="center"/>
    </xf>
    <xf numFmtId="179" fontId="2" fillId="0" borderId="19" xfId="4" applyNumberFormat="1" applyBorder="1" applyAlignment="1">
      <alignment vertical="center" shrinkToFit="1"/>
    </xf>
    <xf numFmtId="179" fontId="13" fillId="0" borderId="19" xfId="4" applyNumberFormat="1" applyFont="1" applyBorder="1" applyAlignment="1">
      <alignment vertical="center" shrinkToFit="1"/>
    </xf>
    <xf numFmtId="2" fontId="13" fillId="0" borderId="19" xfId="4" applyNumberFormat="1" applyFont="1" applyBorder="1" applyAlignment="1">
      <alignment vertical="center" shrinkToFit="1"/>
    </xf>
    <xf numFmtId="0" fontId="32" fillId="0" borderId="19" xfId="4" applyFont="1" applyBorder="1" applyAlignment="1">
      <alignment vertical="center"/>
    </xf>
    <xf numFmtId="0" fontId="23" fillId="0" borderId="22" xfId="4" applyFont="1" applyFill="1" applyBorder="1" applyAlignment="1">
      <alignment horizontal="center" vertical="center" wrapText="1"/>
    </xf>
    <xf numFmtId="0" fontId="23" fillId="0" borderId="26" xfId="4" applyFont="1" applyFill="1" applyBorder="1" applyAlignment="1">
      <alignment horizontal="center" vertical="center" wrapText="1"/>
    </xf>
    <xf numFmtId="0" fontId="23" fillId="0" borderId="28" xfId="4" applyFont="1" applyFill="1" applyBorder="1" applyAlignment="1">
      <alignment horizontal="center" vertical="center" wrapText="1"/>
    </xf>
    <xf numFmtId="0" fontId="2" fillId="0" borderId="6" xfId="4" applyBorder="1" applyAlignment="1">
      <alignment horizontal="center" vertical="center"/>
    </xf>
    <xf numFmtId="1" fontId="2" fillId="0" borderId="6" xfId="4" applyNumberFormat="1" applyBorder="1" applyAlignment="1">
      <alignment horizontal="center" vertical="center"/>
    </xf>
    <xf numFmtId="0" fontId="2" fillId="0" borderId="1" xfId="4" applyBorder="1">
      <alignment vertical="center"/>
    </xf>
    <xf numFmtId="0" fontId="2" fillId="0" borderId="30" xfId="4" applyBorder="1">
      <alignment vertical="center"/>
    </xf>
    <xf numFmtId="0" fontId="2" fillId="0" borderId="26" xfId="4" applyBorder="1" applyAlignment="1">
      <alignment horizontal="center" vertical="center"/>
    </xf>
    <xf numFmtId="0" fontId="15" fillId="0" borderId="6" xfId="4" applyFont="1" applyFill="1" applyBorder="1" applyAlignment="1">
      <alignment horizontal="center" vertical="center" shrinkToFit="1"/>
    </xf>
    <xf numFmtId="0" fontId="15" fillId="0" borderId="25" xfId="4" applyFont="1" applyFill="1" applyBorder="1" applyAlignment="1">
      <alignment horizontal="center" vertical="center" shrinkToFit="1"/>
    </xf>
    <xf numFmtId="0" fontId="15" fillId="0" borderId="26" xfId="4" applyFont="1" applyFill="1" applyBorder="1" applyAlignment="1">
      <alignment horizontal="center" vertical="center" shrinkToFit="1"/>
    </xf>
    <xf numFmtId="0" fontId="13" fillId="0" borderId="6" xfId="4" applyFont="1" applyBorder="1" applyAlignment="1">
      <alignment horizontal="center" vertical="center" shrinkToFit="1"/>
    </xf>
    <xf numFmtId="0" fontId="2" fillId="0" borderId="6" xfId="4" applyBorder="1">
      <alignment vertical="center"/>
    </xf>
    <xf numFmtId="0" fontId="2" fillId="0" borderId="25" xfId="4" applyBorder="1">
      <alignment vertical="center"/>
    </xf>
    <xf numFmtId="0" fontId="13" fillId="0" borderId="26" xfId="4" applyFont="1" applyBorder="1" applyAlignment="1">
      <alignment horizontal="center" vertical="center" shrinkToFit="1"/>
    </xf>
    <xf numFmtId="2" fontId="2" fillId="0" borderId="1" xfId="4" applyNumberFormat="1" applyBorder="1" applyAlignment="1">
      <alignment vertical="center" shrinkToFit="1"/>
    </xf>
    <xf numFmtId="2" fontId="2" fillId="0" borderId="30" xfId="4" applyNumberFormat="1" applyBorder="1" applyAlignment="1">
      <alignment vertical="center" shrinkToFit="1"/>
    </xf>
    <xf numFmtId="0" fontId="2" fillId="0" borderId="4" xfId="4" applyBorder="1">
      <alignment vertical="center"/>
    </xf>
    <xf numFmtId="0" fontId="15" fillId="0" borderId="6" xfId="4" applyFont="1" applyBorder="1" applyAlignment="1">
      <alignment horizontal="center" vertical="center" shrinkToFit="1"/>
    </xf>
    <xf numFmtId="0" fontId="2" fillId="0" borderId="7" xfId="4" applyBorder="1" applyAlignment="1">
      <alignment horizontal="center" vertical="center"/>
    </xf>
    <xf numFmtId="1" fontId="2" fillId="0" borderId="7" xfId="4" applyNumberFormat="1" applyBorder="1" applyAlignment="1">
      <alignment horizontal="center" vertical="center"/>
    </xf>
    <xf numFmtId="0" fontId="2" fillId="0" borderId="28" xfId="4" applyBorder="1" applyAlignment="1">
      <alignment horizontal="center" vertical="center"/>
    </xf>
    <xf numFmtId="0" fontId="15" fillId="0" borderId="7" xfId="4" applyFont="1" applyFill="1" applyBorder="1" applyAlignment="1">
      <alignment horizontal="center" vertical="center" shrinkToFit="1"/>
    </xf>
    <xf numFmtId="0" fontId="15" fillId="0" borderId="29" xfId="4" applyFont="1" applyFill="1" applyBorder="1" applyAlignment="1">
      <alignment horizontal="center" vertical="center" shrinkToFit="1"/>
    </xf>
    <xf numFmtId="0" fontId="15" fillId="0" borderId="28" xfId="4" applyFont="1" applyFill="1" applyBorder="1" applyAlignment="1">
      <alignment horizontal="center" vertical="center" shrinkToFit="1"/>
    </xf>
    <xf numFmtId="0" fontId="15" fillId="0" borderId="7" xfId="4" applyFont="1" applyFill="1" applyBorder="1" applyAlignment="1">
      <alignment vertical="center"/>
    </xf>
    <xf numFmtId="0" fontId="2" fillId="0" borderId="7" xfId="4" applyBorder="1">
      <alignment vertical="center"/>
    </xf>
    <xf numFmtId="0" fontId="15" fillId="0" borderId="29" xfId="4" applyFont="1" applyFill="1" applyBorder="1" applyAlignment="1">
      <alignment vertical="center"/>
    </xf>
    <xf numFmtId="0" fontId="2" fillId="0" borderId="28" xfId="4" applyFill="1" applyBorder="1" applyAlignment="1">
      <alignment horizontal="distributed" vertical="center"/>
    </xf>
    <xf numFmtId="0" fontId="2" fillId="0" borderId="7" xfId="4" applyFill="1" applyBorder="1" applyAlignment="1">
      <alignment horizontal="distributed" vertical="center"/>
    </xf>
    <xf numFmtId="0" fontId="2" fillId="4" borderId="1" xfId="4" applyFill="1" applyBorder="1" applyAlignment="1">
      <alignment vertical="center" shrinkToFit="1"/>
    </xf>
    <xf numFmtId="0" fontId="2" fillId="4" borderId="4" xfId="4" applyFill="1" applyBorder="1" applyAlignment="1">
      <alignment vertical="center" shrinkToFit="1"/>
    </xf>
    <xf numFmtId="0" fontId="13" fillId="0" borderId="7" xfId="4" applyFont="1" applyBorder="1" applyAlignment="1">
      <alignment horizontal="center" vertical="center" shrinkToFit="1"/>
    </xf>
    <xf numFmtId="0" fontId="15" fillId="0" borderId="7" xfId="4" applyFont="1" applyBorder="1" applyAlignment="1">
      <alignment horizontal="center" vertical="center" shrinkToFit="1"/>
    </xf>
    <xf numFmtId="0" fontId="13" fillId="7" borderId="1" xfId="4" applyFont="1" applyFill="1" applyBorder="1" applyAlignment="1">
      <alignment vertical="center" shrinkToFit="1"/>
    </xf>
    <xf numFmtId="57" fontId="13" fillId="7" borderId="1" xfId="4" applyNumberFormat="1" applyFont="1" applyFill="1" applyBorder="1" applyAlignment="1">
      <alignment vertical="center" shrinkToFit="1"/>
    </xf>
    <xf numFmtId="1" fontId="13" fillId="7" borderId="1" xfId="4" applyNumberFormat="1" applyFont="1" applyFill="1" applyBorder="1" applyAlignment="1">
      <alignment vertical="center" shrinkToFit="1"/>
    </xf>
    <xf numFmtId="0" fontId="2" fillId="0" borderId="1" xfId="4" applyBorder="1" applyAlignment="1">
      <alignment vertical="center" shrinkToFit="1"/>
    </xf>
    <xf numFmtId="0" fontId="2" fillId="0" borderId="30" xfId="4" applyBorder="1" applyAlignment="1">
      <alignment vertical="center" shrinkToFit="1"/>
    </xf>
    <xf numFmtId="57" fontId="13" fillId="7" borderId="4" xfId="4" applyNumberFormat="1" applyFont="1" applyFill="1" applyBorder="1" applyAlignment="1">
      <alignment vertical="center" shrinkToFit="1"/>
    </xf>
    <xf numFmtId="0" fontId="13" fillId="7" borderId="30" xfId="4" applyFont="1" applyFill="1" applyBorder="1" applyAlignment="1">
      <alignment vertical="center" shrinkToFit="1"/>
    </xf>
    <xf numFmtId="0" fontId="13" fillId="7" borderId="28" xfId="4" applyFont="1" applyFill="1" applyBorder="1" applyAlignment="1">
      <alignment vertical="center" shrinkToFit="1"/>
    </xf>
    <xf numFmtId="0" fontId="13" fillId="7" borderId="7" xfId="4" applyFont="1" applyFill="1" applyBorder="1" applyAlignment="1">
      <alignment vertical="center" shrinkToFit="1"/>
    </xf>
    <xf numFmtId="0" fontId="2" fillId="0" borderId="0" xfId="4" applyAlignment="1">
      <alignment vertical="center" shrinkToFit="1"/>
    </xf>
    <xf numFmtId="1" fontId="13" fillId="2" borderId="1" xfId="4" applyNumberFormat="1" applyFont="1" applyFill="1" applyBorder="1" applyAlignment="1">
      <alignment vertical="center" shrinkToFit="1"/>
    </xf>
    <xf numFmtId="179" fontId="13" fillId="7" borderId="1" xfId="4" applyNumberFormat="1" applyFont="1" applyFill="1" applyBorder="1" applyAlignment="1">
      <alignment vertical="center" shrinkToFit="1"/>
    </xf>
    <xf numFmtId="2" fontId="13" fillId="7" borderId="30" xfId="4" applyNumberFormat="1" applyFont="1" applyFill="1" applyBorder="1" applyAlignment="1">
      <alignment vertical="center" shrinkToFit="1"/>
    </xf>
    <xf numFmtId="1" fontId="13" fillId="2" borderId="4" xfId="4" applyNumberFormat="1" applyFont="1" applyFill="1" applyBorder="1" applyAlignment="1">
      <alignment vertical="center" shrinkToFit="1"/>
    </xf>
    <xf numFmtId="2" fontId="13" fillId="7" borderId="1" xfId="4" applyNumberFormat="1" applyFont="1" applyFill="1" applyBorder="1" applyAlignment="1">
      <alignment vertical="center" shrinkToFit="1"/>
    </xf>
    <xf numFmtId="1" fontId="13" fillId="7" borderId="7" xfId="4" applyNumberFormat="1" applyFont="1" applyFill="1" applyBorder="1" applyAlignment="1">
      <alignment vertical="center" shrinkToFit="1"/>
    </xf>
    <xf numFmtId="0" fontId="13" fillId="0" borderId="1" xfId="4" applyFont="1" applyBorder="1" applyAlignment="1">
      <alignment vertical="center" shrinkToFit="1"/>
    </xf>
    <xf numFmtId="57" fontId="13" fillId="0" borderId="1" xfId="4" applyNumberFormat="1" applyFont="1" applyBorder="1" applyAlignment="1">
      <alignment vertical="center" shrinkToFit="1"/>
    </xf>
    <xf numFmtId="1" fontId="13" fillId="0" borderId="1" xfId="4" applyNumberFormat="1" applyFont="1" applyBorder="1" applyAlignment="1">
      <alignment vertical="center" shrinkToFit="1"/>
    </xf>
    <xf numFmtId="57" fontId="13" fillId="0" borderId="4" xfId="4" applyNumberFormat="1" applyFont="1" applyBorder="1" applyAlignment="1">
      <alignment vertical="center" shrinkToFit="1"/>
    </xf>
    <xf numFmtId="1" fontId="13" fillId="2" borderId="30" xfId="4" applyNumberFormat="1" applyFont="1" applyFill="1" applyBorder="1" applyAlignment="1">
      <alignment vertical="center" shrinkToFit="1"/>
    </xf>
    <xf numFmtId="0" fontId="13" fillId="0" borderId="28" xfId="4" applyFont="1" applyBorder="1" applyAlignment="1">
      <alignment vertical="center" shrinkToFit="1"/>
    </xf>
    <xf numFmtId="0" fontId="13" fillId="0" borderId="7" xfId="4" applyFont="1" applyBorder="1" applyAlignment="1">
      <alignment vertical="center" shrinkToFit="1"/>
    </xf>
    <xf numFmtId="180" fontId="13" fillId="2" borderId="1" xfId="4" applyNumberFormat="1" applyFont="1" applyFill="1" applyBorder="1" applyAlignment="1">
      <alignment vertical="center" shrinkToFit="1"/>
    </xf>
    <xf numFmtId="0" fontId="2" fillId="3" borderId="1" xfId="4" applyFill="1" applyBorder="1" applyAlignment="1">
      <alignment vertical="center" shrinkToFit="1"/>
    </xf>
    <xf numFmtId="2" fontId="2" fillId="2" borderId="1" xfId="4" applyNumberFormat="1" applyFill="1" applyBorder="1" applyAlignment="1">
      <alignment vertical="center" shrinkToFit="1"/>
    </xf>
    <xf numFmtId="2" fontId="2" fillId="2" borderId="30" xfId="4" applyNumberFormat="1" applyFill="1" applyBorder="1" applyAlignment="1">
      <alignment vertical="center" shrinkToFit="1"/>
    </xf>
    <xf numFmtId="0" fontId="2" fillId="3" borderId="4" xfId="4" applyFill="1" applyBorder="1" applyAlignment="1">
      <alignment vertical="center" shrinkToFit="1"/>
    </xf>
    <xf numFmtId="181" fontId="13" fillId="2" borderId="1" xfId="4" applyNumberFormat="1" applyFont="1" applyFill="1" applyBorder="1" applyAlignment="1">
      <alignment horizontal="center" vertical="center" shrinkToFit="1"/>
    </xf>
    <xf numFmtId="179" fontId="13" fillId="2" borderId="1" xfId="4" applyNumberFormat="1" applyFont="1" applyFill="1" applyBorder="1" applyAlignment="1">
      <alignment vertical="center" shrinkToFit="1"/>
    </xf>
    <xf numFmtId="0" fontId="13" fillId="0" borderId="4" xfId="4" applyFont="1" applyBorder="1" applyAlignment="1">
      <alignment vertical="center" shrinkToFit="1"/>
    </xf>
    <xf numFmtId="0" fontId="13" fillId="2" borderId="4" xfId="4" applyFont="1" applyFill="1" applyBorder="1" applyAlignment="1">
      <alignment vertical="center" shrinkToFit="1"/>
    </xf>
    <xf numFmtId="0" fontId="13" fillId="2" borderId="1" xfId="4" applyFont="1" applyFill="1" applyBorder="1" applyAlignment="1">
      <alignment vertical="center" shrinkToFit="1"/>
    </xf>
    <xf numFmtId="180" fontId="13" fillId="2" borderId="4" xfId="4" applyNumberFormat="1" applyFont="1" applyFill="1" applyBorder="1" applyAlignment="1">
      <alignment vertical="center" shrinkToFit="1"/>
    </xf>
    <xf numFmtId="179" fontId="13" fillId="2" borderId="4" xfId="4" applyNumberFormat="1" applyFont="1" applyFill="1" applyBorder="1" applyAlignment="1">
      <alignment vertical="center" shrinkToFit="1"/>
    </xf>
    <xf numFmtId="57" fontId="16" fillId="0" borderId="1" xfId="4" applyNumberFormat="1" applyFont="1" applyBorder="1" applyAlignment="1">
      <alignment vertical="center" shrinkToFit="1"/>
    </xf>
    <xf numFmtId="1" fontId="16" fillId="0" borderId="1" xfId="4" applyNumberFormat="1" applyFont="1" applyBorder="1" applyAlignment="1">
      <alignment vertical="center" shrinkToFit="1"/>
    </xf>
    <xf numFmtId="0" fontId="16" fillId="0" borderId="1" xfId="4" applyFont="1" applyBorder="1" applyAlignment="1">
      <alignment vertical="center" shrinkToFit="1"/>
    </xf>
    <xf numFmtId="57" fontId="35" fillId="0" borderId="1" xfId="4" applyNumberFormat="1" applyFont="1" applyBorder="1" applyAlignment="1">
      <alignment vertical="center" shrinkToFit="1"/>
    </xf>
    <xf numFmtId="1" fontId="35" fillId="0" borderId="1" xfId="4" applyNumberFormat="1" applyFont="1" applyBorder="1" applyAlignment="1">
      <alignment vertical="center" shrinkToFit="1"/>
    </xf>
    <xf numFmtId="0" fontId="13" fillId="10" borderId="1" xfId="4" applyFont="1" applyFill="1" applyBorder="1" applyAlignment="1">
      <alignment vertical="center" shrinkToFit="1"/>
    </xf>
    <xf numFmtId="57" fontId="35" fillId="10" borderId="1" xfId="4" applyNumberFormat="1" applyFont="1" applyFill="1" applyBorder="1" applyAlignment="1">
      <alignment vertical="center" shrinkToFit="1"/>
    </xf>
    <xf numFmtId="1" fontId="35" fillId="10" borderId="1" xfId="4" applyNumberFormat="1" applyFont="1" applyFill="1" applyBorder="1" applyAlignment="1">
      <alignment vertical="center" shrinkToFit="1"/>
    </xf>
    <xf numFmtId="0" fontId="13" fillId="0" borderId="1" xfId="4" applyFont="1" applyFill="1" applyBorder="1" applyAlignment="1">
      <alignment vertical="center" shrinkToFit="1"/>
    </xf>
    <xf numFmtId="57" fontId="35" fillId="0" borderId="1" xfId="4" applyNumberFormat="1" applyFont="1" applyFill="1" applyBorder="1" applyAlignment="1">
      <alignment vertical="center" shrinkToFit="1"/>
    </xf>
    <xf numFmtId="57" fontId="35" fillId="0" borderId="4" xfId="4" applyNumberFormat="1" applyFont="1" applyFill="1" applyBorder="1" applyAlignment="1">
      <alignment vertical="center" shrinkToFit="1"/>
    </xf>
    <xf numFmtId="0" fontId="13" fillId="0" borderId="30" xfId="4" applyFont="1" applyFill="1" applyBorder="1" applyAlignment="1">
      <alignment vertical="center" shrinkToFit="1"/>
    </xf>
    <xf numFmtId="180" fontId="16" fillId="0" borderId="4" xfId="4" applyNumberFormat="1" applyFont="1" applyFill="1" applyBorder="1" applyAlignment="1">
      <alignment vertical="center" shrinkToFit="1"/>
    </xf>
    <xf numFmtId="180" fontId="13" fillId="0" borderId="1" xfId="4" applyNumberFormat="1" applyFont="1" applyFill="1" applyBorder="1" applyAlignment="1">
      <alignment vertical="center" shrinkToFit="1"/>
    </xf>
    <xf numFmtId="180" fontId="13" fillId="0" borderId="7" xfId="4" applyNumberFormat="1" applyFont="1" applyFill="1" applyBorder="1" applyAlignment="1">
      <alignment vertical="center" shrinkToFit="1"/>
    </xf>
    <xf numFmtId="179" fontId="13" fillId="0" borderId="1" xfId="4" applyNumberFormat="1" applyFont="1" applyFill="1" applyBorder="1" applyAlignment="1">
      <alignment vertical="center" shrinkToFit="1"/>
    </xf>
    <xf numFmtId="179" fontId="13" fillId="0" borderId="4" xfId="4" applyNumberFormat="1" applyFont="1" applyFill="1" applyBorder="1" applyAlignment="1">
      <alignment vertical="center" shrinkToFit="1"/>
    </xf>
    <xf numFmtId="1" fontId="13" fillId="0" borderId="1" xfId="4" applyNumberFormat="1" applyFont="1" applyFill="1" applyBorder="1" applyAlignment="1">
      <alignment vertical="center" shrinkToFit="1"/>
    </xf>
    <xf numFmtId="0" fontId="13" fillId="0" borderId="27" xfId="4" applyFont="1" applyFill="1" applyBorder="1" applyAlignment="1">
      <alignment vertical="center"/>
    </xf>
    <xf numFmtId="0" fontId="36" fillId="0" borderId="0" xfId="4" applyFont="1" applyBorder="1" applyAlignment="1">
      <alignment vertical="center" wrapText="1"/>
    </xf>
    <xf numFmtId="0" fontId="16" fillId="0" borderId="0" xfId="4" applyFont="1" applyFill="1" applyBorder="1" applyAlignment="1">
      <alignment vertical="center"/>
    </xf>
    <xf numFmtId="57" fontId="16" fillId="0" borderId="0" xfId="4" applyNumberFormat="1" applyFont="1" applyBorder="1" applyAlignment="1">
      <alignment vertical="center"/>
    </xf>
    <xf numFmtId="2" fontId="15" fillId="9" borderId="1" xfId="4" applyNumberFormat="1" applyFont="1" applyFill="1" applyBorder="1" applyAlignment="1">
      <alignment vertical="center" shrinkToFit="1"/>
    </xf>
    <xf numFmtId="0" fontId="2" fillId="9" borderId="1" xfId="4" applyFill="1" applyBorder="1" applyAlignment="1">
      <alignment vertical="center" shrinkToFit="1"/>
    </xf>
    <xf numFmtId="0" fontId="13" fillId="9" borderId="1" xfId="4" applyFont="1" applyFill="1" applyBorder="1" applyAlignment="1">
      <alignment horizontal="center" vertical="center" shrinkToFit="1"/>
    </xf>
    <xf numFmtId="0" fontId="2" fillId="9" borderId="1" xfId="4" applyFill="1" applyBorder="1">
      <alignment vertical="center"/>
    </xf>
    <xf numFmtId="0" fontId="37" fillId="0" borderId="0" xfId="4" applyFont="1" applyBorder="1" applyAlignment="1">
      <alignment vertical="center"/>
    </xf>
    <xf numFmtId="0" fontId="4" fillId="0" borderId="0" xfId="0" applyFont="1" applyAlignment="1">
      <alignment vertical="center" shrinkToFit="1"/>
    </xf>
    <xf numFmtId="0" fontId="4" fillId="0" borderId="0" xfId="0" applyFont="1">
      <alignment vertical="center"/>
    </xf>
    <xf numFmtId="57" fontId="4" fillId="2" borderId="0" xfId="0" applyNumberFormat="1" applyFont="1" applyFill="1" applyAlignment="1">
      <alignment vertical="center" shrinkToFit="1"/>
    </xf>
    <xf numFmtId="56" fontId="4" fillId="0" borderId="0" xfId="0" applyNumberFormat="1" applyFont="1">
      <alignment vertical="center"/>
    </xf>
    <xf numFmtId="56" fontId="4" fillId="2" borderId="0" xfId="0" applyNumberFormat="1" applyFont="1" applyFill="1">
      <alignment vertical="center"/>
    </xf>
    <xf numFmtId="57" fontId="4" fillId="0" borderId="0" xfId="0" applyNumberFormat="1" applyFont="1" applyAlignment="1">
      <alignment vertical="center" shrinkToFit="1"/>
    </xf>
    <xf numFmtId="57" fontId="4" fillId="0" borderId="1" xfId="0" applyNumberFormat="1" applyFont="1" applyFill="1" applyBorder="1" applyAlignment="1">
      <alignment horizontal="center" vertical="center" shrinkToFit="1"/>
    </xf>
    <xf numFmtId="0" fontId="4" fillId="0" borderId="1" xfId="0" quotePrefix="1" applyFont="1" applyBorder="1" applyAlignment="1">
      <alignment horizontal="center" vertical="top" wrapText="1"/>
    </xf>
    <xf numFmtId="0" fontId="4" fillId="0" borderId="1" xfId="0" quotePrefix="1" applyFont="1" applyBorder="1" applyAlignment="1">
      <alignment horizontal="left" vertical="top" wrapText="1"/>
    </xf>
    <xf numFmtId="0" fontId="4" fillId="5" borderId="1" xfId="0" quotePrefix="1" applyFont="1" applyFill="1" applyBorder="1" applyAlignment="1">
      <alignment horizontal="left" vertical="top" wrapText="1"/>
    </xf>
    <xf numFmtId="0" fontId="4" fillId="6" borderId="1" xfId="0" quotePrefix="1" applyFont="1" applyFill="1" applyBorder="1" applyAlignment="1">
      <alignment horizontal="left" vertical="top" wrapText="1"/>
    </xf>
    <xf numFmtId="0" fontId="8" fillId="6" borderId="1" xfId="0" quotePrefix="1" applyFont="1" applyFill="1" applyBorder="1" applyAlignment="1">
      <alignment horizontal="left" vertical="top" wrapText="1"/>
    </xf>
    <xf numFmtId="0" fontId="4" fillId="0" borderId="1" xfId="0" quotePrefix="1" applyFont="1" applyBorder="1" applyAlignment="1">
      <alignment horizontal="left" vertical="top"/>
    </xf>
    <xf numFmtId="0" fontId="4" fillId="0" borderId="1" xfId="0" applyFont="1" applyBorder="1" applyAlignment="1">
      <alignment vertical="top"/>
    </xf>
    <xf numFmtId="0" fontId="4" fillId="0" borderId="0" xfId="0" applyFont="1" applyAlignment="1">
      <alignment vertical="top"/>
    </xf>
    <xf numFmtId="0" fontId="8" fillId="0" borderId="1" xfId="0" quotePrefix="1" applyFont="1" applyBorder="1" applyAlignment="1">
      <alignment horizontal="left" vertical="top" wrapText="1"/>
    </xf>
    <xf numFmtId="0" fontId="26" fillId="0" borderId="1" xfId="0" quotePrefix="1" applyFont="1" applyBorder="1" applyAlignment="1">
      <alignment horizontal="left" vertical="top" wrapText="1"/>
    </xf>
    <xf numFmtId="0" fontId="11" fillId="5" borderId="1" xfId="0" quotePrefix="1" applyFont="1" applyFill="1" applyBorder="1" applyAlignment="1">
      <alignment horizontal="left" vertical="top" wrapText="1"/>
    </xf>
    <xf numFmtId="0" fontId="11" fillId="6" borderId="1" xfId="0" quotePrefix="1" applyFont="1" applyFill="1" applyBorder="1" applyAlignment="1">
      <alignment horizontal="left" vertical="top" wrapText="1"/>
    </xf>
    <xf numFmtId="0" fontId="26" fillId="6" borderId="1" xfId="0" quotePrefix="1" applyFont="1" applyFill="1" applyBorder="1" applyAlignment="1">
      <alignment horizontal="left" vertical="top" wrapText="1"/>
    </xf>
    <xf numFmtId="0" fontId="11" fillId="0" borderId="1" xfId="0" quotePrefix="1" applyFont="1" applyBorder="1" applyAlignment="1">
      <alignment horizontal="left" vertical="top" wrapText="1"/>
    </xf>
    <xf numFmtId="0" fontId="4" fillId="11" borderId="1" xfId="0" applyFont="1" applyFill="1" applyBorder="1" applyAlignment="1">
      <alignment vertical="top" wrapText="1"/>
    </xf>
    <xf numFmtId="182" fontId="4" fillId="0" borderId="1" xfId="0" applyNumberFormat="1" applyFont="1" applyFill="1" applyBorder="1" applyAlignment="1">
      <alignment horizontal="center" vertical="center" shrinkToFit="1"/>
    </xf>
    <xf numFmtId="0" fontId="4" fillId="0" borderId="1" xfId="0" applyFont="1" applyBorder="1" applyAlignment="1">
      <alignment horizontal="left" vertical="center"/>
    </xf>
    <xf numFmtId="1" fontId="4" fillId="0" borderId="1" xfId="0" applyNumberFormat="1" applyFont="1" applyBorder="1" applyAlignment="1">
      <alignment shrinkToFit="1"/>
    </xf>
    <xf numFmtId="0" fontId="4" fillId="6" borderId="1" xfId="0" applyNumberFormat="1" applyFont="1" applyFill="1" applyBorder="1" applyAlignment="1">
      <alignment shrinkToFit="1"/>
    </xf>
    <xf numFmtId="177" fontId="4" fillId="6" borderId="1" xfId="0" applyNumberFormat="1" applyFont="1" applyFill="1" applyBorder="1" applyAlignment="1">
      <alignment horizontal="center" shrinkToFit="1"/>
    </xf>
    <xf numFmtId="0" fontId="4" fillId="0" borderId="1" xfId="0" applyNumberFormat="1" applyFont="1" applyBorder="1" applyAlignment="1">
      <alignment shrinkToFit="1"/>
    </xf>
    <xf numFmtId="180" fontId="4" fillId="0" borderId="1" xfId="0" applyNumberFormat="1" applyFont="1" applyBorder="1" applyAlignment="1">
      <alignment shrinkToFit="1"/>
    </xf>
    <xf numFmtId="1" fontId="4" fillId="0" borderId="1" xfId="2" applyNumberFormat="1" applyFont="1" applyBorder="1" applyAlignment="1">
      <alignment horizontal="right" vertical="center" shrinkToFit="1"/>
    </xf>
    <xf numFmtId="0" fontId="4" fillId="0" borderId="1" xfId="2" applyNumberFormat="1" applyFont="1" applyBorder="1" applyAlignment="1">
      <alignment horizontal="right" vertical="center" shrinkToFit="1"/>
    </xf>
    <xf numFmtId="1" fontId="4" fillId="0" borderId="1" xfId="1" applyNumberFormat="1" applyFont="1" applyBorder="1" applyAlignment="1">
      <alignment horizontal="right" vertical="center" shrinkToFit="1"/>
    </xf>
    <xf numFmtId="0" fontId="4" fillId="0" borderId="1" xfId="1" applyNumberFormat="1" applyFont="1" applyBorder="1" applyAlignment="1">
      <alignment horizontal="right" vertical="center" shrinkToFit="1"/>
    </xf>
    <xf numFmtId="1" fontId="4" fillId="0" borderId="1" xfId="0" applyNumberFormat="1" applyFont="1" applyBorder="1" applyAlignment="1">
      <alignment horizontal="center" vertical="center" shrinkToFit="1"/>
    </xf>
    <xf numFmtId="0" fontId="4" fillId="4" borderId="1" xfId="0" applyFont="1" applyFill="1" applyBorder="1" applyAlignment="1">
      <alignment shrinkToFit="1"/>
    </xf>
    <xf numFmtId="0" fontId="4" fillId="7" borderId="1" xfId="0" applyFont="1" applyFill="1" applyBorder="1" applyAlignment="1">
      <alignment shrinkToFit="1"/>
    </xf>
    <xf numFmtId="0" fontId="0" fillId="2" borderId="1" xfId="0" applyFill="1" applyBorder="1">
      <alignment vertical="center"/>
    </xf>
    <xf numFmtId="0" fontId="40" fillId="0" borderId="0" xfId="5" applyFont="1" applyAlignment="1">
      <alignment vertical="center"/>
    </xf>
    <xf numFmtId="0" fontId="13" fillId="0" borderId="0" xfId="5" applyFont="1" applyAlignment="1">
      <alignment vertical="center"/>
    </xf>
    <xf numFmtId="0" fontId="13" fillId="0" borderId="0" xfId="5" applyFont="1">
      <alignment vertical="center"/>
    </xf>
    <xf numFmtId="0" fontId="16" fillId="0" borderId="0" xfId="5" applyFont="1" applyAlignment="1">
      <alignment vertical="center"/>
    </xf>
    <xf numFmtId="0" fontId="41" fillId="12" borderId="31" xfId="5" applyFont="1" applyFill="1" applyBorder="1" applyAlignment="1">
      <alignment vertical="center"/>
    </xf>
    <xf numFmtId="0" fontId="16" fillId="13" borderId="31" xfId="5" applyFont="1" applyFill="1" applyBorder="1" applyAlignment="1">
      <alignment vertical="center"/>
    </xf>
    <xf numFmtId="0" fontId="41" fillId="0" borderId="0" xfId="5" applyFont="1" applyAlignment="1">
      <alignment vertical="center"/>
    </xf>
    <xf numFmtId="0" fontId="1" fillId="0" borderId="0" xfId="5">
      <alignment vertical="center"/>
    </xf>
    <xf numFmtId="57" fontId="1" fillId="0" borderId="0" xfId="5" applyNumberFormat="1" applyAlignment="1">
      <alignment vertical="center" shrinkToFit="1"/>
    </xf>
    <xf numFmtId="0" fontId="13" fillId="0" borderId="0" xfId="5" applyFont="1" applyBorder="1" applyAlignment="1">
      <alignment vertical="center"/>
    </xf>
    <xf numFmtId="0" fontId="4" fillId="0" borderId="0" xfId="5" applyFont="1" applyFill="1" applyBorder="1" applyAlignment="1">
      <alignment vertical="center"/>
    </xf>
    <xf numFmtId="179" fontId="13" fillId="0" borderId="0" xfId="5" applyNumberFormat="1" applyFont="1" applyBorder="1" applyAlignment="1">
      <alignment vertical="center" shrinkToFit="1"/>
    </xf>
    <xf numFmtId="2" fontId="13" fillId="0" borderId="0" xfId="5" applyNumberFormat="1" applyFont="1" applyBorder="1" applyAlignment="1">
      <alignment vertical="center" shrinkToFit="1"/>
    </xf>
    <xf numFmtId="0" fontId="15" fillId="0" borderId="0" xfId="5" applyFont="1" applyBorder="1" applyAlignment="1">
      <alignment horizontal="center" vertical="top"/>
    </xf>
    <xf numFmtId="0" fontId="1" fillId="0" borderId="0" xfId="5" applyAlignment="1">
      <alignment vertical="center" shrinkToFit="1"/>
    </xf>
    <xf numFmtId="57" fontId="1" fillId="0" borderId="0" xfId="5" applyNumberFormat="1" applyAlignment="1">
      <alignment vertical="center"/>
    </xf>
    <xf numFmtId="0" fontId="1" fillId="0" borderId="0" xfId="5" applyAlignment="1">
      <alignment horizontal="center" vertical="center"/>
    </xf>
    <xf numFmtId="57" fontId="8" fillId="4" borderId="1" xfId="5" applyNumberFormat="1" applyFont="1" applyFill="1" applyBorder="1" applyAlignment="1">
      <alignment vertical="center" shrinkToFit="1"/>
    </xf>
    <xf numFmtId="179" fontId="13" fillId="7" borderId="4" xfId="5" applyNumberFormat="1" applyFont="1" applyFill="1" applyBorder="1" applyAlignment="1">
      <alignment vertical="center" shrinkToFit="1"/>
    </xf>
    <xf numFmtId="179" fontId="13" fillId="7" borderId="1" xfId="5" applyNumberFormat="1" applyFont="1" applyFill="1" applyBorder="1" applyAlignment="1">
      <alignment vertical="center" shrinkToFit="1"/>
    </xf>
    <xf numFmtId="1" fontId="13" fillId="7" borderId="1" xfId="5" applyNumberFormat="1" applyFont="1" applyFill="1" applyBorder="1" applyAlignment="1">
      <alignment vertical="center" shrinkToFit="1"/>
    </xf>
    <xf numFmtId="179" fontId="1" fillId="0" borderId="0" xfId="5" applyNumberFormat="1">
      <alignment vertical="center"/>
    </xf>
    <xf numFmtId="181" fontId="13" fillId="2" borderId="4" xfId="5" applyNumberFormat="1" applyFont="1" applyFill="1" applyBorder="1" applyAlignment="1">
      <alignment horizontal="center" vertical="center" shrinkToFit="1"/>
    </xf>
    <xf numFmtId="179" fontId="13" fillId="2" borderId="1" xfId="5" applyNumberFormat="1" applyFont="1" applyFill="1" applyBorder="1" applyAlignment="1">
      <alignment vertical="center" shrinkToFit="1"/>
    </xf>
    <xf numFmtId="1" fontId="13" fillId="2" borderId="1" xfId="5" applyNumberFormat="1" applyFont="1" applyFill="1" applyBorder="1" applyAlignment="1">
      <alignment vertical="center" shrinkToFit="1"/>
    </xf>
    <xf numFmtId="0" fontId="13" fillId="0" borderId="0" xfId="5" applyFont="1" applyFill="1" applyBorder="1" applyAlignment="1">
      <alignment vertical="center"/>
    </xf>
    <xf numFmtId="0" fontId="42" fillId="0" borderId="0" xfId="3" applyFont="1" applyFill="1" applyBorder="1" applyAlignment="1">
      <alignment vertical="center"/>
    </xf>
    <xf numFmtId="1" fontId="8" fillId="0" borderId="1" xfId="0" applyNumberFormat="1" applyFont="1" applyFill="1" applyBorder="1" applyAlignment="1">
      <alignment vertical="center" shrinkToFit="1"/>
    </xf>
    <xf numFmtId="1" fontId="4" fillId="2" borderId="7" xfId="0" applyNumberFormat="1" applyFont="1" applyFill="1" applyBorder="1" applyAlignment="1">
      <alignment horizontal="center" vertical="center" shrinkToFit="1"/>
    </xf>
    <xf numFmtId="1" fontId="5" fillId="2" borderId="1" xfId="0" applyNumberFormat="1" applyFont="1" applyFill="1" applyBorder="1" applyAlignment="1">
      <alignment vertical="center" shrinkToFit="1"/>
    </xf>
    <xf numFmtId="0" fontId="4" fillId="7" borderId="1" xfId="0" applyFont="1" applyFill="1" applyBorder="1" applyAlignment="1">
      <alignment vertical="center"/>
    </xf>
    <xf numFmtId="180" fontId="13" fillId="2" borderId="1" xfId="0" applyNumberFormat="1" applyFont="1" applyFill="1" applyBorder="1" applyAlignment="1">
      <alignment vertical="center" shrinkToFit="1"/>
    </xf>
    <xf numFmtId="1" fontId="13" fillId="3" borderId="1" xfId="0" applyNumberFormat="1" applyFont="1" applyFill="1" applyBorder="1" applyAlignment="1">
      <alignment vertical="center" shrinkToFit="1"/>
    </xf>
    <xf numFmtId="0" fontId="8" fillId="0" borderId="0" xfId="0" applyFont="1" applyFill="1" applyBorder="1" applyAlignment="1">
      <alignment vertical="top" wrapText="1"/>
    </xf>
    <xf numFmtId="0" fontId="0" fillId="0" borderId="0" xfId="0" applyAlignment="1">
      <alignment vertical="top" wrapText="1"/>
    </xf>
    <xf numFmtId="0" fontId="4" fillId="0" borderId="0" xfId="0" applyFont="1" applyFill="1" applyBorder="1" applyAlignment="1">
      <alignment horizontal="center" vertical="center" textRotation="90" wrapText="1"/>
    </xf>
    <xf numFmtId="0" fontId="0" fillId="0" borderId="0" xfId="0" applyAlignment="1">
      <alignment horizontal="center" vertical="center" textRotation="90" wrapText="1"/>
    </xf>
    <xf numFmtId="0" fontId="0" fillId="0" borderId="19" xfId="0" applyBorder="1" applyAlignment="1">
      <alignment horizontal="center" vertical="center" textRotation="90" wrapText="1"/>
    </xf>
    <xf numFmtId="0" fontId="11" fillId="2" borderId="1" xfId="0" applyFont="1" applyFill="1" applyBorder="1" applyAlignment="1">
      <alignment horizontal="center" vertical="center" wrapText="1"/>
    </xf>
    <xf numFmtId="0" fontId="21" fillId="2"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2" fillId="2" borderId="5"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22" fillId="2" borderId="7" xfId="0" applyFont="1" applyFill="1" applyBorder="1" applyAlignment="1">
      <alignment horizontal="center" vertical="center" wrapText="1"/>
    </xf>
    <xf numFmtId="0" fontId="22" fillId="2" borderId="10" xfId="0" applyFont="1" applyFill="1" applyBorder="1" applyAlignment="1">
      <alignment horizontal="center" vertical="center" wrapText="1"/>
    </xf>
    <xf numFmtId="0" fontId="22" fillId="2" borderId="11" xfId="0" applyFont="1" applyFill="1" applyBorder="1" applyAlignment="1">
      <alignment horizontal="center" vertical="center" wrapText="1"/>
    </xf>
    <xf numFmtId="0" fontId="22" fillId="2" borderId="1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21" fillId="2" borderId="4" xfId="0" applyFont="1" applyFill="1" applyBorder="1" applyAlignment="1">
      <alignment horizontal="center" vertical="center" wrapText="1"/>
    </xf>
    <xf numFmtId="0" fontId="4" fillId="0" borderId="0" xfId="0" applyFont="1" applyFill="1" applyBorder="1" applyAlignment="1">
      <alignment vertical="center" wrapText="1"/>
    </xf>
    <xf numFmtId="0" fontId="0" fillId="0" borderId="0" xfId="0" applyAlignment="1">
      <alignment vertical="center" wrapText="1"/>
    </xf>
    <xf numFmtId="0" fontId="26" fillId="0" borderId="5" xfId="0" applyFont="1" applyFill="1" applyBorder="1" applyAlignment="1">
      <alignment vertical="top" wrapText="1"/>
    </xf>
    <xf numFmtId="0" fontId="27" fillId="0" borderId="6" xfId="0" applyFont="1" applyBorder="1" applyAlignment="1">
      <alignment vertical="top" wrapText="1"/>
    </xf>
    <xf numFmtId="0" fontId="27" fillId="0" borderId="7" xfId="0" applyFont="1" applyBorder="1" applyAlignment="1">
      <alignment vertical="top" wrapText="1"/>
    </xf>
    <xf numFmtId="2" fontId="18" fillId="0" borderId="15" xfId="0" applyNumberFormat="1" applyFont="1" applyFill="1" applyBorder="1" applyAlignment="1">
      <alignment horizontal="center" vertical="center" shrinkToFit="1"/>
    </xf>
    <xf numFmtId="2" fontId="0" fillId="0" borderId="16" xfId="0" applyNumberFormat="1" applyFont="1" applyBorder="1" applyAlignment="1">
      <alignment horizontal="center" vertical="center" shrinkToFit="1"/>
    </xf>
    <xf numFmtId="2" fontId="0" fillId="0" borderId="17" xfId="0" applyNumberFormat="1" applyFont="1" applyBorder="1" applyAlignment="1">
      <alignment horizontal="center" vertical="center" shrinkToFit="1"/>
    </xf>
    <xf numFmtId="2" fontId="0" fillId="0" borderId="18" xfId="0" applyNumberFormat="1" applyFont="1" applyBorder="1" applyAlignment="1">
      <alignment horizontal="center" vertical="center" shrinkToFit="1"/>
    </xf>
    <xf numFmtId="0" fontId="22" fillId="2" borderId="10" xfId="0" applyFont="1" applyFill="1" applyBorder="1" applyAlignment="1">
      <alignment horizontal="center" vertical="top" wrapText="1"/>
    </xf>
    <xf numFmtId="0" fontId="22" fillId="2" borderId="11" xfId="0" applyFont="1" applyFill="1" applyBorder="1" applyAlignment="1">
      <alignment horizontal="center" vertical="top" wrapText="1"/>
    </xf>
    <xf numFmtId="0" fontId="22" fillId="2" borderId="12" xfId="0" applyFont="1" applyFill="1" applyBorder="1" applyAlignment="1">
      <alignment horizontal="center" vertical="top" wrapText="1"/>
    </xf>
    <xf numFmtId="57" fontId="19" fillId="0" borderId="0" xfId="0" applyNumberFormat="1" applyFont="1" applyFill="1" applyBorder="1" applyAlignment="1">
      <alignment textRotation="90" wrapText="1"/>
    </xf>
    <xf numFmtId="0" fontId="38" fillId="0" borderId="0" xfId="0" applyFont="1" applyAlignment="1">
      <alignment wrapText="1"/>
    </xf>
    <xf numFmtId="0" fontId="38" fillId="0" borderId="0" xfId="0" applyFont="1" applyAlignment="1">
      <alignment textRotation="90" wrapText="1"/>
    </xf>
    <xf numFmtId="0" fontId="38" fillId="0" borderId="19" xfId="0" applyFont="1" applyBorder="1" applyAlignment="1">
      <alignment textRotation="90" wrapText="1"/>
    </xf>
    <xf numFmtId="0" fontId="38" fillId="0" borderId="19" xfId="0" applyFont="1" applyBorder="1" applyAlignment="1">
      <alignment wrapText="1"/>
    </xf>
    <xf numFmtId="57" fontId="4" fillId="0" borderId="0" xfId="0" applyNumberFormat="1" applyFont="1" applyFill="1" applyBorder="1" applyAlignment="1">
      <alignment textRotation="90" wrapText="1"/>
    </xf>
    <xf numFmtId="0" fontId="0" fillId="0" borderId="0" xfId="0" applyAlignment="1">
      <alignment wrapText="1"/>
    </xf>
    <xf numFmtId="0" fontId="0" fillId="0" borderId="0" xfId="0" applyAlignment="1">
      <alignment textRotation="90" wrapText="1"/>
    </xf>
    <xf numFmtId="0" fontId="0" fillId="0" borderId="19" xfId="0" applyBorder="1" applyAlignment="1">
      <alignment textRotation="90" wrapText="1"/>
    </xf>
    <xf numFmtId="0" fontId="0" fillId="0" borderId="19" xfId="0" applyBorder="1" applyAlignment="1">
      <alignment wrapText="1"/>
    </xf>
    <xf numFmtId="0" fontId="15" fillId="0" borderId="5" xfId="4" applyFont="1" applyFill="1" applyBorder="1" applyAlignment="1">
      <alignment horizontal="center" vertical="top" textRotation="180" wrapText="1"/>
    </xf>
    <xf numFmtId="0" fontId="15" fillId="0" borderId="6" xfId="4" applyFont="1" applyFill="1" applyBorder="1" applyAlignment="1">
      <alignment horizontal="center" vertical="top" textRotation="180" wrapText="1"/>
    </xf>
    <xf numFmtId="0" fontId="33" fillId="0" borderId="5" xfId="4" applyFont="1" applyBorder="1" applyAlignment="1">
      <alignment horizontal="center" vertical="center" textRotation="180" wrapText="1"/>
    </xf>
    <xf numFmtId="0" fontId="33" fillId="0" borderId="6" xfId="4" applyFont="1" applyBorder="1" applyAlignment="1">
      <alignment horizontal="center" vertical="center" textRotation="180" wrapText="1"/>
    </xf>
    <xf numFmtId="0" fontId="33" fillId="0" borderId="21" xfId="4" applyFont="1" applyBorder="1" applyAlignment="1">
      <alignment horizontal="center" vertical="center" textRotation="180" wrapText="1"/>
    </xf>
    <xf numFmtId="0" fontId="2" fillId="0" borderId="25" xfId="4" applyBorder="1" applyAlignment="1">
      <alignment horizontal="center" vertical="center" textRotation="180" wrapText="1"/>
    </xf>
    <xf numFmtId="0" fontId="2" fillId="0" borderId="29" xfId="4" applyBorder="1" applyAlignment="1">
      <alignment horizontal="center" vertical="center" textRotation="180" wrapText="1"/>
    </xf>
    <xf numFmtId="0" fontId="15" fillId="0" borderId="24" xfId="4" applyFont="1" applyFill="1" applyBorder="1" applyAlignment="1">
      <alignment horizontal="center" vertical="top" textRotation="180" wrapText="1"/>
    </xf>
    <xf numFmtId="0" fontId="15" fillId="0" borderId="0" xfId="4" applyFont="1" applyFill="1" applyBorder="1" applyAlignment="1">
      <alignment horizontal="center" vertical="top" textRotation="180" wrapText="1"/>
    </xf>
    <xf numFmtId="0" fontId="2" fillId="0" borderId="6" xfId="4" applyBorder="1" applyAlignment="1">
      <alignment horizontal="center" vertical="center" textRotation="180" wrapText="1"/>
    </xf>
    <xf numFmtId="0" fontId="2" fillId="0" borderId="7" xfId="4" applyBorder="1" applyAlignment="1">
      <alignment horizontal="center" vertical="center" textRotation="180" wrapText="1"/>
    </xf>
    <xf numFmtId="0" fontId="15" fillId="0" borderId="23" xfId="4" applyFont="1" applyFill="1" applyBorder="1" applyAlignment="1">
      <alignment horizontal="center" vertical="top" textRotation="180" wrapText="1"/>
    </xf>
    <xf numFmtId="0" fontId="15" fillId="0" borderId="27" xfId="4" applyFont="1" applyFill="1" applyBorder="1" applyAlignment="1">
      <alignment horizontal="center" vertical="top" textRotation="180" wrapText="1"/>
    </xf>
    <xf numFmtId="0" fontId="23" fillId="0" borderId="5" xfId="4" applyFont="1" applyFill="1" applyBorder="1" applyAlignment="1">
      <alignment horizontal="center" vertical="center" wrapText="1"/>
    </xf>
    <xf numFmtId="0" fontId="23" fillId="0" borderId="6" xfId="4" applyFont="1" applyFill="1" applyBorder="1" applyAlignment="1">
      <alignment horizontal="center" vertical="center" wrapText="1"/>
    </xf>
    <xf numFmtId="0" fontId="23" fillId="0" borderId="7" xfId="4" applyFont="1" applyFill="1" applyBorder="1" applyAlignment="1">
      <alignment horizontal="center" vertical="center" wrapText="1"/>
    </xf>
    <xf numFmtId="0" fontId="15" fillId="0" borderId="21" xfId="4" applyFont="1" applyFill="1" applyBorder="1" applyAlignment="1">
      <alignment horizontal="center" vertical="center" wrapText="1"/>
    </xf>
    <xf numFmtId="0" fontId="2" fillId="0" borderId="25" xfId="4" applyFill="1" applyBorder="1" applyAlignment="1">
      <alignment horizontal="center" vertical="center" wrapText="1"/>
    </xf>
    <xf numFmtId="0" fontId="2" fillId="0" borderId="29" xfId="4" applyFill="1" applyBorder="1" applyAlignment="1">
      <alignment horizontal="center" vertical="center" wrapText="1"/>
    </xf>
    <xf numFmtId="0" fontId="23" fillId="0" borderId="22" xfId="4" applyFont="1" applyFill="1" applyBorder="1" applyAlignment="1">
      <alignment horizontal="center" vertical="center" wrapText="1"/>
    </xf>
    <xf numFmtId="0" fontId="23" fillId="0" borderId="26" xfId="4" applyFont="1" applyFill="1" applyBorder="1" applyAlignment="1">
      <alignment horizontal="center" vertical="center" wrapText="1"/>
    </xf>
    <xf numFmtId="0" fontId="23" fillId="0" borderId="28" xfId="4" applyFont="1" applyFill="1" applyBorder="1" applyAlignment="1">
      <alignment horizontal="center" vertical="center" wrapText="1"/>
    </xf>
    <xf numFmtId="0" fontId="29" fillId="0" borderId="5" xfId="4" applyFont="1" applyFill="1" applyBorder="1" applyAlignment="1">
      <alignment horizontal="center" vertical="center" wrapText="1"/>
    </xf>
    <xf numFmtId="0" fontId="29" fillId="0" borderId="6" xfId="4" applyFont="1" applyFill="1" applyBorder="1" applyAlignment="1">
      <alignment horizontal="center" vertical="center" wrapText="1"/>
    </xf>
    <xf numFmtId="0" fontId="29" fillId="0" borderId="7" xfId="4" applyFont="1" applyFill="1" applyBorder="1" applyAlignment="1">
      <alignment horizontal="center" vertical="center" wrapText="1"/>
    </xf>
    <xf numFmtId="0" fontId="29" fillId="0" borderId="5" xfId="4" applyFont="1" applyFill="1" applyBorder="1" applyAlignment="1">
      <alignment horizontal="center" vertical="top" textRotation="180" wrapText="1"/>
    </xf>
    <xf numFmtId="0" fontId="29" fillId="0" borderId="6" xfId="4" applyFont="1" applyFill="1" applyBorder="1" applyAlignment="1">
      <alignment horizontal="center" vertical="top" textRotation="180" wrapText="1"/>
    </xf>
    <xf numFmtId="0" fontId="29" fillId="0" borderId="23" xfId="4" applyFont="1" applyFill="1" applyBorder="1" applyAlignment="1">
      <alignment horizontal="center" vertical="top" textRotation="180" wrapText="1"/>
    </xf>
    <xf numFmtId="0" fontId="29" fillId="0" borderId="27" xfId="4" applyFont="1" applyFill="1" applyBorder="1" applyAlignment="1">
      <alignment horizontal="center" vertical="top" textRotation="180" wrapText="1"/>
    </xf>
    <xf numFmtId="0" fontId="23" fillId="0" borderId="21" xfId="4" applyFont="1" applyFill="1" applyBorder="1" applyAlignment="1">
      <alignment horizontal="center" vertical="top" textRotation="180" wrapText="1"/>
    </xf>
    <xf numFmtId="0" fontId="23" fillId="0" borderId="25" xfId="4" applyFont="1" applyFill="1" applyBorder="1" applyAlignment="1">
      <alignment horizontal="center" vertical="top" textRotation="180" wrapText="1"/>
    </xf>
    <xf numFmtId="0" fontId="29" fillId="0" borderId="22" xfId="4" applyFont="1" applyFill="1" applyBorder="1" applyAlignment="1">
      <alignment horizontal="center" vertical="top" textRotation="180" wrapText="1"/>
    </xf>
    <xf numFmtId="0" fontId="29" fillId="0" borderId="26" xfId="4" applyFont="1" applyFill="1" applyBorder="1" applyAlignment="1">
      <alignment horizontal="center" vertical="top" textRotation="180" wrapText="1"/>
    </xf>
    <xf numFmtId="0" fontId="23" fillId="0" borderId="5" xfId="4" applyFont="1" applyFill="1" applyBorder="1" applyAlignment="1">
      <alignment horizontal="center" vertical="top" textRotation="180" wrapText="1"/>
    </xf>
    <xf numFmtId="0" fontId="23" fillId="0" borderId="6" xfId="4" applyFont="1" applyFill="1" applyBorder="1" applyAlignment="1">
      <alignment horizontal="center" vertical="top" textRotation="180" wrapText="1"/>
    </xf>
    <xf numFmtId="0" fontId="22" fillId="2" borderId="1" xfId="5" applyFont="1" applyFill="1" applyBorder="1" applyAlignment="1">
      <alignment horizontal="center" vertical="center" wrapText="1"/>
    </xf>
    <xf numFmtId="0" fontId="6" fillId="2" borderId="1" xfId="5" applyFont="1" applyFill="1" applyBorder="1" applyAlignment="1">
      <alignment horizontal="center" vertical="center" wrapText="1"/>
    </xf>
    <xf numFmtId="0" fontId="22" fillId="2" borderId="4" xfId="5" applyFont="1" applyFill="1" applyBorder="1" applyAlignment="1">
      <alignment horizontal="center" vertical="center" wrapText="1"/>
    </xf>
    <xf numFmtId="0" fontId="6" fillId="2" borderId="4" xfId="5" applyFont="1" applyFill="1" applyBorder="1" applyAlignment="1">
      <alignment horizontal="center" vertical="center" wrapText="1"/>
    </xf>
    <xf numFmtId="0" fontId="16" fillId="0" borderId="0" xfId="5" applyFont="1" applyAlignment="1">
      <alignment vertical="top" wrapText="1"/>
    </xf>
    <xf numFmtId="0" fontId="1" fillId="0" borderId="0" xfId="5" applyAlignment="1">
      <alignment vertical="top" wrapText="1"/>
    </xf>
  </cellXfs>
  <cellStyles count="6">
    <cellStyle name="ハイパーリンク" xfId="3" builtinId="8"/>
    <cellStyle name="桁区切り" xfId="1" builtinId="6"/>
    <cellStyle name="標準" xfId="0" builtinId="0"/>
    <cellStyle name="標準 2" xfId="4"/>
    <cellStyle name="標準 3" xfId="5"/>
    <cellStyle name="標準_0601県ごみ"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FFFF"/>
      <rgbColor rgb="00000000"/>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3333FF"/>
      <color rgb="FFCCFFCC"/>
      <color rgb="FFFF33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10.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1.xml"/></Relationships>
</file>

<file path=xl/charts/_rels/chart12.xml.rels><?xml version="1.0" encoding="UTF-8" standalone="yes"?>
<Relationships xmlns="http://schemas.openxmlformats.org/package/2006/relationships"><Relationship Id="rId1" Type="http://schemas.openxmlformats.org/officeDocument/2006/relationships/themeOverride" Target="../theme/themeOverride12.xml"/></Relationships>
</file>

<file path=xl/charts/_rels/chart13.xml.rels><?xml version="1.0" encoding="UTF-8" standalone="yes"?>
<Relationships xmlns="http://schemas.openxmlformats.org/package/2006/relationships"><Relationship Id="rId1" Type="http://schemas.openxmlformats.org/officeDocument/2006/relationships/themeOverride" Target="../theme/themeOverride13.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7.2072790073627255E-2"/>
          <c:y val="0.17050982577372312"/>
          <c:w val="0.85585441985274546"/>
          <c:h val="0.76587293097084319"/>
        </c:manualLayout>
      </c:layout>
      <c:barChart>
        <c:barDir val="col"/>
        <c:grouping val="stacked"/>
        <c:varyColors val="0"/>
        <c:ser>
          <c:idx val="0"/>
          <c:order val="4"/>
          <c:tx>
            <c:strRef>
              <c:f>まとめ!$AD$29</c:f>
              <c:strCache>
                <c:ptCount val="1"/>
                <c:pt idx="0">
                  <c:v>主灰飛灰中のCs集積量(x0.1MBq/月)</c:v>
                </c:pt>
              </c:strCache>
            </c:strRef>
          </c:tx>
          <c:spPr>
            <a:pattFill prst="dkDnDiag">
              <a:fgClr>
                <a:srgbClr val="FFFFCC"/>
              </a:fgClr>
              <a:bgClr>
                <a:sysClr val="window" lastClr="FFFFFF"/>
              </a:bgClr>
            </a:pattFill>
            <a:ln w="0">
              <a:solidFill>
                <a:sysClr val="window" lastClr="FFFFFF">
                  <a:lumMod val="75000"/>
                </a:sysClr>
              </a:solidFill>
              <a:prstDash val="solid"/>
            </a:ln>
          </c:spPr>
          <c:invertIfNegative val="0"/>
          <c:cat>
            <c:numRef>
              <c:f>まとめ!$R$32:$R$119</c:f>
              <c:numCache>
                <c:formatCode>[$-411]ge\.m</c:formatCode>
                <c:ptCount val="88"/>
                <c:pt idx="0">
                  <c:v>40614</c:v>
                </c:pt>
                <c:pt idx="1">
                  <c:v>40939</c:v>
                </c:pt>
                <c:pt idx="2">
                  <c:v>40968</c:v>
                </c:pt>
                <c:pt idx="3">
                  <c:v>40999</c:v>
                </c:pt>
                <c:pt idx="4">
                  <c:v>41029</c:v>
                </c:pt>
                <c:pt idx="5">
                  <c:v>41060</c:v>
                </c:pt>
                <c:pt idx="6">
                  <c:v>41090</c:v>
                </c:pt>
                <c:pt idx="7">
                  <c:v>41121</c:v>
                </c:pt>
                <c:pt idx="8">
                  <c:v>41152</c:v>
                </c:pt>
                <c:pt idx="9">
                  <c:v>41182</c:v>
                </c:pt>
                <c:pt idx="10">
                  <c:v>41213</c:v>
                </c:pt>
                <c:pt idx="11">
                  <c:v>41243</c:v>
                </c:pt>
                <c:pt idx="12">
                  <c:v>41274</c:v>
                </c:pt>
                <c:pt idx="13">
                  <c:v>41305</c:v>
                </c:pt>
                <c:pt idx="14">
                  <c:v>41333</c:v>
                </c:pt>
                <c:pt idx="15">
                  <c:v>41364</c:v>
                </c:pt>
                <c:pt idx="16">
                  <c:v>41394</c:v>
                </c:pt>
                <c:pt idx="17">
                  <c:v>41425</c:v>
                </c:pt>
                <c:pt idx="18">
                  <c:v>41455</c:v>
                </c:pt>
                <c:pt idx="19">
                  <c:v>41486</c:v>
                </c:pt>
                <c:pt idx="20">
                  <c:v>41517</c:v>
                </c:pt>
                <c:pt idx="21">
                  <c:v>41547</c:v>
                </c:pt>
                <c:pt idx="22">
                  <c:v>41578</c:v>
                </c:pt>
                <c:pt idx="23">
                  <c:v>41608</c:v>
                </c:pt>
                <c:pt idx="24">
                  <c:v>41639</c:v>
                </c:pt>
                <c:pt idx="25">
                  <c:v>41670</c:v>
                </c:pt>
                <c:pt idx="26">
                  <c:v>41698</c:v>
                </c:pt>
                <c:pt idx="27">
                  <c:v>41729</c:v>
                </c:pt>
                <c:pt idx="28">
                  <c:v>41759</c:v>
                </c:pt>
                <c:pt idx="29">
                  <c:v>41790</c:v>
                </c:pt>
                <c:pt idx="30">
                  <c:v>41820</c:v>
                </c:pt>
                <c:pt idx="31">
                  <c:v>41851</c:v>
                </c:pt>
                <c:pt idx="32">
                  <c:v>41882</c:v>
                </c:pt>
                <c:pt idx="33">
                  <c:v>41912</c:v>
                </c:pt>
                <c:pt idx="34">
                  <c:v>41943</c:v>
                </c:pt>
                <c:pt idx="35">
                  <c:v>41973</c:v>
                </c:pt>
                <c:pt idx="36">
                  <c:v>42004</c:v>
                </c:pt>
                <c:pt idx="37">
                  <c:v>42035</c:v>
                </c:pt>
                <c:pt idx="38">
                  <c:v>42063</c:v>
                </c:pt>
                <c:pt idx="39">
                  <c:v>42094</c:v>
                </c:pt>
                <c:pt idx="40">
                  <c:v>42124</c:v>
                </c:pt>
                <c:pt idx="41">
                  <c:v>42155</c:v>
                </c:pt>
                <c:pt idx="42">
                  <c:v>42185</c:v>
                </c:pt>
                <c:pt idx="43">
                  <c:v>42216</c:v>
                </c:pt>
                <c:pt idx="44">
                  <c:v>42247</c:v>
                </c:pt>
                <c:pt idx="45">
                  <c:v>42277</c:v>
                </c:pt>
                <c:pt idx="46">
                  <c:v>42308</c:v>
                </c:pt>
                <c:pt idx="47">
                  <c:v>42338</c:v>
                </c:pt>
                <c:pt idx="48">
                  <c:v>42369</c:v>
                </c:pt>
                <c:pt idx="49">
                  <c:v>42400</c:v>
                </c:pt>
                <c:pt idx="50">
                  <c:v>42429</c:v>
                </c:pt>
                <c:pt idx="51">
                  <c:v>42460</c:v>
                </c:pt>
                <c:pt idx="52">
                  <c:v>42490</c:v>
                </c:pt>
                <c:pt idx="53">
                  <c:v>42521</c:v>
                </c:pt>
                <c:pt idx="54">
                  <c:v>42551</c:v>
                </c:pt>
                <c:pt idx="55">
                  <c:v>42582</c:v>
                </c:pt>
                <c:pt idx="56">
                  <c:v>42613</c:v>
                </c:pt>
                <c:pt idx="57">
                  <c:v>42643</c:v>
                </c:pt>
                <c:pt idx="58">
                  <c:v>42674</c:v>
                </c:pt>
                <c:pt idx="59">
                  <c:v>42704</c:v>
                </c:pt>
                <c:pt idx="60">
                  <c:v>42735</c:v>
                </c:pt>
                <c:pt idx="61">
                  <c:v>42766</c:v>
                </c:pt>
                <c:pt idx="62">
                  <c:v>42794</c:v>
                </c:pt>
                <c:pt idx="63">
                  <c:v>42825</c:v>
                </c:pt>
                <c:pt idx="64">
                  <c:v>42855</c:v>
                </c:pt>
                <c:pt idx="65">
                  <c:v>42886</c:v>
                </c:pt>
                <c:pt idx="66">
                  <c:v>42916</c:v>
                </c:pt>
                <c:pt idx="67">
                  <c:v>42947</c:v>
                </c:pt>
                <c:pt idx="68">
                  <c:v>42978</c:v>
                </c:pt>
                <c:pt idx="69">
                  <c:v>43008</c:v>
                </c:pt>
                <c:pt idx="70">
                  <c:v>43039</c:v>
                </c:pt>
                <c:pt idx="71">
                  <c:v>43069</c:v>
                </c:pt>
                <c:pt idx="72">
                  <c:v>43100</c:v>
                </c:pt>
                <c:pt idx="73">
                  <c:v>43131</c:v>
                </c:pt>
                <c:pt idx="74">
                  <c:v>43159</c:v>
                </c:pt>
                <c:pt idx="75">
                  <c:v>43190</c:v>
                </c:pt>
                <c:pt idx="76">
                  <c:v>43220</c:v>
                </c:pt>
                <c:pt idx="77">
                  <c:v>43251</c:v>
                </c:pt>
                <c:pt idx="78">
                  <c:v>43281</c:v>
                </c:pt>
                <c:pt idx="79">
                  <c:v>43312</c:v>
                </c:pt>
                <c:pt idx="80">
                  <c:v>43343</c:v>
                </c:pt>
                <c:pt idx="81">
                  <c:v>43373</c:v>
                </c:pt>
                <c:pt idx="82">
                  <c:v>43404</c:v>
                </c:pt>
                <c:pt idx="83">
                  <c:v>43434</c:v>
                </c:pt>
                <c:pt idx="84">
                  <c:v>43465</c:v>
                </c:pt>
                <c:pt idx="85">
                  <c:v>43496</c:v>
                </c:pt>
                <c:pt idx="86">
                  <c:v>43524</c:v>
                </c:pt>
                <c:pt idx="87">
                  <c:v>43555</c:v>
                </c:pt>
              </c:numCache>
            </c:numRef>
          </c:cat>
          <c:val>
            <c:numRef>
              <c:f>まとめ!$AD$32:$AD$119</c:f>
              <c:numCache>
                <c:formatCode>0</c:formatCode>
                <c:ptCount val="88"/>
                <c:pt idx="1">
                  <c:v>0</c:v>
                </c:pt>
                <c:pt idx="2">
                  <c:v>0</c:v>
                </c:pt>
                <c:pt idx="3">
                  <c:v>0</c:v>
                </c:pt>
                <c:pt idx="4">
                  <c:v>1321.8789025987383</c:v>
                </c:pt>
                <c:pt idx="5">
                  <c:v>2118.8715785792874</c:v>
                </c:pt>
                <c:pt idx="6">
                  <c:v>2121.926585055433</c:v>
                </c:pt>
                <c:pt idx="7">
                  <c:v>2034.8307347974483</c:v>
                </c:pt>
                <c:pt idx="8">
                  <c:v>1745.2401664603237</c:v>
                </c:pt>
                <c:pt idx="9">
                  <c:v>1439.9018381304923</c:v>
                </c:pt>
                <c:pt idx="10">
                  <c:v>1824.4057878012986</c:v>
                </c:pt>
                <c:pt idx="11">
                  <c:v>1394.3777396959854</c:v>
                </c:pt>
                <c:pt idx="12">
                  <c:v>984.61196769534524</c:v>
                </c:pt>
                <c:pt idx="13">
                  <c:v>775.62665746162736</c:v>
                </c:pt>
                <c:pt idx="14">
                  <c:v>577.29489704487287</c:v>
                </c:pt>
                <c:pt idx="15">
                  <c:v>622.90541844209156</c:v>
                </c:pt>
                <c:pt idx="16">
                  <c:v>1015.9083185572752</c:v>
                </c:pt>
                <c:pt idx="17">
                  <c:v>1642.5741364574051</c:v>
                </c:pt>
                <c:pt idx="18">
                  <c:v>1659.8379581095194</c:v>
                </c:pt>
                <c:pt idx="19">
                  <c:v>1606.2834799355956</c:v>
                </c:pt>
                <c:pt idx="20">
                  <c:v>1351.5693309035332</c:v>
                </c:pt>
                <c:pt idx="21">
                  <c:v>1117.9129613847542</c:v>
                </c:pt>
                <c:pt idx="22">
                  <c:v>1019.1481530870938</c:v>
                </c:pt>
                <c:pt idx="23">
                  <c:v>738.92277341156341</c:v>
                </c:pt>
                <c:pt idx="24">
                  <c:v>527.08553424057732</c:v>
                </c:pt>
                <c:pt idx="25">
                  <c:v>419.81662587648077</c:v>
                </c:pt>
                <c:pt idx="26">
                  <c:v>315.95962902446388</c:v>
                </c:pt>
                <c:pt idx="27">
                  <c:v>324.91084717010148</c:v>
                </c:pt>
                <c:pt idx="28">
                  <c:v>520.2034715004778</c:v>
                </c:pt>
                <c:pt idx="29">
                  <c:v>850.59312587613931</c:v>
                </c:pt>
                <c:pt idx="30">
                  <c:v>869.9515174676128</c:v>
                </c:pt>
                <c:pt idx="31">
                  <c:v>851.78535494125288</c:v>
                </c:pt>
                <c:pt idx="32">
                  <c:v>725.75097184057108</c:v>
                </c:pt>
                <c:pt idx="33">
                  <c:v>607.79208533751114</c:v>
                </c:pt>
                <c:pt idx="34">
                  <c:v>560.9139395143975</c:v>
                </c:pt>
                <c:pt idx="35">
                  <c:v>411.94195452842325</c:v>
                </c:pt>
                <c:pt idx="36">
                  <c:v>297.53020835180308</c:v>
                </c:pt>
                <c:pt idx="37">
                  <c:v>240.08639952031359</c:v>
                </c:pt>
                <c:pt idx="38">
                  <c:v>183.05548500844554</c:v>
                </c:pt>
                <c:pt idx="39">
                  <c:v>190.4578331009333</c:v>
                </c:pt>
                <c:pt idx="40">
                  <c:v>343.98564264676224</c:v>
                </c:pt>
                <c:pt idx="41">
                  <c:v>569.644983163706</c:v>
                </c:pt>
                <c:pt idx="42">
                  <c:v>590.23533345311398</c:v>
                </c:pt>
                <c:pt idx="43">
                  <c:v>585.14157815262411</c:v>
                </c:pt>
                <c:pt idx="44">
                  <c:v>505.04144036881002</c:v>
                </c:pt>
                <c:pt idx="45">
                  <c:v>428.41251500770068</c:v>
                </c:pt>
                <c:pt idx="46">
                  <c:v>400.1849957828075</c:v>
                </c:pt>
                <c:pt idx="47">
                  <c:v>297.55793341243952</c:v>
                </c:pt>
                <c:pt idx="48">
                  <c:v>217.50976527736577</c:v>
                </c:pt>
                <c:pt idx="49">
                  <c:v>177.62889182781205</c:v>
                </c:pt>
                <c:pt idx="50">
                  <c:v>137.02397410588179</c:v>
                </c:pt>
                <c:pt idx="51">
                  <c:v>144.03849018558194</c:v>
                </c:pt>
                <c:pt idx="52">
                  <c:v>265.3609571641872</c:v>
                </c:pt>
                <c:pt idx="53">
                  <c:v>444.20935623197232</c:v>
                </c:pt>
                <c:pt idx="54">
                  <c:v>465.25527420398333</c:v>
                </c:pt>
                <c:pt idx="55">
                  <c:v>466.08269928176435</c:v>
                </c:pt>
                <c:pt idx="56">
                  <c:v>406.43332850221128</c:v>
                </c:pt>
                <c:pt idx="57">
                  <c:v>348.31261325580601</c:v>
                </c:pt>
                <c:pt idx="58">
                  <c:v>328.43460721512815</c:v>
                </c:pt>
                <c:pt idx="59">
                  <c:v>246.55685977791489</c:v>
                </c:pt>
                <c:pt idx="60">
                  <c:v>181.79968931709891</c:v>
                </c:pt>
                <c:pt idx="61">
                  <c:v>149.78435323812371</c:v>
                </c:pt>
                <c:pt idx="62">
                  <c:v>116.55561648763459</c:v>
                </c:pt>
                <c:pt idx="63">
                  <c:v>123.4787084635916</c:v>
                </c:pt>
                <c:pt idx="64">
                  <c:v>223.6813179364124</c:v>
                </c:pt>
                <c:pt idx="65">
                  <c:v>377.20878946261871</c:v>
                </c:pt>
                <c:pt idx="66">
                  <c:v>398.09164777970699</c:v>
                </c:pt>
                <c:pt idx="67">
                  <c:v>401.46941524401927</c:v>
                </c:pt>
                <c:pt idx="68">
                  <c:v>352.43312274670984</c:v>
                </c:pt>
                <c:pt idx="69">
                  <c:v>303.89768743182168</c:v>
                </c:pt>
                <c:pt idx="70">
                  <c:v>288.29527722297058</c:v>
                </c:pt>
                <c:pt idx="71">
                  <c:v>217.68815997124747</c:v>
                </c:pt>
                <c:pt idx="72">
                  <c:v>161.3935808006897</c:v>
                </c:pt>
                <c:pt idx="73">
                  <c:v>133.69559083400009</c:v>
                </c:pt>
                <c:pt idx="74">
                  <c:v>104.57535048752507</c:v>
                </c:pt>
                <c:pt idx="75">
                  <c:v>111.27400125085282</c:v>
                </c:pt>
                <c:pt idx="76">
                  <c:v>205.28148124152153</c:v>
                </c:pt>
                <c:pt idx="77">
                  <c:v>347.69979319826405</c:v>
                </c:pt>
                <c:pt idx="78">
                  <c:v>368.35831676589805</c:v>
                </c:pt>
                <c:pt idx="79">
                  <c:v>372.98952365483103</c:v>
                </c:pt>
                <c:pt idx="80">
                  <c:v>328.6518459305546</c:v>
                </c:pt>
                <c:pt idx="81">
                  <c:v>284.44411178463588</c:v>
                </c:pt>
                <c:pt idx="82">
                  <c:v>270.73206846794756</c:v>
                </c:pt>
                <c:pt idx="83">
                  <c:v>205.11584829802462</c:v>
                </c:pt>
                <c:pt idx="84">
                  <c:v>152.42230130283937</c:v>
                </c:pt>
                <c:pt idx="85">
                  <c:v>126.58593503371193</c:v>
                </c:pt>
                <c:pt idx="86">
                  <c:v>99.265065408937559</c:v>
                </c:pt>
                <c:pt idx="87">
                  <c:v>105.88407248714249</c:v>
                </c:pt>
              </c:numCache>
            </c:numRef>
          </c:val>
        </c:ser>
        <c:dLbls>
          <c:showLegendKey val="0"/>
          <c:showVal val="0"/>
          <c:showCatName val="0"/>
          <c:showSerName val="0"/>
          <c:showPercent val="0"/>
          <c:showBubbleSize val="0"/>
        </c:dLbls>
        <c:gapWidth val="0"/>
        <c:overlap val="100"/>
        <c:axId val="288199808"/>
        <c:axId val="288206848"/>
      </c:barChart>
      <c:barChart>
        <c:barDir val="col"/>
        <c:grouping val="clustered"/>
        <c:varyColors val="0"/>
        <c:ser>
          <c:idx val="1"/>
          <c:order val="5"/>
          <c:tx>
            <c:strRef>
              <c:f>まとめ!$AP$29</c:f>
              <c:strCache>
                <c:ptCount val="1"/>
                <c:pt idx="0">
                  <c:v>最終処分場での両Cs現存量(x0.1MBq)</c:v>
                </c:pt>
              </c:strCache>
            </c:strRef>
          </c:tx>
          <c:spPr>
            <a:pattFill prst="pct25">
              <a:fgClr>
                <a:srgbClr val="F79646">
                  <a:lumMod val="60000"/>
                  <a:lumOff val="40000"/>
                </a:srgbClr>
              </a:fgClr>
              <a:bgClr>
                <a:sysClr val="window" lastClr="FFFFFF"/>
              </a:bgClr>
            </a:pattFill>
            <a:ln w="0">
              <a:solidFill>
                <a:srgbClr val="F79646">
                  <a:lumMod val="75000"/>
                </a:srgbClr>
              </a:solidFill>
              <a:prstDash val="solid"/>
            </a:ln>
          </c:spPr>
          <c:invertIfNegative val="0"/>
          <c:cat>
            <c:numRef>
              <c:f>まとめ!$R$32:$R$119</c:f>
              <c:numCache>
                <c:formatCode>[$-411]ge\.m</c:formatCode>
                <c:ptCount val="88"/>
                <c:pt idx="0">
                  <c:v>40614</c:v>
                </c:pt>
                <c:pt idx="1">
                  <c:v>40939</c:v>
                </c:pt>
                <c:pt idx="2">
                  <c:v>40968</c:v>
                </c:pt>
                <c:pt idx="3">
                  <c:v>40999</c:v>
                </c:pt>
                <c:pt idx="4">
                  <c:v>41029</c:v>
                </c:pt>
                <c:pt idx="5">
                  <c:v>41060</c:v>
                </c:pt>
                <c:pt idx="6">
                  <c:v>41090</c:v>
                </c:pt>
                <c:pt idx="7">
                  <c:v>41121</c:v>
                </c:pt>
                <c:pt idx="8">
                  <c:v>41152</c:v>
                </c:pt>
                <c:pt idx="9">
                  <c:v>41182</c:v>
                </c:pt>
                <c:pt idx="10">
                  <c:v>41213</c:v>
                </c:pt>
                <c:pt idx="11">
                  <c:v>41243</c:v>
                </c:pt>
                <c:pt idx="12">
                  <c:v>41274</c:v>
                </c:pt>
                <c:pt idx="13">
                  <c:v>41305</c:v>
                </c:pt>
                <c:pt idx="14">
                  <c:v>41333</c:v>
                </c:pt>
                <c:pt idx="15">
                  <c:v>41364</c:v>
                </c:pt>
                <c:pt idx="16">
                  <c:v>41394</c:v>
                </c:pt>
                <c:pt idx="17">
                  <c:v>41425</c:v>
                </c:pt>
                <c:pt idx="18">
                  <c:v>41455</c:v>
                </c:pt>
                <c:pt idx="19">
                  <c:v>41486</c:v>
                </c:pt>
                <c:pt idx="20">
                  <c:v>41517</c:v>
                </c:pt>
                <c:pt idx="21">
                  <c:v>41547</c:v>
                </c:pt>
                <c:pt idx="22">
                  <c:v>41578</c:v>
                </c:pt>
                <c:pt idx="23">
                  <c:v>41608</c:v>
                </c:pt>
                <c:pt idx="24">
                  <c:v>41639</c:v>
                </c:pt>
                <c:pt idx="25">
                  <c:v>41670</c:v>
                </c:pt>
                <c:pt idx="26">
                  <c:v>41698</c:v>
                </c:pt>
                <c:pt idx="27">
                  <c:v>41729</c:v>
                </c:pt>
                <c:pt idx="28">
                  <c:v>41759</c:v>
                </c:pt>
                <c:pt idx="29">
                  <c:v>41790</c:v>
                </c:pt>
                <c:pt idx="30">
                  <c:v>41820</c:v>
                </c:pt>
                <c:pt idx="31">
                  <c:v>41851</c:v>
                </c:pt>
                <c:pt idx="32">
                  <c:v>41882</c:v>
                </c:pt>
                <c:pt idx="33">
                  <c:v>41912</c:v>
                </c:pt>
                <c:pt idx="34">
                  <c:v>41943</c:v>
                </c:pt>
                <c:pt idx="35">
                  <c:v>41973</c:v>
                </c:pt>
                <c:pt idx="36">
                  <c:v>42004</c:v>
                </c:pt>
                <c:pt idx="37">
                  <c:v>42035</c:v>
                </c:pt>
                <c:pt idx="38">
                  <c:v>42063</c:v>
                </c:pt>
                <c:pt idx="39">
                  <c:v>42094</c:v>
                </c:pt>
                <c:pt idx="40">
                  <c:v>42124</c:v>
                </c:pt>
                <c:pt idx="41">
                  <c:v>42155</c:v>
                </c:pt>
                <c:pt idx="42">
                  <c:v>42185</c:v>
                </c:pt>
                <c:pt idx="43">
                  <c:v>42216</c:v>
                </c:pt>
                <c:pt idx="44">
                  <c:v>42247</c:v>
                </c:pt>
                <c:pt idx="45">
                  <c:v>42277</c:v>
                </c:pt>
                <c:pt idx="46">
                  <c:v>42308</c:v>
                </c:pt>
                <c:pt idx="47">
                  <c:v>42338</c:v>
                </c:pt>
                <c:pt idx="48">
                  <c:v>42369</c:v>
                </c:pt>
                <c:pt idx="49">
                  <c:v>42400</c:v>
                </c:pt>
                <c:pt idx="50">
                  <c:v>42429</c:v>
                </c:pt>
                <c:pt idx="51">
                  <c:v>42460</c:v>
                </c:pt>
                <c:pt idx="52">
                  <c:v>42490</c:v>
                </c:pt>
                <c:pt idx="53">
                  <c:v>42521</c:v>
                </c:pt>
                <c:pt idx="54">
                  <c:v>42551</c:v>
                </c:pt>
                <c:pt idx="55">
                  <c:v>42582</c:v>
                </c:pt>
                <c:pt idx="56">
                  <c:v>42613</c:v>
                </c:pt>
                <c:pt idx="57">
                  <c:v>42643</c:v>
                </c:pt>
                <c:pt idx="58">
                  <c:v>42674</c:v>
                </c:pt>
                <c:pt idx="59">
                  <c:v>42704</c:v>
                </c:pt>
                <c:pt idx="60">
                  <c:v>42735</c:v>
                </c:pt>
                <c:pt idx="61">
                  <c:v>42766</c:v>
                </c:pt>
                <c:pt idx="62">
                  <c:v>42794</c:v>
                </c:pt>
                <c:pt idx="63">
                  <c:v>42825</c:v>
                </c:pt>
                <c:pt idx="64">
                  <c:v>42855</c:v>
                </c:pt>
                <c:pt idx="65">
                  <c:v>42886</c:v>
                </c:pt>
                <c:pt idx="66">
                  <c:v>42916</c:v>
                </c:pt>
                <c:pt idx="67">
                  <c:v>42947</c:v>
                </c:pt>
                <c:pt idx="68">
                  <c:v>42978</c:v>
                </c:pt>
                <c:pt idx="69">
                  <c:v>43008</c:v>
                </c:pt>
                <c:pt idx="70">
                  <c:v>43039</c:v>
                </c:pt>
                <c:pt idx="71">
                  <c:v>43069</c:v>
                </c:pt>
                <c:pt idx="72">
                  <c:v>43100</c:v>
                </c:pt>
                <c:pt idx="73">
                  <c:v>43131</c:v>
                </c:pt>
                <c:pt idx="74">
                  <c:v>43159</c:v>
                </c:pt>
                <c:pt idx="75">
                  <c:v>43190</c:v>
                </c:pt>
                <c:pt idx="76">
                  <c:v>43220</c:v>
                </c:pt>
                <c:pt idx="77">
                  <c:v>43251</c:v>
                </c:pt>
                <c:pt idx="78">
                  <c:v>43281</c:v>
                </c:pt>
                <c:pt idx="79">
                  <c:v>43312</c:v>
                </c:pt>
                <c:pt idx="80">
                  <c:v>43343</c:v>
                </c:pt>
                <c:pt idx="81">
                  <c:v>43373</c:v>
                </c:pt>
                <c:pt idx="82">
                  <c:v>43404</c:v>
                </c:pt>
                <c:pt idx="83">
                  <c:v>43434</c:v>
                </c:pt>
                <c:pt idx="84">
                  <c:v>43465</c:v>
                </c:pt>
                <c:pt idx="85">
                  <c:v>43496</c:v>
                </c:pt>
                <c:pt idx="86">
                  <c:v>43524</c:v>
                </c:pt>
                <c:pt idx="87">
                  <c:v>43555</c:v>
                </c:pt>
              </c:numCache>
            </c:numRef>
          </c:cat>
          <c:val>
            <c:numRef>
              <c:f>まとめ!$AP$32:$AP$119</c:f>
              <c:numCache>
                <c:formatCode>0</c:formatCode>
                <c:ptCount val="88"/>
                <c:pt idx="1">
                  <c:v>0</c:v>
                </c:pt>
                <c:pt idx="2">
                  <c:v>0</c:v>
                </c:pt>
                <c:pt idx="3">
                  <c:v>0</c:v>
                </c:pt>
                <c:pt idx="4">
                  <c:v>693.6947256984198</c:v>
                </c:pt>
                <c:pt idx="5">
                  <c:v>1126.2860107011861</c:v>
                </c:pt>
                <c:pt idx="6">
                  <c:v>1141.8044973425513</c:v>
                </c:pt>
                <c:pt idx="7">
                  <c:v>1108.6945034538091</c:v>
                </c:pt>
                <c:pt idx="8">
                  <c:v>962.6930899627115</c:v>
                </c:pt>
                <c:pt idx="9">
                  <c:v>803.66079558499655</c:v>
                </c:pt>
                <c:pt idx="10">
                  <c:v>1030.5467360116565</c:v>
                </c:pt>
                <c:pt idx="11">
                  <c:v>796.7034556777345</c:v>
                </c:pt>
                <c:pt idx="12">
                  <c:v>569.17634817130238</c:v>
                </c:pt>
                <c:pt idx="13">
                  <c:v>453.55409015208852</c:v>
                </c:pt>
                <c:pt idx="14">
                  <c:v>341.05537467306686</c:v>
                </c:pt>
                <c:pt idx="15">
                  <c:v>372.14359486463019</c:v>
                </c:pt>
                <c:pt idx="16">
                  <c:v>613.45321641658279</c:v>
                </c:pt>
                <c:pt idx="17">
                  <c:v>1002.7148153316642</c:v>
                </c:pt>
                <c:pt idx="18">
                  <c:v>1023.8265229324479</c:v>
                </c:pt>
                <c:pt idx="19">
                  <c:v>1001.3247863369813</c:v>
                </c:pt>
                <c:pt idx="20">
                  <c:v>851.36600943714234</c:v>
                </c:pt>
                <c:pt idx="21">
                  <c:v>711.2169887014453</c:v>
                </c:pt>
                <c:pt idx="22">
                  <c:v>654.97833179664167</c:v>
                </c:pt>
                <c:pt idx="23">
                  <c:v>479.49106120363575</c:v>
                </c:pt>
                <c:pt idx="24">
                  <c:v>345.4068177623318</c:v>
                </c:pt>
                <c:pt idx="25">
                  <c:v>277.78845894477905</c:v>
                </c:pt>
                <c:pt idx="26">
                  <c:v>210.87734920071424</c:v>
                </c:pt>
                <c:pt idx="27">
                  <c:v>218.90124632983432</c:v>
                </c:pt>
                <c:pt idx="28">
                  <c:v>353.63283065020022</c:v>
                </c:pt>
                <c:pt idx="29">
                  <c:v>583.53448736580947</c:v>
                </c:pt>
                <c:pt idx="30">
                  <c:v>602.03247636075628</c:v>
                </c:pt>
                <c:pt idx="31">
                  <c:v>594.70675360039115</c:v>
                </c:pt>
                <c:pt idx="32">
                  <c:v>511.15140893864447</c:v>
                </c:pt>
                <c:pt idx="33">
                  <c:v>431.64717204671672</c:v>
                </c:pt>
                <c:pt idx="34">
                  <c:v>401.74108069950319</c:v>
                </c:pt>
                <c:pt idx="35">
                  <c:v>297.43355339072343</c:v>
                </c:pt>
                <c:pt idx="36">
                  <c:v>216.59630547871927</c:v>
                </c:pt>
                <c:pt idx="37">
                  <c:v>176.19710753872135</c:v>
                </c:pt>
                <c:pt idx="38">
                  <c:v>135.31281972578671</c:v>
                </c:pt>
                <c:pt idx="39">
                  <c:v>141.89402904902045</c:v>
                </c:pt>
                <c:pt idx="40">
                  <c:v>258.19907346375663</c:v>
                </c:pt>
                <c:pt idx="41">
                  <c:v>430.84899826708903</c:v>
                </c:pt>
                <c:pt idx="42">
                  <c:v>449.67344287862392</c:v>
                </c:pt>
                <c:pt idx="43">
                  <c:v>449.09667579641007</c:v>
                </c:pt>
                <c:pt idx="44">
                  <c:v>390.44807791213577</c:v>
                </c:pt>
                <c:pt idx="45">
                  <c:v>333.50904346503796</c:v>
                </c:pt>
                <c:pt idx="46">
                  <c:v>313.73908798633187</c:v>
                </c:pt>
                <c:pt idx="47">
                  <c:v>234.85404771805102</c:v>
                </c:pt>
                <c:pt idx="48">
                  <c:v>172.85248309447499</c:v>
                </c:pt>
                <c:pt idx="49">
                  <c:v>142.11345671515309</c:v>
                </c:pt>
                <c:pt idx="50">
                  <c:v>110.30966993141035</c:v>
                </c:pt>
                <c:pt idx="51">
                  <c:v>116.7170276700969</c:v>
                </c:pt>
                <c:pt idx="52">
                  <c:v>216.37070018609111</c:v>
                </c:pt>
                <c:pt idx="53">
                  <c:v>364.50471378665418</c:v>
                </c:pt>
                <c:pt idx="54">
                  <c:v>384.08916089288033</c:v>
                </c:pt>
                <c:pt idx="55">
                  <c:v>387.14713718600757</c:v>
                </c:pt>
                <c:pt idx="56">
                  <c:v>339.65208972947141</c:v>
                </c:pt>
                <c:pt idx="57">
                  <c:v>292.76785929033952</c:v>
                </c:pt>
                <c:pt idx="58">
                  <c:v>277.68833015722959</c:v>
                </c:pt>
                <c:pt idx="59">
                  <c:v>209.6338909699794</c:v>
                </c:pt>
                <c:pt idx="60">
                  <c:v>155.45957459320135</c:v>
                </c:pt>
                <c:pt idx="61">
                  <c:v>128.80534063029486</c:v>
                </c:pt>
                <c:pt idx="62">
                  <c:v>100.73402686542832</c:v>
                </c:pt>
                <c:pt idx="63">
                  <c:v>107.30252759403405</c:v>
                </c:pt>
                <c:pt idx="64">
                  <c:v>195.3946599355782</c:v>
                </c:pt>
                <c:pt idx="65">
                  <c:v>331.2621167704981</c:v>
                </c:pt>
                <c:pt idx="66">
                  <c:v>351.37730046791688</c:v>
                </c:pt>
                <c:pt idx="67">
                  <c:v>356.19252562706532</c:v>
                </c:pt>
                <c:pt idx="68">
                  <c:v>314.28130772180106</c:v>
                </c:pt>
                <c:pt idx="69">
                  <c:v>272.31865902358629</c:v>
                </c:pt>
                <c:pt idx="70">
                  <c:v>259.61844489889916</c:v>
                </c:pt>
                <c:pt idx="71">
                  <c:v>196.96210777239872</c:v>
                </c:pt>
                <c:pt idx="72">
                  <c:v>146.73141306251196</c:v>
                </c:pt>
                <c:pt idx="73">
                  <c:v>122.1275947691957</c:v>
                </c:pt>
                <c:pt idx="74">
                  <c:v>95.931686597492856</c:v>
                </c:pt>
                <c:pt idx="75">
                  <c:v>102.54928292551733</c:v>
                </c:pt>
                <c:pt idx="76">
                  <c:v>190.02209207368355</c:v>
                </c:pt>
                <c:pt idx="77">
                  <c:v>323.30441734716982</c:v>
                </c:pt>
                <c:pt idx="78">
                  <c:v>343.98744528379621</c:v>
                </c:pt>
                <c:pt idx="79">
                  <c:v>349.84087306470173</c:v>
                </c:pt>
                <c:pt idx="80">
                  <c:v>309.5898091857897</c:v>
                </c:pt>
                <c:pt idx="81">
                  <c:v>269.05448506394276</c:v>
                </c:pt>
                <c:pt idx="82">
                  <c:v>257.16494727358906</c:v>
                </c:pt>
                <c:pt idx="83">
                  <c:v>195.62242995869815</c:v>
                </c:pt>
                <c:pt idx="84">
                  <c:v>145.96572191410374</c:v>
                </c:pt>
                <c:pt idx="85">
                  <c:v>121.71615083122371</c:v>
                </c:pt>
                <c:pt idx="86">
                  <c:v>95.792224466673872</c:v>
                </c:pt>
                <c:pt idx="87">
                  <c:v>102.58487176917208</c:v>
                </c:pt>
              </c:numCache>
            </c:numRef>
          </c:val>
        </c:ser>
        <c:dLbls>
          <c:showLegendKey val="0"/>
          <c:showVal val="0"/>
          <c:showCatName val="0"/>
          <c:showSerName val="0"/>
          <c:showPercent val="0"/>
          <c:showBubbleSize val="0"/>
        </c:dLbls>
        <c:gapWidth val="0"/>
        <c:axId val="288209920"/>
        <c:axId val="288208384"/>
      </c:barChart>
      <c:lineChart>
        <c:grouping val="standard"/>
        <c:varyColors val="0"/>
        <c:ser>
          <c:idx val="2"/>
          <c:order val="0"/>
          <c:tx>
            <c:strRef>
              <c:f>まとめ!$Y$29</c:f>
              <c:strCache>
                <c:ptCount val="1"/>
                <c:pt idx="0">
                  <c:v>ごみ焼却量 (t/月)</c:v>
                </c:pt>
              </c:strCache>
            </c:strRef>
          </c:tx>
          <c:spPr>
            <a:ln w="0">
              <a:solidFill>
                <a:srgbClr val="00B050"/>
              </a:solidFill>
            </a:ln>
          </c:spPr>
          <c:marker>
            <c:symbol val="circle"/>
            <c:size val="4"/>
            <c:spPr>
              <a:solidFill>
                <a:srgbClr val="33CC33"/>
              </a:solidFill>
              <a:ln w="0">
                <a:solidFill>
                  <a:srgbClr val="00B050"/>
                </a:solidFill>
              </a:ln>
            </c:spPr>
          </c:marker>
          <c:cat>
            <c:numRef>
              <c:f>まとめ!$R$32:$R$119</c:f>
              <c:numCache>
                <c:formatCode>[$-411]ge\.m</c:formatCode>
                <c:ptCount val="88"/>
                <c:pt idx="0">
                  <c:v>40614</c:v>
                </c:pt>
                <c:pt idx="1">
                  <c:v>40939</c:v>
                </c:pt>
                <c:pt idx="2">
                  <c:v>40968</c:v>
                </c:pt>
                <c:pt idx="3">
                  <c:v>40999</c:v>
                </c:pt>
                <c:pt idx="4">
                  <c:v>41029</c:v>
                </c:pt>
                <c:pt idx="5">
                  <c:v>41060</c:v>
                </c:pt>
                <c:pt idx="6">
                  <c:v>41090</c:v>
                </c:pt>
                <c:pt idx="7">
                  <c:v>41121</c:v>
                </c:pt>
                <c:pt idx="8">
                  <c:v>41152</c:v>
                </c:pt>
                <c:pt idx="9">
                  <c:v>41182</c:v>
                </c:pt>
                <c:pt idx="10">
                  <c:v>41213</c:v>
                </c:pt>
                <c:pt idx="11">
                  <c:v>41243</c:v>
                </c:pt>
                <c:pt idx="12">
                  <c:v>41274</c:v>
                </c:pt>
                <c:pt idx="13">
                  <c:v>41305</c:v>
                </c:pt>
                <c:pt idx="14">
                  <c:v>41333</c:v>
                </c:pt>
                <c:pt idx="15">
                  <c:v>41364</c:v>
                </c:pt>
                <c:pt idx="16">
                  <c:v>41394</c:v>
                </c:pt>
                <c:pt idx="17">
                  <c:v>41425</c:v>
                </c:pt>
                <c:pt idx="18">
                  <c:v>41455</c:v>
                </c:pt>
                <c:pt idx="19">
                  <c:v>41486</c:v>
                </c:pt>
                <c:pt idx="20">
                  <c:v>41517</c:v>
                </c:pt>
                <c:pt idx="21">
                  <c:v>41547</c:v>
                </c:pt>
                <c:pt idx="22">
                  <c:v>41578</c:v>
                </c:pt>
                <c:pt idx="23">
                  <c:v>41608</c:v>
                </c:pt>
                <c:pt idx="24">
                  <c:v>41639</c:v>
                </c:pt>
                <c:pt idx="25">
                  <c:v>41670</c:v>
                </c:pt>
                <c:pt idx="26">
                  <c:v>41698</c:v>
                </c:pt>
                <c:pt idx="27">
                  <c:v>41729</c:v>
                </c:pt>
                <c:pt idx="28">
                  <c:v>41759</c:v>
                </c:pt>
                <c:pt idx="29">
                  <c:v>41790</c:v>
                </c:pt>
                <c:pt idx="30">
                  <c:v>41820</c:v>
                </c:pt>
                <c:pt idx="31">
                  <c:v>41851</c:v>
                </c:pt>
                <c:pt idx="32">
                  <c:v>41882</c:v>
                </c:pt>
                <c:pt idx="33">
                  <c:v>41912</c:v>
                </c:pt>
                <c:pt idx="34">
                  <c:v>41943</c:v>
                </c:pt>
                <c:pt idx="35">
                  <c:v>41973</c:v>
                </c:pt>
                <c:pt idx="36">
                  <c:v>42004</c:v>
                </c:pt>
                <c:pt idx="37">
                  <c:v>42035</c:v>
                </c:pt>
                <c:pt idx="38">
                  <c:v>42063</c:v>
                </c:pt>
                <c:pt idx="39">
                  <c:v>42094</c:v>
                </c:pt>
                <c:pt idx="40">
                  <c:v>42124</c:v>
                </c:pt>
                <c:pt idx="41">
                  <c:v>42155</c:v>
                </c:pt>
                <c:pt idx="42">
                  <c:v>42185</c:v>
                </c:pt>
                <c:pt idx="43">
                  <c:v>42216</c:v>
                </c:pt>
                <c:pt idx="44">
                  <c:v>42247</c:v>
                </c:pt>
                <c:pt idx="45">
                  <c:v>42277</c:v>
                </c:pt>
                <c:pt idx="46">
                  <c:v>42308</c:v>
                </c:pt>
                <c:pt idx="47">
                  <c:v>42338</c:v>
                </c:pt>
                <c:pt idx="48">
                  <c:v>42369</c:v>
                </c:pt>
                <c:pt idx="49">
                  <c:v>42400</c:v>
                </c:pt>
                <c:pt idx="50">
                  <c:v>42429</c:v>
                </c:pt>
                <c:pt idx="51">
                  <c:v>42460</c:v>
                </c:pt>
                <c:pt idx="52">
                  <c:v>42490</c:v>
                </c:pt>
                <c:pt idx="53">
                  <c:v>42521</c:v>
                </c:pt>
                <c:pt idx="54">
                  <c:v>42551</c:v>
                </c:pt>
                <c:pt idx="55">
                  <c:v>42582</c:v>
                </c:pt>
                <c:pt idx="56">
                  <c:v>42613</c:v>
                </c:pt>
                <c:pt idx="57">
                  <c:v>42643</c:v>
                </c:pt>
                <c:pt idx="58">
                  <c:v>42674</c:v>
                </c:pt>
                <c:pt idx="59">
                  <c:v>42704</c:v>
                </c:pt>
                <c:pt idx="60">
                  <c:v>42735</c:v>
                </c:pt>
                <c:pt idx="61">
                  <c:v>42766</c:v>
                </c:pt>
                <c:pt idx="62">
                  <c:v>42794</c:v>
                </c:pt>
                <c:pt idx="63">
                  <c:v>42825</c:v>
                </c:pt>
                <c:pt idx="64">
                  <c:v>42855</c:v>
                </c:pt>
                <c:pt idx="65">
                  <c:v>42886</c:v>
                </c:pt>
                <c:pt idx="66">
                  <c:v>42916</c:v>
                </c:pt>
                <c:pt idx="67">
                  <c:v>42947</c:v>
                </c:pt>
                <c:pt idx="68">
                  <c:v>42978</c:v>
                </c:pt>
                <c:pt idx="69">
                  <c:v>43008</c:v>
                </c:pt>
                <c:pt idx="70">
                  <c:v>43039</c:v>
                </c:pt>
                <c:pt idx="71">
                  <c:v>43069</c:v>
                </c:pt>
                <c:pt idx="72">
                  <c:v>43100</c:v>
                </c:pt>
                <c:pt idx="73">
                  <c:v>43131</c:v>
                </c:pt>
                <c:pt idx="74">
                  <c:v>43159</c:v>
                </c:pt>
                <c:pt idx="75">
                  <c:v>43190</c:v>
                </c:pt>
                <c:pt idx="76">
                  <c:v>43220</c:v>
                </c:pt>
                <c:pt idx="77">
                  <c:v>43251</c:v>
                </c:pt>
                <c:pt idx="78">
                  <c:v>43281</c:v>
                </c:pt>
                <c:pt idx="79">
                  <c:v>43312</c:v>
                </c:pt>
                <c:pt idx="80">
                  <c:v>43343</c:v>
                </c:pt>
                <c:pt idx="81">
                  <c:v>43373</c:v>
                </c:pt>
                <c:pt idx="82">
                  <c:v>43404</c:v>
                </c:pt>
                <c:pt idx="83">
                  <c:v>43434</c:v>
                </c:pt>
                <c:pt idx="84">
                  <c:v>43465</c:v>
                </c:pt>
                <c:pt idx="85">
                  <c:v>43496</c:v>
                </c:pt>
                <c:pt idx="86">
                  <c:v>43524</c:v>
                </c:pt>
                <c:pt idx="87">
                  <c:v>43555</c:v>
                </c:pt>
              </c:numCache>
            </c:numRef>
          </c:cat>
          <c:val>
            <c:numRef>
              <c:f>まとめ!$Y$32:$Y$119</c:f>
              <c:numCache>
                <c:formatCode>0</c:formatCode>
                <c:ptCount val="88"/>
                <c:pt idx="1">
                  <c:v>1464.6990247505803</c:v>
                </c:pt>
                <c:pt idx="2">
                  <c:v>1253.3129936550249</c:v>
                </c:pt>
                <c:pt idx="3">
                  <c:v>1519.4327611508147</c:v>
                </c:pt>
                <c:pt idx="4">
                  <c:v>1491.6535254903736</c:v>
                </c:pt>
                <c:pt idx="5">
                  <c:v>1676.0641432384198</c:v>
                </c:pt>
                <c:pt idx="6">
                  <c:v>1644.8060036552424</c:v>
                </c:pt>
                <c:pt idx="7">
                  <c:v>1749.9404324023462</c:v>
                </c:pt>
                <c:pt idx="8">
                  <c:v>1774.5197422067347</c:v>
                </c:pt>
                <c:pt idx="9">
                  <c:v>1645.4140534001738</c:v>
                </c:pt>
                <c:pt idx="10">
                  <c:v>1693.026900335281</c:v>
                </c:pt>
                <c:pt idx="11">
                  <c:v>1531.4417789082761</c:v>
                </c:pt>
                <c:pt idx="12">
                  <c:v>1537.0307592531417</c:v>
                </c:pt>
                <c:pt idx="13">
                  <c:v>1408.3068391673312</c:v>
                </c:pt>
                <c:pt idx="14">
                  <c:v>1205.0593540077075</c:v>
                </c:pt>
                <c:pt idx="15">
                  <c:v>1460.9332791410711</c:v>
                </c:pt>
                <c:pt idx="16">
                  <c:v>1459.7660106141636</c:v>
                </c:pt>
                <c:pt idx="17">
                  <c:v>1640.2344285039426</c:v>
                </c:pt>
                <c:pt idx="18">
                  <c:v>1609.6445033378052</c:v>
                </c:pt>
                <c:pt idx="19">
                  <c:v>1712.531442568486</c:v>
                </c:pt>
                <c:pt idx="20">
                  <c:v>1736.5853132587363</c:v>
                </c:pt>
                <c:pt idx="21">
                  <c:v>1610.2395546250145</c:v>
                </c:pt>
                <c:pt idx="22">
                  <c:v>1656.8345677676243</c:v>
                </c:pt>
                <c:pt idx="23">
                  <c:v>1498.7036988699285</c:v>
                </c:pt>
                <c:pt idx="24">
                  <c:v>1504.1732019428644</c:v>
                </c:pt>
                <c:pt idx="25">
                  <c:v>1378.2010508479871</c:v>
                </c:pt>
                <c:pt idx="26">
                  <c:v>1179.2984467856336</c:v>
                </c:pt>
                <c:pt idx="27">
                  <c:v>1429.702479980491</c:v>
                </c:pt>
                <c:pt idx="28">
                  <c:v>1307.3881099246125</c:v>
                </c:pt>
                <c:pt idx="29">
                  <c:v>1469.0183041135674</c:v>
                </c:pt>
                <c:pt idx="30">
                  <c:v>1441.6215130149271</c:v>
                </c:pt>
                <c:pt idx="31">
                  <c:v>1533.7685831882727</c:v>
                </c:pt>
                <c:pt idx="32">
                  <c:v>1555.3115868679288</c:v>
                </c:pt>
                <c:pt idx="33">
                  <c:v>1442.1544497815296</c:v>
                </c:pt>
                <c:pt idx="34">
                  <c:v>1483.8856352739219</c:v>
                </c:pt>
                <c:pt idx="35">
                  <c:v>1342.2612815722523</c:v>
                </c:pt>
                <c:pt idx="36">
                  <c:v>1347.1598497213656</c:v>
                </c:pt>
                <c:pt idx="37">
                  <c:v>1234.3373210931111</c:v>
                </c:pt>
                <c:pt idx="38">
                  <c:v>1056.1971961050272</c:v>
                </c:pt>
                <c:pt idx="39">
                  <c:v>1280.462765583788</c:v>
                </c:pt>
                <c:pt idx="40">
                  <c:v>1303.8186119907084</c:v>
                </c:pt>
                <c:pt idx="41">
                  <c:v>1465.0075151507526</c:v>
                </c:pt>
                <c:pt idx="42">
                  <c:v>1437.6855241734229</c:v>
                </c:pt>
                <c:pt idx="43">
                  <c:v>1529.5810096994078</c:v>
                </c:pt>
                <c:pt idx="44">
                  <c:v>1551.0651955677797</c:v>
                </c:pt>
                <c:pt idx="45">
                  <c:v>1438.2170058887878</c:v>
                </c:pt>
                <c:pt idx="46">
                  <c:v>1479.8342547626171</c:v>
                </c:pt>
                <c:pt idx="47">
                  <c:v>1338.5965711201986</c:v>
                </c:pt>
                <c:pt idx="48">
                  <c:v>1343.4817649478271</c:v>
                </c:pt>
                <c:pt idx="49">
                  <c:v>1230.967270161841</c:v>
                </c:pt>
                <c:pt idx="50">
                  <c:v>1053.313512460765</c:v>
                </c:pt>
                <c:pt idx="51">
                  <c:v>1276.9667806031262</c:v>
                </c:pt>
                <c:pt idx="52">
                  <c:v>1311.1162522111347</c:v>
                </c:pt>
                <c:pt idx="53">
                  <c:v>1473.2073503636182</c:v>
                </c:pt>
                <c:pt idx="54">
                  <c:v>1445.7324346938315</c:v>
                </c:pt>
                <c:pt idx="55">
                  <c:v>1538.1422710544207</c:v>
                </c:pt>
                <c:pt idx="56">
                  <c:v>1559.7467066703066</c:v>
                </c:pt>
                <c:pt idx="57">
                  <c:v>1446.2668911806154</c:v>
                </c:pt>
                <c:pt idx="58">
                  <c:v>1488.1170771412849</c:v>
                </c:pt>
                <c:pt idx="59">
                  <c:v>1346.0888680443975</c:v>
                </c:pt>
                <c:pt idx="60">
                  <c:v>1351.0014049292836</c:v>
                </c:pt>
                <c:pt idx="61">
                  <c:v>1237.8571520657706</c:v>
                </c:pt>
                <c:pt idx="62">
                  <c:v>1059.2090434668119</c:v>
                </c:pt>
                <c:pt idx="63">
                  <c:v>1284.1141276747016</c:v>
                </c:pt>
                <c:pt idx="64">
                  <c:v>1286.2769342574711</c:v>
                </c:pt>
                <c:pt idx="65">
                  <c:v>1445.2971892885473</c:v>
                </c:pt>
                <c:pt idx="66">
                  <c:v>1418.3427905179456</c:v>
                </c:pt>
                <c:pt idx="67">
                  <c:v>1509.0019069835325</c:v>
                </c:pt>
                <c:pt idx="68">
                  <c:v>1530.1970429323849</c:v>
                </c:pt>
                <c:pt idx="69">
                  <c:v>1418.8671216366811</c:v>
                </c:pt>
                <c:pt idx="70">
                  <c:v>1459.9244487843018</c:v>
                </c:pt>
                <c:pt idx="71">
                  <c:v>1320.5869880006915</c:v>
                </c:pt>
                <c:pt idx="72">
                  <c:v>1325.406456047908</c:v>
                </c:pt>
                <c:pt idx="73">
                  <c:v>1214.4057400879817</c:v>
                </c:pt>
                <c:pt idx="74">
                  <c:v>1039.1421499585533</c:v>
                </c:pt>
                <c:pt idx="75">
                  <c:v>1259.7863695126689</c:v>
                </c:pt>
                <c:pt idx="76">
                  <c:v>1279.2243402586967</c:v>
                </c:pt>
                <c:pt idx="77">
                  <c:v>1437.3726949497709</c:v>
                </c:pt>
                <c:pt idx="78">
                  <c:v>1410.5660858393483</c:v>
                </c:pt>
                <c:pt idx="79">
                  <c:v>1500.7281227696576</c:v>
                </c:pt>
                <c:pt idx="80">
                  <c:v>1521.8070468168462</c:v>
                </c:pt>
                <c:pt idx="81">
                  <c:v>1411.0875420760092</c:v>
                </c:pt>
                <c:pt idx="82">
                  <c:v>1451.9197538916708</c:v>
                </c:pt>
                <c:pt idx="83">
                  <c:v>1313.3462736425431</c:v>
                </c:pt>
                <c:pt idx="84">
                  <c:v>1318.1393167803783</c:v>
                </c:pt>
                <c:pt idx="85">
                  <c:v>1207.7472123584412</c:v>
                </c:pt>
                <c:pt idx="86">
                  <c:v>1033.4445839869595</c:v>
                </c:pt>
                <c:pt idx="87">
                  <c:v>1252.8790219946234</c:v>
                </c:pt>
              </c:numCache>
            </c:numRef>
          </c:val>
          <c:smooth val="0"/>
        </c:ser>
        <c:ser>
          <c:idx val="3"/>
          <c:order val="1"/>
          <c:tx>
            <c:strRef>
              <c:f>まとめ!$AI$29</c:f>
              <c:strCache>
                <c:ptCount val="1"/>
                <c:pt idx="0">
                  <c:v>両Cs 1万から理論減衰</c:v>
                </c:pt>
              </c:strCache>
            </c:strRef>
          </c:tx>
          <c:spPr>
            <a:ln w="31750">
              <a:solidFill>
                <a:srgbClr val="FF0000"/>
              </a:solidFill>
              <a:prstDash val="sysDash"/>
            </a:ln>
          </c:spPr>
          <c:marker>
            <c:symbol val="none"/>
          </c:marker>
          <c:cat>
            <c:numRef>
              <c:f>まとめ!$R$32:$R$119</c:f>
              <c:numCache>
                <c:formatCode>[$-411]ge\.m</c:formatCode>
                <c:ptCount val="88"/>
                <c:pt idx="0">
                  <c:v>40614</c:v>
                </c:pt>
                <c:pt idx="1">
                  <c:v>40939</c:v>
                </c:pt>
                <c:pt idx="2">
                  <c:v>40968</c:v>
                </c:pt>
                <c:pt idx="3">
                  <c:v>40999</c:v>
                </c:pt>
                <c:pt idx="4">
                  <c:v>41029</c:v>
                </c:pt>
                <c:pt idx="5">
                  <c:v>41060</c:v>
                </c:pt>
                <c:pt idx="6">
                  <c:v>41090</c:v>
                </c:pt>
                <c:pt idx="7">
                  <c:v>41121</c:v>
                </c:pt>
                <c:pt idx="8">
                  <c:v>41152</c:v>
                </c:pt>
                <c:pt idx="9">
                  <c:v>41182</c:v>
                </c:pt>
                <c:pt idx="10">
                  <c:v>41213</c:v>
                </c:pt>
                <c:pt idx="11">
                  <c:v>41243</c:v>
                </c:pt>
                <c:pt idx="12">
                  <c:v>41274</c:v>
                </c:pt>
                <c:pt idx="13">
                  <c:v>41305</c:v>
                </c:pt>
                <c:pt idx="14">
                  <c:v>41333</c:v>
                </c:pt>
                <c:pt idx="15">
                  <c:v>41364</c:v>
                </c:pt>
                <c:pt idx="16">
                  <c:v>41394</c:v>
                </c:pt>
                <c:pt idx="17">
                  <c:v>41425</c:v>
                </c:pt>
                <c:pt idx="18">
                  <c:v>41455</c:v>
                </c:pt>
                <c:pt idx="19">
                  <c:v>41486</c:v>
                </c:pt>
                <c:pt idx="20">
                  <c:v>41517</c:v>
                </c:pt>
                <c:pt idx="21">
                  <c:v>41547</c:v>
                </c:pt>
                <c:pt idx="22">
                  <c:v>41578</c:v>
                </c:pt>
                <c:pt idx="23">
                  <c:v>41608</c:v>
                </c:pt>
                <c:pt idx="24">
                  <c:v>41639</c:v>
                </c:pt>
                <c:pt idx="25">
                  <c:v>41670</c:v>
                </c:pt>
                <c:pt idx="26">
                  <c:v>41698</c:v>
                </c:pt>
                <c:pt idx="27">
                  <c:v>41729</c:v>
                </c:pt>
                <c:pt idx="28">
                  <c:v>41759</c:v>
                </c:pt>
                <c:pt idx="29">
                  <c:v>41790</c:v>
                </c:pt>
                <c:pt idx="30">
                  <c:v>41820</c:v>
                </c:pt>
                <c:pt idx="31">
                  <c:v>41851</c:v>
                </c:pt>
                <c:pt idx="32">
                  <c:v>41882</c:v>
                </c:pt>
                <c:pt idx="33">
                  <c:v>41912</c:v>
                </c:pt>
                <c:pt idx="34">
                  <c:v>41943</c:v>
                </c:pt>
                <c:pt idx="35">
                  <c:v>41973</c:v>
                </c:pt>
                <c:pt idx="36">
                  <c:v>42004</c:v>
                </c:pt>
                <c:pt idx="37">
                  <c:v>42035</c:v>
                </c:pt>
                <c:pt idx="38">
                  <c:v>42063</c:v>
                </c:pt>
                <c:pt idx="39">
                  <c:v>42094</c:v>
                </c:pt>
                <c:pt idx="40">
                  <c:v>42124</c:v>
                </c:pt>
                <c:pt idx="41">
                  <c:v>42155</c:v>
                </c:pt>
                <c:pt idx="42">
                  <c:v>42185</c:v>
                </c:pt>
                <c:pt idx="43">
                  <c:v>42216</c:v>
                </c:pt>
                <c:pt idx="44">
                  <c:v>42247</c:v>
                </c:pt>
                <c:pt idx="45">
                  <c:v>42277</c:v>
                </c:pt>
                <c:pt idx="46">
                  <c:v>42308</c:v>
                </c:pt>
                <c:pt idx="47">
                  <c:v>42338</c:v>
                </c:pt>
                <c:pt idx="48">
                  <c:v>42369</c:v>
                </c:pt>
                <c:pt idx="49">
                  <c:v>42400</c:v>
                </c:pt>
                <c:pt idx="50">
                  <c:v>42429</c:v>
                </c:pt>
                <c:pt idx="51">
                  <c:v>42460</c:v>
                </c:pt>
                <c:pt idx="52">
                  <c:v>42490</c:v>
                </c:pt>
                <c:pt idx="53">
                  <c:v>42521</c:v>
                </c:pt>
                <c:pt idx="54">
                  <c:v>42551</c:v>
                </c:pt>
                <c:pt idx="55">
                  <c:v>42582</c:v>
                </c:pt>
                <c:pt idx="56">
                  <c:v>42613</c:v>
                </c:pt>
                <c:pt idx="57">
                  <c:v>42643</c:v>
                </c:pt>
                <c:pt idx="58">
                  <c:v>42674</c:v>
                </c:pt>
                <c:pt idx="59">
                  <c:v>42704</c:v>
                </c:pt>
                <c:pt idx="60">
                  <c:v>42735</c:v>
                </c:pt>
                <c:pt idx="61">
                  <c:v>42766</c:v>
                </c:pt>
                <c:pt idx="62">
                  <c:v>42794</c:v>
                </c:pt>
                <c:pt idx="63">
                  <c:v>42825</c:v>
                </c:pt>
                <c:pt idx="64">
                  <c:v>42855</c:v>
                </c:pt>
                <c:pt idx="65">
                  <c:v>42886</c:v>
                </c:pt>
                <c:pt idx="66">
                  <c:v>42916</c:v>
                </c:pt>
                <c:pt idx="67">
                  <c:v>42947</c:v>
                </c:pt>
                <c:pt idx="68">
                  <c:v>42978</c:v>
                </c:pt>
                <c:pt idx="69">
                  <c:v>43008</c:v>
                </c:pt>
                <c:pt idx="70">
                  <c:v>43039</c:v>
                </c:pt>
                <c:pt idx="71">
                  <c:v>43069</c:v>
                </c:pt>
                <c:pt idx="72">
                  <c:v>43100</c:v>
                </c:pt>
                <c:pt idx="73">
                  <c:v>43131</c:v>
                </c:pt>
                <c:pt idx="74">
                  <c:v>43159</c:v>
                </c:pt>
                <c:pt idx="75">
                  <c:v>43190</c:v>
                </c:pt>
                <c:pt idx="76">
                  <c:v>43220</c:v>
                </c:pt>
                <c:pt idx="77">
                  <c:v>43251</c:v>
                </c:pt>
                <c:pt idx="78">
                  <c:v>43281</c:v>
                </c:pt>
                <c:pt idx="79">
                  <c:v>43312</c:v>
                </c:pt>
                <c:pt idx="80">
                  <c:v>43343</c:v>
                </c:pt>
                <c:pt idx="81">
                  <c:v>43373</c:v>
                </c:pt>
                <c:pt idx="82">
                  <c:v>43404</c:v>
                </c:pt>
                <c:pt idx="83">
                  <c:v>43434</c:v>
                </c:pt>
                <c:pt idx="84">
                  <c:v>43465</c:v>
                </c:pt>
                <c:pt idx="85">
                  <c:v>43496</c:v>
                </c:pt>
                <c:pt idx="86">
                  <c:v>43524</c:v>
                </c:pt>
                <c:pt idx="87">
                  <c:v>43555</c:v>
                </c:pt>
              </c:numCache>
            </c:numRef>
          </c:cat>
          <c:val>
            <c:numRef>
              <c:f>まとめ!$AI$32:$AI$119</c:f>
              <c:numCache>
                <c:formatCode>0</c:formatCode>
                <c:ptCount val="88"/>
                <c:pt idx="0">
                  <c:v>2500</c:v>
                </c:pt>
                <c:pt idx="1">
                  <c:v>2151.4694085435212</c:v>
                </c:pt>
                <c:pt idx="2">
                  <c:v>2124.819939091306</c:v>
                </c:pt>
                <c:pt idx="3">
                  <c:v>2097.0475912764796</c:v>
                </c:pt>
                <c:pt idx="4">
                  <c:v>2070.8555659270619</c:v>
                </c:pt>
                <c:pt idx="5">
                  <c:v>2044.4781646691958</c:v>
                </c:pt>
                <c:pt idx="6">
                  <c:v>2019.598946991322</c:v>
                </c:pt>
                <c:pt idx="7">
                  <c:v>1994.5408026197651</c:v>
                </c:pt>
                <c:pt idx="8">
                  <c:v>1970.1254261319946</c:v>
                </c:pt>
                <c:pt idx="9">
                  <c:v>1947.0927245769412</c:v>
                </c:pt>
                <c:pt idx="10">
                  <c:v>1923.8901896797254</c:v>
                </c:pt>
                <c:pt idx="11">
                  <c:v>1901.9989414241995</c:v>
                </c:pt>
                <c:pt idx="12">
                  <c:v>1879.9434957900733</c:v>
                </c:pt>
                <c:pt idx="13">
                  <c:v>1858.4469563026259</c:v>
                </c:pt>
                <c:pt idx="14">
                  <c:v>1839.4981335937673</c:v>
                </c:pt>
                <c:pt idx="15">
                  <c:v>1819.0225836699244</c:v>
                </c:pt>
                <c:pt idx="16">
                  <c:v>1799.697856779429</c:v>
                </c:pt>
                <c:pt idx="17">
                  <c:v>1780.2216539777041</c:v>
                </c:pt>
                <c:pt idx="18">
                  <c:v>1761.8374891626504</c:v>
                </c:pt>
                <c:pt idx="19">
                  <c:v>1743.3065305186547</c:v>
                </c:pt>
                <c:pt idx="20">
                  <c:v>1725.2361602337312</c:v>
                </c:pt>
                <c:pt idx="21">
                  <c:v>1708.1751530772076</c:v>
                </c:pt>
                <c:pt idx="22">
                  <c:v>1690.9739604340375</c:v>
                </c:pt>
                <c:pt idx="23">
                  <c:v>1674.7310298705811</c:v>
                </c:pt>
                <c:pt idx="24">
                  <c:v>1658.3520139892028</c:v>
                </c:pt>
                <c:pt idx="25">
                  <c:v>1642.3736406804246</c:v>
                </c:pt>
                <c:pt idx="26">
                  <c:v>1628.2766401756069</c:v>
                </c:pt>
                <c:pt idx="27">
                  <c:v>1613.030231877967</c:v>
                </c:pt>
                <c:pt idx="28">
                  <c:v>1598.627205667307</c:v>
                </c:pt>
                <c:pt idx="29">
                  <c:v>1584.0973635967259</c:v>
                </c:pt>
                <c:pt idx="30">
                  <c:v>1570.3688109018374</c:v>
                </c:pt>
                <c:pt idx="31">
                  <c:v>1556.516859837755</c:v>
                </c:pt>
                <c:pt idx="32">
                  <c:v>1542.9952698231018</c:v>
                </c:pt>
                <c:pt idx="33">
                  <c:v>1530.2157627063475</c:v>
                </c:pt>
                <c:pt idx="34">
                  <c:v>1517.3176870883506</c:v>
                </c:pt>
                <c:pt idx="35">
                  <c:v>1505.1250940095606</c:v>
                </c:pt>
                <c:pt idx="36">
                  <c:v>1492.816933354462</c:v>
                </c:pt>
                <c:pt idx="37">
                  <c:v>1480.7962804199997</c:v>
                </c:pt>
                <c:pt idx="38">
                  <c:v>1470.1793997866589</c:v>
                </c:pt>
                <c:pt idx="39">
                  <c:v>1458.6841004487774</c:v>
                </c:pt>
                <c:pt idx="40">
                  <c:v>1447.8119858015741</c:v>
                </c:pt>
                <c:pt idx="41">
                  <c:v>1436.831101915817</c:v>
                </c:pt>
                <c:pt idx="42">
                  <c:v>1426.4432414757373</c:v>
                </c:pt>
                <c:pt idx="43">
                  <c:v>1415.9491238887895</c:v>
                </c:pt>
                <c:pt idx="44">
                  <c:v>1405.6922697509292</c:v>
                </c:pt>
                <c:pt idx="45">
                  <c:v>1395.9860076508164</c:v>
                </c:pt>
                <c:pt idx="46">
                  <c:v>1386.177044798811</c:v>
                </c:pt>
                <c:pt idx="47">
                  <c:v>1376.8924387549414</c:v>
                </c:pt>
                <c:pt idx="48">
                  <c:v>1367.5073456710068</c:v>
                </c:pt>
                <c:pt idx="49">
                  <c:v>1358.3288785622003</c:v>
                </c:pt>
                <c:pt idx="50">
                  <c:v>1349.9245792012327</c:v>
                </c:pt>
                <c:pt idx="51">
                  <c:v>1341.1299834247043</c:v>
                </c:pt>
                <c:pt idx="52">
                  <c:v>1332.8003724029625</c:v>
                </c:pt>
                <c:pt idx="53">
                  <c:v>1324.3753339615014</c:v>
                </c:pt>
                <c:pt idx="54">
                  <c:v>1316.3936676236481</c:v>
                </c:pt>
                <c:pt idx="55">
                  <c:v>1308.3184358054818</c:v>
                </c:pt>
                <c:pt idx="56">
                  <c:v>1300.4137528089764</c:v>
                </c:pt>
                <c:pt idx="57">
                  <c:v>1292.9220295919329</c:v>
                </c:pt>
                <c:pt idx="58">
                  <c:v>1285.3393826790059</c:v>
                </c:pt>
                <c:pt idx="59">
                  <c:v>1278.1508868871713</c:v>
                </c:pt>
                <c:pt idx="60">
                  <c:v>1270.8731156337617</c:v>
                </c:pt>
                <c:pt idx="61">
                  <c:v>1263.7440064963489</c:v>
                </c:pt>
                <c:pt idx="62">
                  <c:v>1257.4292000741232</c:v>
                </c:pt>
                <c:pt idx="63">
                  <c:v>1250.5718739309964</c:v>
                </c:pt>
                <c:pt idx="64">
                  <c:v>1244.0663789354464</c:v>
                </c:pt>
                <c:pt idx="65">
                  <c:v>1237.4753650278037</c:v>
                </c:pt>
                <c:pt idx="66">
                  <c:v>1231.2206612012731</c:v>
                </c:pt>
                <c:pt idx="67">
                  <c:v>1224.8818356948798</c:v>
                </c:pt>
                <c:pt idx="68">
                  <c:v>1218.6660070536832</c:v>
                </c:pt>
                <c:pt idx="69">
                  <c:v>1212.7646409333151</c:v>
                </c:pt>
                <c:pt idx="70">
                  <c:v>1206.7811410381723</c:v>
                </c:pt>
                <c:pt idx="71">
                  <c:v>1201.0985872685487</c:v>
                </c:pt>
                <c:pt idx="72">
                  <c:v>1195.3351435866855</c:v>
                </c:pt>
                <c:pt idx="73">
                  <c:v>1189.6790441729142</c:v>
                </c:pt>
                <c:pt idx="74">
                  <c:v>1184.6601498409041</c:v>
                </c:pt>
                <c:pt idx="75">
                  <c:v>1179.200372950354</c:v>
                </c:pt>
                <c:pt idx="76">
                  <c:v>1174.0111144280168</c:v>
                </c:pt>
                <c:pt idx="77">
                  <c:v>1168.743812773338</c:v>
                </c:pt>
                <c:pt idx="78">
                  <c:v>1163.7358636465606</c:v>
                </c:pt>
                <c:pt idx="79">
                  <c:v>1158.6509349885209</c:v>
                </c:pt>
                <c:pt idx="80">
                  <c:v>1153.6549936182128</c:v>
                </c:pt>
                <c:pt idx="81">
                  <c:v>1148.9026808225799</c:v>
                </c:pt>
                <c:pt idx="82">
                  <c:v>1144.0749068134201</c:v>
                </c:pt>
                <c:pt idx="83">
                  <c:v>1139.4810289361799</c:v>
                </c:pt>
                <c:pt idx="84">
                  <c:v>1134.8126432117131</c:v>
                </c:pt>
                <c:pt idx="85">
                  <c:v>1130.2220477976807</c:v>
                </c:pt>
                <c:pt idx="86">
                  <c:v>1126.1408318128583</c:v>
                </c:pt>
                <c:pt idx="87">
                  <c:v>1121.6925815348275</c:v>
                </c:pt>
              </c:numCache>
            </c:numRef>
          </c:val>
          <c:smooth val="0"/>
        </c:ser>
        <c:ser>
          <c:idx val="4"/>
          <c:order val="2"/>
          <c:tx>
            <c:strRef>
              <c:f>まとめ!$U$30:$U$31</c:f>
              <c:strCache>
                <c:ptCount val="1"/>
                <c:pt idx="0">
                  <c:v>ぱいじん(飛灰) 両Cs濃度 (Bq/kg)</c:v>
                </c:pt>
              </c:strCache>
            </c:strRef>
          </c:tx>
          <c:spPr>
            <a:ln w="0" cmpd="sng">
              <a:solidFill>
                <a:srgbClr val="3333FF"/>
              </a:solidFill>
              <a:prstDash val="solid"/>
            </a:ln>
          </c:spPr>
          <c:marker>
            <c:symbol val="plus"/>
            <c:size val="5"/>
            <c:spPr>
              <a:noFill/>
              <a:ln w="0">
                <a:solidFill>
                  <a:srgbClr val="3333FF"/>
                </a:solidFill>
              </a:ln>
            </c:spPr>
          </c:marker>
          <c:cat>
            <c:numRef>
              <c:f>まとめ!$R$32:$R$119</c:f>
              <c:numCache>
                <c:formatCode>[$-411]ge\.m</c:formatCode>
                <c:ptCount val="88"/>
                <c:pt idx="0">
                  <c:v>40614</c:v>
                </c:pt>
                <c:pt idx="1">
                  <c:v>40939</c:v>
                </c:pt>
                <c:pt idx="2">
                  <c:v>40968</c:v>
                </c:pt>
                <c:pt idx="3">
                  <c:v>40999</c:v>
                </c:pt>
                <c:pt idx="4">
                  <c:v>41029</c:v>
                </c:pt>
                <c:pt idx="5">
                  <c:v>41060</c:v>
                </c:pt>
                <c:pt idx="6">
                  <c:v>41090</c:v>
                </c:pt>
                <c:pt idx="7">
                  <c:v>41121</c:v>
                </c:pt>
                <c:pt idx="8">
                  <c:v>41152</c:v>
                </c:pt>
                <c:pt idx="9">
                  <c:v>41182</c:v>
                </c:pt>
                <c:pt idx="10">
                  <c:v>41213</c:v>
                </c:pt>
                <c:pt idx="11">
                  <c:v>41243</c:v>
                </c:pt>
                <c:pt idx="12">
                  <c:v>41274</c:v>
                </c:pt>
                <c:pt idx="13">
                  <c:v>41305</c:v>
                </c:pt>
                <c:pt idx="14">
                  <c:v>41333</c:v>
                </c:pt>
                <c:pt idx="15">
                  <c:v>41364</c:v>
                </c:pt>
                <c:pt idx="16">
                  <c:v>41394</c:v>
                </c:pt>
                <c:pt idx="17">
                  <c:v>41425</c:v>
                </c:pt>
                <c:pt idx="18">
                  <c:v>41455</c:v>
                </c:pt>
                <c:pt idx="19">
                  <c:v>41486</c:v>
                </c:pt>
                <c:pt idx="20">
                  <c:v>41517</c:v>
                </c:pt>
                <c:pt idx="21">
                  <c:v>41547</c:v>
                </c:pt>
                <c:pt idx="22">
                  <c:v>41578</c:v>
                </c:pt>
                <c:pt idx="23">
                  <c:v>41608</c:v>
                </c:pt>
                <c:pt idx="24">
                  <c:v>41639</c:v>
                </c:pt>
                <c:pt idx="25">
                  <c:v>41670</c:v>
                </c:pt>
                <c:pt idx="26">
                  <c:v>41698</c:v>
                </c:pt>
                <c:pt idx="27">
                  <c:v>41729</c:v>
                </c:pt>
                <c:pt idx="28">
                  <c:v>41759</c:v>
                </c:pt>
                <c:pt idx="29">
                  <c:v>41790</c:v>
                </c:pt>
                <c:pt idx="30">
                  <c:v>41820</c:v>
                </c:pt>
                <c:pt idx="31">
                  <c:v>41851</c:v>
                </c:pt>
                <c:pt idx="32">
                  <c:v>41882</c:v>
                </c:pt>
                <c:pt idx="33">
                  <c:v>41912</c:v>
                </c:pt>
                <c:pt idx="34">
                  <c:v>41943</c:v>
                </c:pt>
                <c:pt idx="35">
                  <c:v>41973</c:v>
                </c:pt>
                <c:pt idx="36">
                  <c:v>42004</c:v>
                </c:pt>
                <c:pt idx="37">
                  <c:v>42035</c:v>
                </c:pt>
                <c:pt idx="38">
                  <c:v>42063</c:v>
                </c:pt>
                <c:pt idx="39">
                  <c:v>42094</c:v>
                </c:pt>
                <c:pt idx="40">
                  <c:v>42124</c:v>
                </c:pt>
                <c:pt idx="41">
                  <c:v>42155</c:v>
                </c:pt>
                <c:pt idx="42">
                  <c:v>42185</c:v>
                </c:pt>
                <c:pt idx="43">
                  <c:v>42216</c:v>
                </c:pt>
                <c:pt idx="44">
                  <c:v>42247</c:v>
                </c:pt>
                <c:pt idx="45">
                  <c:v>42277</c:v>
                </c:pt>
                <c:pt idx="46">
                  <c:v>42308</c:v>
                </c:pt>
                <c:pt idx="47">
                  <c:v>42338</c:v>
                </c:pt>
                <c:pt idx="48">
                  <c:v>42369</c:v>
                </c:pt>
                <c:pt idx="49">
                  <c:v>42400</c:v>
                </c:pt>
                <c:pt idx="50">
                  <c:v>42429</c:v>
                </c:pt>
                <c:pt idx="51">
                  <c:v>42460</c:v>
                </c:pt>
                <c:pt idx="52">
                  <c:v>42490</c:v>
                </c:pt>
                <c:pt idx="53">
                  <c:v>42521</c:v>
                </c:pt>
                <c:pt idx="54">
                  <c:v>42551</c:v>
                </c:pt>
                <c:pt idx="55">
                  <c:v>42582</c:v>
                </c:pt>
                <c:pt idx="56">
                  <c:v>42613</c:v>
                </c:pt>
                <c:pt idx="57">
                  <c:v>42643</c:v>
                </c:pt>
                <c:pt idx="58">
                  <c:v>42674</c:v>
                </c:pt>
                <c:pt idx="59">
                  <c:v>42704</c:v>
                </c:pt>
                <c:pt idx="60">
                  <c:v>42735</c:v>
                </c:pt>
                <c:pt idx="61">
                  <c:v>42766</c:v>
                </c:pt>
                <c:pt idx="62">
                  <c:v>42794</c:v>
                </c:pt>
                <c:pt idx="63">
                  <c:v>42825</c:v>
                </c:pt>
                <c:pt idx="64">
                  <c:v>42855</c:v>
                </c:pt>
                <c:pt idx="65">
                  <c:v>42886</c:v>
                </c:pt>
                <c:pt idx="66">
                  <c:v>42916</c:v>
                </c:pt>
                <c:pt idx="67">
                  <c:v>42947</c:v>
                </c:pt>
                <c:pt idx="68">
                  <c:v>42978</c:v>
                </c:pt>
                <c:pt idx="69">
                  <c:v>43008</c:v>
                </c:pt>
                <c:pt idx="70">
                  <c:v>43039</c:v>
                </c:pt>
                <c:pt idx="71">
                  <c:v>43069</c:v>
                </c:pt>
                <c:pt idx="72">
                  <c:v>43100</c:v>
                </c:pt>
                <c:pt idx="73">
                  <c:v>43131</c:v>
                </c:pt>
                <c:pt idx="74">
                  <c:v>43159</c:v>
                </c:pt>
                <c:pt idx="75">
                  <c:v>43190</c:v>
                </c:pt>
                <c:pt idx="76">
                  <c:v>43220</c:v>
                </c:pt>
                <c:pt idx="77">
                  <c:v>43251</c:v>
                </c:pt>
                <c:pt idx="78">
                  <c:v>43281</c:v>
                </c:pt>
                <c:pt idx="79">
                  <c:v>43312</c:v>
                </c:pt>
                <c:pt idx="80">
                  <c:v>43343</c:v>
                </c:pt>
                <c:pt idx="81">
                  <c:v>43373</c:v>
                </c:pt>
                <c:pt idx="82">
                  <c:v>43404</c:v>
                </c:pt>
                <c:pt idx="83">
                  <c:v>43434</c:v>
                </c:pt>
                <c:pt idx="84">
                  <c:v>43465</c:v>
                </c:pt>
                <c:pt idx="85">
                  <c:v>43496</c:v>
                </c:pt>
                <c:pt idx="86">
                  <c:v>43524</c:v>
                </c:pt>
                <c:pt idx="87">
                  <c:v>43555</c:v>
                </c:pt>
              </c:numCache>
            </c:numRef>
          </c:cat>
          <c:val>
            <c:numRef>
              <c:f>まとめ!$U$32:$U$119</c:f>
              <c:numCache>
                <c:formatCode>0.0</c:formatCode>
                <c:ptCount val="88"/>
                <c:pt idx="4" formatCode="0">
                  <c:v>1364.6296688220762</c:v>
                </c:pt>
                <c:pt idx="5" formatCode="0">
                  <c:v>1946.516201903336</c:v>
                </c:pt>
                <c:pt idx="6" formatCode="0">
                  <c:v>1986.1449058173002</c:v>
                </c:pt>
                <c:pt idx="7" formatCode="0">
                  <c:v>1790</c:v>
                </c:pt>
                <c:pt idx="8" formatCode="0">
                  <c:v>1590</c:v>
                </c:pt>
                <c:pt idx="9" formatCode="0">
                  <c:v>1290</c:v>
                </c:pt>
                <c:pt idx="10" formatCode="0">
                  <c:v>1890</c:v>
                </c:pt>
                <c:pt idx="11" formatCode="0">
                  <c:v>1470</c:v>
                </c:pt>
                <c:pt idx="12" formatCode="0">
                  <c:v>1034.1619417444142</c:v>
                </c:pt>
                <c:pt idx="13" formatCode="0">
                  <c:v>889.05634977627858</c:v>
                </c:pt>
                <c:pt idx="14" formatCode="0">
                  <c:v>773.27002456828586</c:v>
                </c:pt>
                <c:pt idx="15" formatCode="0">
                  <c:v>688.18497808941197</c:v>
                </c:pt>
                <c:pt idx="16" formatCode="0">
                  <c:v>1123.1908323002942</c:v>
                </c:pt>
                <c:pt idx="17" formatCode="0">
                  <c:v>1616.1120358464113</c:v>
                </c:pt>
                <c:pt idx="18" formatCode="0">
                  <c:v>1664.0162856510465</c:v>
                </c:pt>
                <c:pt idx="19" formatCode="0">
                  <c:v>1513.4783817154103</c:v>
                </c:pt>
                <c:pt idx="20" formatCode="0">
                  <c:v>1255.7553302578845</c:v>
                </c:pt>
                <c:pt idx="21" formatCode="0">
                  <c:v>1120.0855581767096</c:v>
                </c:pt>
                <c:pt idx="22" formatCode="0">
                  <c:v>992.34805162971736</c:v>
                </c:pt>
                <c:pt idx="23" formatCode="0">
                  <c:v>795.35506687618908</c:v>
                </c:pt>
                <c:pt idx="24" formatCode="0">
                  <c:v>565.24192289161942</c:v>
                </c:pt>
                <c:pt idx="25" formatCode="0">
                  <c:v>491.32760801347195</c:v>
                </c:pt>
                <c:pt idx="26" formatCode="0">
                  <c:v>432.12129960743601</c:v>
                </c:pt>
                <c:pt idx="27" formatCode="0">
                  <c:v>366.51624189913889</c:v>
                </c:pt>
                <c:pt idx="28" formatCode="0">
                  <c:v>641.68007952749372</c:v>
                </c:pt>
                <c:pt idx="29" formatCode="0">
                  <c:v>933.72961064241827</c:v>
                </c:pt>
                <c:pt idx="30" formatCode="0">
                  <c:v>973.07630877755946</c:v>
                </c:pt>
                <c:pt idx="31" formatCode="0">
                  <c:v>895.47092301538419</c:v>
                </c:pt>
                <c:pt idx="32" formatCode="0">
                  <c:v>752.36640130708088</c:v>
                </c:pt>
                <c:pt idx="33" formatCode="0">
                  <c:v>679.48742477541248</c:v>
                </c:pt>
                <c:pt idx="34" formatCode="0">
                  <c:v>609.41669095950135</c:v>
                </c:pt>
                <c:pt idx="35" formatCode="0">
                  <c:v>494.76399628667679</c:v>
                </c:pt>
                <c:pt idx="36" formatCode="0">
                  <c:v>356.03530073259134</c:v>
                </c:pt>
                <c:pt idx="37" formatCode="0">
                  <c:v>313.54298039821236</c:v>
                </c:pt>
                <c:pt idx="38" formatCode="0">
                  <c:v>279.37287074623958</c:v>
                </c:pt>
                <c:pt idx="39" formatCode="0">
                  <c:v>239.75293011347986</c:v>
                </c:pt>
                <c:pt idx="40" formatCode="0">
                  <c:v>425.24574940667748</c:v>
                </c:pt>
                <c:pt idx="41" formatCode="0">
                  <c:v>626.7110135710401</c:v>
                </c:pt>
                <c:pt idx="42" formatCode="0">
                  <c:v>661.68411221541123</c:v>
                </c:pt>
                <c:pt idx="43" formatCode="0">
                  <c:v>616.54596226921876</c:v>
                </c:pt>
                <c:pt idx="44" formatCode="0">
                  <c:v>524.76137706239876</c:v>
                </c:pt>
                <c:pt idx="45" formatCode="0">
                  <c:v>480.05541823820977</c:v>
                </c:pt>
                <c:pt idx="46" formatCode="0">
                  <c:v>435.8039916521131</c:v>
                </c:pt>
                <c:pt idx="47" formatCode="0">
                  <c:v>358.22466690943713</c:v>
                </c:pt>
                <c:pt idx="48" formatCode="0">
                  <c:v>260.89862260593787</c:v>
                </c:pt>
                <c:pt idx="49" formatCode="0">
                  <c:v>232.53239410547138</c:v>
                </c:pt>
                <c:pt idx="50" formatCode="0">
                  <c:v>209.62713801481607</c:v>
                </c:pt>
                <c:pt idx="51" formatCode="0">
                  <c:v>181.76101963673477</c:v>
                </c:pt>
                <c:pt idx="52" formatCode="0">
                  <c:v>326.13027599097717</c:v>
                </c:pt>
                <c:pt idx="53" formatCode="0">
                  <c:v>485.86247850116035</c:v>
                </c:pt>
                <c:pt idx="54" formatCode="0">
                  <c:v>518.54613067845162</c:v>
                </c:pt>
                <c:pt idx="55" formatCode="0">
                  <c:v>488.25378464708763</c:v>
                </c:pt>
                <c:pt idx="56" formatCode="0">
                  <c:v>419.86513685329368</c:v>
                </c:pt>
                <c:pt idx="57" formatCode="0">
                  <c:v>388.0530741474513</c:v>
                </c:pt>
                <c:pt idx="58" formatCode="0">
                  <c:v>355.61381096395655</c:v>
                </c:pt>
                <c:pt idx="59" formatCode="0">
                  <c:v>295.12555177992959</c:v>
                </c:pt>
                <c:pt idx="60" formatCode="0">
                  <c:v>216.81933863598016</c:v>
                </c:pt>
                <c:pt idx="61" formatCode="0">
                  <c:v>194.9637674183131</c:v>
                </c:pt>
                <c:pt idx="62" formatCode="0">
                  <c:v>177.29936132230466</c:v>
                </c:pt>
                <c:pt idx="63" formatCode="0">
                  <c:v>154.93240577590078</c:v>
                </c:pt>
                <c:pt idx="64" formatCode="0">
                  <c:v>280.18662909417446</c:v>
                </c:pt>
                <c:pt idx="65" formatCode="0">
                  <c:v>420.50914654946672</c:v>
                </c:pt>
                <c:pt idx="66" formatCode="0">
                  <c:v>452.2216138446862</c:v>
                </c:pt>
                <c:pt idx="67" formatCode="0">
                  <c:v>428.65811959589638</c:v>
                </c:pt>
                <c:pt idx="68" formatCode="0">
                  <c:v>371.0879261371424</c:v>
                </c:pt>
                <c:pt idx="69" formatCode="0">
                  <c:v>345.09003915651203</c:v>
                </c:pt>
                <c:pt idx="70" formatCode="0">
                  <c:v>318.16564787136173</c:v>
                </c:pt>
                <c:pt idx="71" formatCode="0">
                  <c:v>265.59108960845697</c:v>
                </c:pt>
                <c:pt idx="72" formatCode="0">
                  <c:v>196.19258133225398</c:v>
                </c:pt>
                <c:pt idx="73" formatCode="0">
                  <c:v>177.37741389228336</c:v>
                </c:pt>
                <c:pt idx="74" formatCode="0">
                  <c:v>162.14338348765119</c:v>
                </c:pt>
                <c:pt idx="75" formatCode="0">
                  <c:v>142.31204268078699</c:v>
                </c:pt>
                <c:pt idx="76" formatCode="0">
                  <c:v>258.55211621187215</c:v>
                </c:pt>
                <c:pt idx="77" formatCode="0">
                  <c:v>389.74476010071248</c:v>
                </c:pt>
                <c:pt idx="78" formatCode="0">
                  <c:v>420.74853901386115</c:v>
                </c:pt>
                <c:pt idx="79" formatCode="0">
                  <c:v>400.44261245050399</c:v>
                </c:pt>
                <c:pt idx="80" formatCode="0">
                  <c:v>347.95446818520901</c:v>
                </c:pt>
                <c:pt idx="81" formatCode="0">
                  <c:v>324.7799350169484</c:v>
                </c:pt>
                <c:pt idx="82" formatCode="0">
                  <c:v>300.43019280661696</c:v>
                </c:pt>
                <c:pt idx="83" formatCode="0">
                  <c:v>251.63255593294699</c:v>
                </c:pt>
                <c:pt idx="84" formatCode="0">
                  <c:v>186.30935841280964</c:v>
                </c:pt>
                <c:pt idx="85" formatCode="0">
                  <c:v>168.87190044998053</c:v>
                </c:pt>
                <c:pt idx="86" formatCode="0">
                  <c:v>154.75961851290694</c:v>
                </c:pt>
                <c:pt idx="87" formatCode="0">
                  <c:v>136.16654480229619</c:v>
                </c:pt>
              </c:numCache>
            </c:numRef>
          </c:val>
          <c:smooth val="0"/>
        </c:ser>
        <c:ser>
          <c:idx val="5"/>
          <c:order val="3"/>
          <c:tx>
            <c:strRef>
              <c:f>まとめ!$X$30:$X$31</c:f>
              <c:strCache>
                <c:ptCount val="1"/>
                <c:pt idx="0">
                  <c:v>焼却灰(主灰) 両Cs濃度 (Bq/kg)</c:v>
                </c:pt>
              </c:strCache>
            </c:strRef>
          </c:tx>
          <c:spPr>
            <a:ln w="0" cmpd="sng">
              <a:solidFill>
                <a:srgbClr val="3333FF"/>
              </a:solidFill>
              <a:prstDash val="sysDot"/>
            </a:ln>
          </c:spPr>
          <c:marker>
            <c:symbol val="circle"/>
            <c:size val="6"/>
            <c:spPr>
              <a:noFill/>
              <a:ln w="0">
                <a:solidFill>
                  <a:srgbClr val="3333FF"/>
                </a:solidFill>
                <a:prstDash val="sysDash"/>
              </a:ln>
            </c:spPr>
          </c:marker>
          <c:cat>
            <c:numRef>
              <c:f>まとめ!$R$32:$R$119</c:f>
              <c:numCache>
                <c:formatCode>[$-411]ge\.m</c:formatCode>
                <c:ptCount val="88"/>
                <c:pt idx="0">
                  <c:v>40614</c:v>
                </c:pt>
                <c:pt idx="1">
                  <c:v>40939</c:v>
                </c:pt>
                <c:pt idx="2">
                  <c:v>40968</c:v>
                </c:pt>
                <c:pt idx="3">
                  <c:v>40999</c:v>
                </c:pt>
                <c:pt idx="4">
                  <c:v>41029</c:v>
                </c:pt>
                <c:pt idx="5">
                  <c:v>41060</c:v>
                </c:pt>
                <c:pt idx="6">
                  <c:v>41090</c:v>
                </c:pt>
                <c:pt idx="7">
                  <c:v>41121</c:v>
                </c:pt>
                <c:pt idx="8">
                  <c:v>41152</c:v>
                </c:pt>
                <c:pt idx="9">
                  <c:v>41182</c:v>
                </c:pt>
                <c:pt idx="10">
                  <c:v>41213</c:v>
                </c:pt>
                <c:pt idx="11">
                  <c:v>41243</c:v>
                </c:pt>
                <c:pt idx="12">
                  <c:v>41274</c:v>
                </c:pt>
                <c:pt idx="13">
                  <c:v>41305</c:v>
                </c:pt>
                <c:pt idx="14">
                  <c:v>41333</c:v>
                </c:pt>
                <c:pt idx="15">
                  <c:v>41364</c:v>
                </c:pt>
                <c:pt idx="16">
                  <c:v>41394</c:v>
                </c:pt>
                <c:pt idx="17">
                  <c:v>41425</c:v>
                </c:pt>
                <c:pt idx="18">
                  <c:v>41455</c:v>
                </c:pt>
                <c:pt idx="19">
                  <c:v>41486</c:v>
                </c:pt>
                <c:pt idx="20">
                  <c:v>41517</c:v>
                </c:pt>
                <c:pt idx="21">
                  <c:v>41547</c:v>
                </c:pt>
                <c:pt idx="22">
                  <c:v>41578</c:v>
                </c:pt>
                <c:pt idx="23">
                  <c:v>41608</c:v>
                </c:pt>
                <c:pt idx="24">
                  <c:v>41639</c:v>
                </c:pt>
                <c:pt idx="25">
                  <c:v>41670</c:v>
                </c:pt>
                <c:pt idx="26">
                  <c:v>41698</c:v>
                </c:pt>
                <c:pt idx="27">
                  <c:v>41729</c:v>
                </c:pt>
                <c:pt idx="28">
                  <c:v>41759</c:v>
                </c:pt>
                <c:pt idx="29">
                  <c:v>41790</c:v>
                </c:pt>
                <c:pt idx="30">
                  <c:v>41820</c:v>
                </c:pt>
                <c:pt idx="31">
                  <c:v>41851</c:v>
                </c:pt>
                <c:pt idx="32">
                  <c:v>41882</c:v>
                </c:pt>
                <c:pt idx="33">
                  <c:v>41912</c:v>
                </c:pt>
                <c:pt idx="34">
                  <c:v>41943</c:v>
                </c:pt>
                <c:pt idx="35">
                  <c:v>41973</c:v>
                </c:pt>
                <c:pt idx="36">
                  <c:v>42004</c:v>
                </c:pt>
                <c:pt idx="37">
                  <c:v>42035</c:v>
                </c:pt>
                <c:pt idx="38">
                  <c:v>42063</c:v>
                </c:pt>
                <c:pt idx="39">
                  <c:v>42094</c:v>
                </c:pt>
                <c:pt idx="40">
                  <c:v>42124</c:v>
                </c:pt>
                <c:pt idx="41">
                  <c:v>42155</c:v>
                </c:pt>
                <c:pt idx="42">
                  <c:v>42185</c:v>
                </c:pt>
                <c:pt idx="43">
                  <c:v>42216</c:v>
                </c:pt>
                <c:pt idx="44">
                  <c:v>42247</c:v>
                </c:pt>
                <c:pt idx="45">
                  <c:v>42277</c:v>
                </c:pt>
                <c:pt idx="46">
                  <c:v>42308</c:v>
                </c:pt>
                <c:pt idx="47">
                  <c:v>42338</c:v>
                </c:pt>
                <c:pt idx="48">
                  <c:v>42369</c:v>
                </c:pt>
                <c:pt idx="49">
                  <c:v>42400</c:v>
                </c:pt>
                <c:pt idx="50">
                  <c:v>42429</c:v>
                </c:pt>
                <c:pt idx="51">
                  <c:v>42460</c:v>
                </c:pt>
                <c:pt idx="52">
                  <c:v>42490</c:v>
                </c:pt>
                <c:pt idx="53">
                  <c:v>42521</c:v>
                </c:pt>
                <c:pt idx="54">
                  <c:v>42551</c:v>
                </c:pt>
                <c:pt idx="55">
                  <c:v>42582</c:v>
                </c:pt>
                <c:pt idx="56">
                  <c:v>42613</c:v>
                </c:pt>
                <c:pt idx="57">
                  <c:v>42643</c:v>
                </c:pt>
                <c:pt idx="58">
                  <c:v>42674</c:v>
                </c:pt>
                <c:pt idx="59">
                  <c:v>42704</c:v>
                </c:pt>
                <c:pt idx="60">
                  <c:v>42735</c:v>
                </c:pt>
                <c:pt idx="61">
                  <c:v>42766</c:v>
                </c:pt>
                <c:pt idx="62">
                  <c:v>42794</c:v>
                </c:pt>
                <c:pt idx="63">
                  <c:v>42825</c:v>
                </c:pt>
                <c:pt idx="64">
                  <c:v>42855</c:v>
                </c:pt>
                <c:pt idx="65">
                  <c:v>42886</c:v>
                </c:pt>
                <c:pt idx="66">
                  <c:v>42916</c:v>
                </c:pt>
                <c:pt idx="67">
                  <c:v>42947</c:v>
                </c:pt>
                <c:pt idx="68">
                  <c:v>42978</c:v>
                </c:pt>
                <c:pt idx="69">
                  <c:v>43008</c:v>
                </c:pt>
                <c:pt idx="70">
                  <c:v>43039</c:v>
                </c:pt>
                <c:pt idx="71">
                  <c:v>43069</c:v>
                </c:pt>
                <c:pt idx="72">
                  <c:v>43100</c:v>
                </c:pt>
                <c:pt idx="73">
                  <c:v>43131</c:v>
                </c:pt>
                <c:pt idx="74">
                  <c:v>43159</c:v>
                </c:pt>
                <c:pt idx="75">
                  <c:v>43190</c:v>
                </c:pt>
                <c:pt idx="76">
                  <c:v>43220</c:v>
                </c:pt>
                <c:pt idx="77">
                  <c:v>43251</c:v>
                </c:pt>
                <c:pt idx="78">
                  <c:v>43281</c:v>
                </c:pt>
                <c:pt idx="79">
                  <c:v>43312</c:v>
                </c:pt>
                <c:pt idx="80">
                  <c:v>43343</c:v>
                </c:pt>
                <c:pt idx="81">
                  <c:v>43373</c:v>
                </c:pt>
                <c:pt idx="82">
                  <c:v>43404</c:v>
                </c:pt>
                <c:pt idx="83">
                  <c:v>43434</c:v>
                </c:pt>
                <c:pt idx="84">
                  <c:v>43465</c:v>
                </c:pt>
                <c:pt idx="85">
                  <c:v>43496</c:v>
                </c:pt>
                <c:pt idx="86">
                  <c:v>43524</c:v>
                </c:pt>
                <c:pt idx="87">
                  <c:v>43555</c:v>
                </c:pt>
              </c:numCache>
            </c:numRef>
          </c:cat>
          <c:val>
            <c:numRef>
              <c:f>まとめ!$X$32:$X$119</c:f>
              <c:numCache>
                <c:formatCode>0.0</c:formatCode>
                <c:ptCount val="88"/>
                <c:pt idx="4" formatCode="0">
                  <c:v>156.82213326890741</c:v>
                </c:pt>
                <c:pt idx="5" formatCode="0">
                  <c:v>223.79746274814778</c:v>
                </c:pt>
                <c:pt idx="6" formatCode="0">
                  <c:v>228.46512521187827</c:v>
                </c:pt>
                <c:pt idx="7" formatCode="0">
                  <c:v>206</c:v>
                </c:pt>
                <c:pt idx="8" formatCode="0">
                  <c:v>145</c:v>
                </c:pt>
                <c:pt idx="9" formatCode="0">
                  <c:v>177</c:v>
                </c:pt>
                <c:pt idx="10" formatCode="0">
                  <c:v>102</c:v>
                </c:pt>
                <c:pt idx="11" formatCode="0">
                  <c:v>135</c:v>
                </c:pt>
                <c:pt idx="12" formatCode="0">
                  <c:v>95.009664824610653</c:v>
                </c:pt>
                <c:pt idx="13" formatCode="0">
                  <c:v>81.710006110566155</c:v>
                </c:pt>
                <c:pt idx="14" formatCode="0">
                  <c:v>71.095610056034502</c:v>
                </c:pt>
                <c:pt idx="15" formatCode="0">
                  <c:v>63.294234746283351</c:v>
                </c:pt>
                <c:pt idx="16" formatCode="0">
                  <c:v>103.34133474850259</c:v>
                </c:pt>
                <c:pt idx="17" formatCode="0">
                  <c:v>148.74648412734587</c:v>
                </c:pt>
                <c:pt idx="18" formatCode="0">
                  <c:v>153.21138569288652</c:v>
                </c:pt>
                <c:pt idx="19" formatCode="0">
                  <c:v>139.3994941117835</c:v>
                </c:pt>
                <c:pt idx="20" formatCode="0">
                  <c:v>115.70283587041141</c:v>
                </c:pt>
                <c:pt idx="21" formatCode="0">
                  <c:v>103.23830656311777</c:v>
                </c:pt>
                <c:pt idx="22" formatCode="0">
                  <c:v>91.495080355890281</c:v>
                </c:pt>
                <c:pt idx="23" formatCode="0">
                  <c:v>73.356719594093363</c:v>
                </c:pt>
                <c:pt idx="24" formatCode="0">
                  <c:v>52.149609036812947</c:v>
                </c:pt>
                <c:pt idx="25" formatCode="0">
                  <c:v>45.344792590923511</c:v>
                </c:pt>
                <c:pt idx="26" formatCode="0">
                  <c:v>39.893105330249433</c:v>
                </c:pt>
                <c:pt idx="27" formatCode="0">
                  <c:v>33.845803075377013</c:v>
                </c:pt>
                <c:pt idx="28" formatCode="0">
                  <c:v>59.273210786789633</c:v>
                </c:pt>
                <c:pt idx="29" formatCode="0">
                  <c:v>86.274351146613625</c:v>
                </c:pt>
                <c:pt idx="30" formatCode="0">
                  <c:v>89.934865105569571</c:v>
                </c:pt>
                <c:pt idx="31" formatCode="0">
                  <c:v>82.783911025388534</c:v>
                </c:pt>
                <c:pt idx="32" formatCode="0">
                  <c:v>69.57244613420535</c:v>
                </c:pt>
                <c:pt idx="33" formatCode="0">
                  <c:v>62.848906237328109</c:v>
                </c:pt>
                <c:pt idx="34" formatCode="0">
                  <c:v>56.380875537691779</c:v>
                </c:pt>
                <c:pt idx="35" formatCode="0">
                  <c:v>45.784205733466365</c:v>
                </c:pt>
                <c:pt idx="36" formatCode="0">
                  <c:v>32.953645888953389</c:v>
                </c:pt>
                <c:pt idx="37" formatCode="0">
                  <c:v>29.026785645799375</c:v>
                </c:pt>
                <c:pt idx="38" formatCode="0">
                  <c:v>25.868613116824388</c:v>
                </c:pt>
                <c:pt idx="39" formatCode="0">
                  <c:v>22.203801336753273</c:v>
                </c:pt>
                <c:pt idx="40" formatCode="0">
                  <c:v>39.389611560746189</c:v>
                </c:pt>
                <c:pt idx="41" formatCode="0">
                  <c:v>58.060511197429037</c:v>
                </c:pt>
                <c:pt idx="42" formatCode="0">
                  <c:v>61.310347388530374</c:v>
                </c:pt>
                <c:pt idx="43" formatCode="0">
                  <c:v>57.136350857500517</c:v>
                </c:pt>
                <c:pt idx="44" formatCode="0">
                  <c:v>48.637486567395072</c:v>
                </c:pt>
                <c:pt idx="45" formatCode="0">
                  <c:v>44.499854562126693</c:v>
                </c:pt>
                <c:pt idx="46" formatCode="0">
                  <c:v>40.402735814770438</c:v>
                </c:pt>
                <c:pt idx="47" formatCode="0">
                  <c:v>33.214337631152198</c:v>
                </c:pt>
                <c:pt idx="48" formatCode="0">
                  <c:v>24.192876125899861</c:v>
                </c:pt>
                <c:pt idx="49" formatCode="0">
                  <c:v>21.564660488601749</c:v>
                </c:pt>
                <c:pt idx="50" formatCode="0">
                  <c:v>19.442254054755693</c:v>
                </c:pt>
                <c:pt idx="51" formatCode="0">
                  <c:v>16.859120660211278</c:v>
                </c:pt>
                <c:pt idx="52" formatCode="0">
                  <c:v>30.252322126450583</c:v>
                </c:pt>
                <c:pt idx="53" formatCode="0">
                  <c:v>45.072389903237074</c:v>
                </c:pt>
                <c:pt idx="54" formatCode="0">
                  <c:v>48.107526160776466</c:v>
                </c:pt>
                <c:pt idx="55" formatCode="0">
                  <c:v>45.299804137041633</c:v>
                </c:pt>
                <c:pt idx="56" formatCode="0">
                  <c:v>38.95686589964086</c:v>
                </c:pt>
                <c:pt idx="57" formatCode="0">
                  <c:v>36.00700273366175</c:v>
                </c:pt>
                <c:pt idx="58" formatCode="0">
                  <c:v>32.998393490953212</c:v>
                </c:pt>
                <c:pt idx="59" formatCode="0">
                  <c:v>27.38660754496016</c:v>
                </c:pt>
                <c:pt idx="60" formatCode="0">
                  <c:v>20.120729381035552</c:v>
                </c:pt>
                <c:pt idx="61" formatCode="0">
                  <c:v>18.093119315293837</c:v>
                </c:pt>
                <c:pt idx="62" formatCode="0">
                  <c:v>16.454275785855085</c:v>
                </c:pt>
                <c:pt idx="63" formatCode="0">
                  <c:v>14.378821944579556</c:v>
                </c:pt>
                <c:pt idx="64" formatCode="0">
                  <c:v>26.003802514627594</c:v>
                </c:pt>
                <c:pt idx="65" formatCode="0">
                  <c:v>39.027611130797077</c:v>
                </c:pt>
                <c:pt idx="66" formatCode="0">
                  <c:v>41.97152612003665</c:v>
                </c:pt>
                <c:pt idx="67" formatCode="0">
                  <c:v>39.785062270801674</c:v>
                </c:pt>
                <c:pt idx="68" formatCode="0">
                  <c:v>34.4421702177697</c:v>
                </c:pt>
                <c:pt idx="69" formatCode="0">
                  <c:v>32.029470906299338</c:v>
                </c:pt>
                <c:pt idx="70" formatCode="0">
                  <c:v>29.530702625000227</c:v>
                </c:pt>
                <c:pt idx="71" formatCode="0">
                  <c:v>24.65109590417887</c:v>
                </c:pt>
                <c:pt idx="72" formatCode="0">
                  <c:v>18.209870462628349</c:v>
                </c:pt>
                <c:pt idx="73" formatCode="0">
                  <c:v>16.463586439938499</c:v>
                </c:pt>
                <c:pt idx="74" formatCode="0">
                  <c:v>15.049646353359055</c:v>
                </c:pt>
                <c:pt idx="75" formatCode="0">
                  <c:v>13.208964497101329</c:v>
                </c:pt>
                <c:pt idx="76" formatCode="0">
                  <c:v>23.997956504245536</c:v>
                </c:pt>
                <c:pt idx="77" formatCode="0">
                  <c:v>36.174738145242074</c:v>
                </c:pt>
                <c:pt idx="78" formatCode="0">
                  <c:v>39.052246516815359</c:v>
                </c:pt>
                <c:pt idx="79" formatCode="0">
                  <c:v>37.167485838139115</c:v>
                </c:pt>
                <c:pt idx="80" formatCode="0">
                  <c:v>32.295646474704903</c:v>
                </c:pt>
                <c:pt idx="81" formatCode="0">
                  <c:v>30.144589805013627</c:v>
                </c:pt>
                <c:pt idx="82" formatCode="0">
                  <c:v>27.884462583560644</c:v>
                </c:pt>
                <c:pt idx="83" formatCode="0">
                  <c:v>23.35520240721155</c:v>
                </c:pt>
                <c:pt idx="84" formatCode="0">
                  <c:v>17.292123433501896</c:v>
                </c:pt>
                <c:pt idx="85" formatCode="0">
                  <c:v>15.673587775546968</c:v>
                </c:pt>
                <c:pt idx="86" formatCode="0">
                  <c:v>14.363704659990244</c:v>
                </c:pt>
                <c:pt idx="87" formatCode="0">
                  <c:v>12.637949742240753</c:v>
                </c:pt>
              </c:numCache>
            </c:numRef>
          </c:val>
          <c:smooth val="0"/>
        </c:ser>
        <c:dLbls>
          <c:showLegendKey val="0"/>
          <c:showVal val="0"/>
          <c:showCatName val="0"/>
          <c:showSerName val="0"/>
          <c:showPercent val="0"/>
          <c:showBubbleSize val="0"/>
        </c:dLbls>
        <c:marker val="1"/>
        <c:smooth val="0"/>
        <c:axId val="288199808"/>
        <c:axId val="288206848"/>
      </c:lineChart>
      <c:dateAx>
        <c:axId val="288199808"/>
        <c:scaling>
          <c:orientation val="minMax"/>
        </c:scaling>
        <c:delete val="0"/>
        <c:axPos val="b"/>
        <c:majorGridlines>
          <c:spPr>
            <a:ln w="0">
              <a:solidFill>
                <a:sysClr val="window" lastClr="FFFFFF">
                  <a:lumMod val="75000"/>
                </a:sysClr>
              </a:solidFill>
              <a:prstDash val="sysDot"/>
            </a:ln>
          </c:spPr>
        </c:majorGridlines>
        <c:numFmt formatCode="ge\.m" sourceLinked="0"/>
        <c:majorTickMark val="in"/>
        <c:minorTickMark val="none"/>
        <c:tickLblPos val="nextTo"/>
        <c:spPr>
          <a:ln w="3175">
            <a:solidFill>
              <a:srgbClr val="000000"/>
            </a:solidFill>
            <a:prstDash val="solid"/>
          </a:ln>
        </c:spPr>
        <c:txPr>
          <a:bodyPr rot="-5400000" vert="horz"/>
          <a:lstStyle/>
          <a:p>
            <a:pPr>
              <a:defRPr sz="900"/>
            </a:pPr>
            <a:endParaRPr lang="ja-JP"/>
          </a:p>
        </c:txPr>
        <c:crossAx val="288206848"/>
        <c:crosses val="autoZero"/>
        <c:auto val="0"/>
        <c:lblOffset val="0"/>
        <c:baseTimeUnit val="months"/>
        <c:majorUnit val="6"/>
        <c:minorUnit val="6"/>
      </c:dateAx>
      <c:valAx>
        <c:axId val="288206848"/>
        <c:scaling>
          <c:orientation val="minMax"/>
        </c:scaling>
        <c:delete val="0"/>
        <c:axPos val="l"/>
        <c:majorGridlines>
          <c:spPr>
            <a:ln w="0">
              <a:solidFill>
                <a:sysClr val="window" lastClr="FFFFFF">
                  <a:lumMod val="75000"/>
                </a:sysClr>
              </a:solidFill>
              <a:prstDash val="sysDot"/>
            </a:ln>
          </c:spPr>
        </c:majorGridlines>
        <c:numFmt formatCode="0" sourceLinked="0"/>
        <c:majorTickMark val="in"/>
        <c:minorTickMark val="none"/>
        <c:tickLblPos val="nextTo"/>
        <c:spPr>
          <a:ln w="3175">
            <a:solidFill>
              <a:srgbClr val="000000"/>
            </a:solidFill>
            <a:prstDash val="solid"/>
          </a:ln>
        </c:spPr>
        <c:txPr>
          <a:bodyPr rot="0" vert="horz"/>
          <a:lstStyle/>
          <a:p>
            <a:pPr>
              <a:defRPr sz="900"/>
            </a:pPr>
            <a:endParaRPr lang="ja-JP"/>
          </a:p>
        </c:txPr>
        <c:crossAx val="288199808"/>
        <c:crosses val="autoZero"/>
        <c:crossBetween val="between"/>
      </c:valAx>
      <c:valAx>
        <c:axId val="288208384"/>
        <c:scaling>
          <c:orientation val="maxMin"/>
          <c:max val="3000"/>
        </c:scaling>
        <c:delete val="0"/>
        <c:axPos val="r"/>
        <c:numFmt formatCode="General" sourceLinked="1"/>
        <c:majorTickMark val="out"/>
        <c:minorTickMark val="none"/>
        <c:tickLblPos val="nextTo"/>
        <c:txPr>
          <a:bodyPr/>
          <a:lstStyle/>
          <a:p>
            <a:pPr>
              <a:defRPr sz="900"/>
            </a:pPr>
            <a:endParaRPr lang="ja-JP"/>
          </a:p>
        </c:txPr>
        <c:crossAx val="288209920"/>
        <c:crosses val="max"/>
        <c:crossBetween val="between"/>
      </c:valAx>
      <c:dateAx>
        <c:axId val="288209920"/>
        <c:scaling>
          <c:orientation val="minMax"/>
        </c:scaling>
        <c:delete val="1"/>
        <c:axPos val="t"/>
        <c:numFmt formatCode="[$-411]ge\.m" sourceLinked="1"/>
        <c:majorTickMark val="out"/>
        <c:minorTickMark val="none"/>
        <c:tickLblPos val="nextTo"/>
        <c:crossAx val="288208384"/>
        <c:crosses val="autoZero"/>
        <c:auto val="1"/>
        <c:lblOffset val="100"/>
        <c:baseTimeUnit val="months"/>
      </c:dateAx>
      <c:spPr>
        <a:noFill/>
        <a:ln w="12700">
          <a:solidFill>
            <a:srgbClr val="808080"/>
          </a:solidFill>
          <a:prstDash val="solid"/>
        </a:ln>
      </c:spPr>
    </c:plotArea>
    <c:legend>
      <c:legendPos val="r"/>
      <c:layout>
        <c:manualLayout>
          <c:xMode val="edge"/>
          <c:yMode val="edge"/>
          <c:x val="1.0233765135722508E-2"/>
          <c:y val="1.1781704695708243E-2"/>
          <c:w val="0.97199977961722706"/>
          <c:h val="0.13809682519985234"/>
        </c:manualLayout>
      </c:layout>
      <c:overlay val="0"/>
      <c:spPr>
        <a:noFill/>
        <a:ln w="25400">
          <a:noFill/>
        </a:ln>
      </c:spPr>
      <c:txPr>
        <a:bodyPr/>
        <a:lstStyle/>
        <a:p>
          <a:pPr>
            <a:defRPr sz="1050"/>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171755573742668"/>
          <c:y val="3.6627296587926503E-2"/>
          <c:w val="0.85458439390452412"/>
          <c:h val="0.84993864403313213"/>
        </c:manualLayout>
      </c:layout>
      <c:lineChart>
        <c:grouping val="standard"/>
        <c:varyColors val="0"/>
        <c:ser>
          <c:idx val="1"/>
          <c:order val="0"/>
          <c:tx>
            <c:strRef>
              <c:f>濃度回帰式!$G$59</c:f>
              <c:strCache>
                <c:ptCount val="1"/>
                <c:pt idx="0">
                  <c:v>Cs-137</c:v>
                </c:pt>
              </c:strCache>
            </c:strRef>
          </c:tx>
          <c:spPr>
            <a:ln w="9525">
              <a:solidFill>
                <a:srgbClr val="009900"/>
              </a:solidFill>
            </a:ln>
          </c:spPr>
          <c:marker>
            <c:symbol val="triangle"/>
            <c:size val="6"/>
            <c:spPr>
              <a:solidFill>
                <a:srgbClr val="92D050"/>
              </a:solidFill>
              <a:ln>
                <a:solidFill>
                  <a:srgbClr val="009900"/>
                </a:solidFill>
              </a:ln>
            </c:spPr>
          </c:marker>
          <c:cat>
            <c:numRef>
              <c:f>濃度回帰式!$E$66:$E$150</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濃度回帰式!$G$66:$G$150</c:f>
              <c:numCache>
                <c:formatCode>General</c:formatCode>
                <c:ptCount val="85"/>
                <c:pt idx="1">
                  <c:v>510</c:v>
                </c:pt>
                <c:pt idx="2">
                  <c:v>850</c:v>
                </c:pt>
                <c:pt idx="3">
                  <c:v>890</c:v>
                </c:pt>
                <c:pt idx="4">
                  <c:v>760</c:v>
                </c:pt>
                <c:pt idx="5">
                  <c:v>660</c:v>
                </c:pt>
                <c:pt idx="6">
                  <c:v>510</c:v>
                </c:pt>
                <c:pt idx="7">
                  <c:v>450</c:v>
                </c:pt>
                <c:pt idx="8">
                  <c:v>450</c:v>
                </c:pt>
                <c:pt idx="9">
                  <c:v>330</c:v>
                </c:pt>
                <c:pt idx="10">
                  <c:v>300</c:v>
                </c:pt>
                <c:pt idx="11">
                  <c:v>180</c:v>
                </c:pt>
                <c:pt idx="12">
                  <c:v>320</c:v>
                </c:pt>
                <c:pt idx="13">
                  <c:v>460</c:v>
                </c:pt>
                <c:pt idx="14">
                  <c:v>540</c:v>
                </c:pt>
                <c:pt idx="15">
                  <c:v>560</c:v>
                </c:pt>
                <c:pt idx="16">
                  <c:v>430</c:v>
                </c:pt>
                <c:pt idx="17">
                  <c:v>390</c:v>
                </c:pt>
                <c:pt idx="18">
                  <c:v>360</c:v>
                </c:pt>
                <c:pt idx="19">
                  <c:v>290</c:v>
                </c:pt>
                <c:pt idx="20">
                  <c:v>300</c:v>
                </c:pt>
                <c:pt idx="21">
                  <c:v>280</c:v>
                </c:pt>
                <c:pt idx="22">
                  <c:v>190</c:v>
                </c:pt>
                <c:pt idx="23">
                  <c:v>120</c:v>
                </c:pt>
                <c:pt idx="24">
                  <c:v>130</c:v>
                </c:pt>
                <c:pt idx="25">
                  <c:v>210</c:v>
                </c:pt>
                <c:pt idx="26">
                  <c:v>320</c:v>
                </c:pt>
                <c:pt idx="27">
                  <c:v>330</c:v>
                </c:pt>
                <c:pt idx="28">
                  <c:v>290</c:v>
                </c:pt>
                <c:pt idx="29">
                  <c:v>220</c:v>
                </c:pt>
                <c:pt idx="30">
                  <c:v>230</c:v>
                </c:pt>
                <c:pt idx="31">
                  <c:v>200</c:v>
                </c:pt>
                <c:pt idx="32">
                  <c:v>190</c:v>
                </c:pt>
                <c:pt idx="33">
                  <c:v>180</c:v>
                </c:pt>
                <c:pt idx="34">
                  <c:v>110</c:v>
                </c:pt>
                <c:pt idx="35">
                  <c:v>71</c:v>
                </c:pt>
                <c:pt idx="36">
                  <c:v>100</c:v>
                </c:pt>
                <c:pt idx="37">
                  <c:v>170</c:v>
                </c:pt>
                <c:pt idx="38">
                  <c:v>230</c:v>
                </c:pt>
                <c:pt idx="39">
                  <c:v>240</c:v>
                </c:pt>
                <c:pt idx="40">
                  <c:v>230</c:v>
                </c:pt>
                <c:pt idx="41">
                  <c:v>170</c:v>
                </c:pt>
                <c:pt idx="42">
                  <c:v>160</c:v>
                </c:pt>
                <c:pt idx="43">
                  <c:v>160</c:v>
                </c:pt>
                <c:pt idx="44">
                  <c:v>170</c:v>
                </c:pt>
                <c:pt idx="45">
                  <c:v>140</c:v>
                </c:pt>
                <c:pt idx="46">
                  <c:v>110</c:v>
                </c:pt>
                <c:pt idx="47">
                  <c:v>120</c:v>
                </c:pt>
                <c:pt idx="48">
                  <c:v>75</c:v>
                </c:pt>
                <c:pt idx="49">
                  <c:v>120</c:v>
                </c:pt>
                <c:pt idx="50">
                  <c:v>180</c:v>
                </c:pt>
                <c:pt idx="51">
                  <c:v>210</c:v>
                </c:pt>
                <c:pt idx="52">
                  <c:v>180</c:v>
                </c:pt>
                <c:pt idx="53">
                  <c:v>150</c:v>
                </c:pt>
                <c:pt idx="54">
                  <c:v>110</c:v>
                </c:pt>
                <c:pt idx="55">
                  <c:v>120</c:v>
                </c:pt>
                <c:pt idx="56">
                  <c:v>110</c:v>
                </c:pt>
                <c:pt idx="57">
                  <c:v>120</c:v>
                </c:pt>
                <c:pt idx="58">
                  <c:v>93</c:v>
                </c:pt>
                <c:pt idx="59">
                  <c:v>70</c:v>
                </c:pt>
                <c:pt idx="60">
                  <c:v>72</c:v>
                </c:pt>
                <c:pt idx="61">
                  <c:v>120</c:v>
                </c:pt>
                <c:pt idx="62">
                  <c:v>170</c:v>
                </c:pt>
                <c:pt idx="63">
                  <c:v>150</c:v>
                </c:pt>
                <c:pt idx="64">
                  <c:v>140</c:v>
                </c:pt>
                <c:pt idx="65">
                  <c:v>120</c:v>
                </c:pt>
                <c:pt idx="66">
                  <c:v>130</c:v>
                </c:pt>
                <c:pt idx="67">
                  <c:v>120</c:v>
                </c:pt>
                <c:pt idx="68">
                  <c:v>120</c:v>
                </c:pt>
                <c:pt idx="69">
                  <c:v>120</c:v>
                </c:pt>
                <c:pt idx="70">
                  <c:v>81</c:v>
                </c:pt>
                <c:pt idx="71">
                  <c:v>48</c:v>
                </c:pt>
                <c:pt idx="72">
                  <c:v>51</c:v>
                </c:pt>
                <c:pt idx="73">
                  <c:v>100</c:v>
                </c:pt>
                <c:pt idx="74">
                  <c:v>130</c:v>
                </c:pt>
                <c:pt idx="75">
                  <c:v>170</c:v>
                </c:pt>
                <c:pt idx="76">
                  <c:v>130</c:v>
                </c:pt>
                <c:pt idx="77">
                  <c:v>120</c:v>
                </c:pt>
                <c:pt idx="78">
                  <c:v>110</c:v>
                </c:pt>
                <c:pt idx="79">
                  <c:v>100</c:v>
                </c:pt>
                <c:pt idx="80">
                  <c:v>80</c:v>
                </c:pt>
                <c:pt idx="81">
                  <c:v>180</c:v>
                </c:pt>
                <c:pt idx="82">
                  <c:v>200</c:v>
                </c:pt>
                <c:pt idx="83">
                  <c:v>200</c:v>
                </c:pt>
                <c:pt idx="84">
                  <c:v>190</c:v>
                </c:pt>
              </c:numCache>
            </c:numRef>
          </c:val>
          <c:smooth val="0"/>
        </c:ser>
        <c:ser>
          <c:idx val="0"/>
          <c:order val="1"/>
          <c:tx>
            <c:strRef>
              <c:f>濃度回帰式!$R$59</c:f>
              <c:strCache>
                <c:ptCount val="1"/>
                <c:pt idx="0">
                  <c:v>回帰式_Cs-137</c:v>
                </c:pt>
              </c:strCache>
            </c:strRef>
          </c:tx>
          <c:spPr>
            <a:ln w="25400">
              <a:solidFill>
                <a:srgbClr val="C00000"/>
              </a:solidFill>
              <a:prstDash val="sysDash"/>
            </a:ln>
          </c:spPr>
          <c:marker>
            <c:symbol val="none"/>
          </c:marker>
          <c:cat>
            <c:numRef>
              <c:f>濃度回帰式!$E$66:$E$150</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濃度回帰式!$R$66:$R$150</c:f>
              <c:numCache>
                <c:formatCode>0</c:formatCode>
                <c:ptCount val="85"/>
                <c:pt idx="1">
                  <c:v>621.11469389456863</c:v>
                </c:pt>
                <c:pt idx="2">
                  <c:v>896.01027620500838</c:v>
                </c:pt>
                <c:pt idx="3">
                  <c:v>924.87396910549933</c:v>
                </c:pt>
                <c:pt idx="4">
                  <c:v>842.81380956372755</c:v>
                </c:pt>
                <c:pt idx="5">
                  <c:v>700.47956526194685</c:v>
                </c:pt>
                <c:pt idx="6">
                  <c:v>625.61778719326082</c:v>
                </c:pt>
                <c:pt idx="7">
                  <c:v>554.64099257116402</c:v>
                </c:pt>
                <c:pt idx="8">
                  <c:v>444.67696029248822</c:v>
                </c:pt>
                <c:pt idx="9">
                  <c:v>316.02681198700947</c:v>
                </c:pt>
                <c:pt idx="10">
                  <c:v>274.49513854442</c:v>
                </c:pt>
                <c:pt idx="11">
                  <c:v>241.17625420582388</c:v>
                </c:pt>
                <c:pt idx="12">
                  <c:v>216.56338048215233</c:v>
                </c:pt>
                <c:pt idx="13">
                  <c:v>356.89906984320146</c:v>
                </c:pt>
                <c:pt idx="14">
                  <c:v>518.27583993998246</c:v>
                </c:pt>
                <c:pt idx="15">
                  <c:v>538.64020449436373</c:v>
                </c:pt>
                <c:pt idx="16">
                  <c:v>494.26902040553642</c:v>
                </c:pt>
                <c:pt idx="17">
                  <c:v>413.77871282615791</c:v>
                </c:pt>
                <c:pt idx="18">
                  <c:v>372.28488461770411</c:v>
                </c:pt>
                <c:pt idx="19">
                  <c:v>332.54794361795223</c:v>
                </c:pt>
                <c:pt idx="20">
                  <c:v>268.72985432861498</c:v>
                </c:pt>
                <c:pt idx="21">
                  <c:v>192.46381447420555</c:v>
                </c:pt>
                <c:pt idx="22">
                  <c:v>168.60188561916837</c:v>
                </c:pt>
                <c:pt idx="23">
                  <c:v>149.40370090462912</c:v>
                </c:pt>
                <c:pt idx="24">
                  <c:v>135.24766713798084</c:v>
                </c:pt>
                <c:pt idx="25">
                  <c:v>224.88691878426286</c:v>
                </c:pt>
                <c:pt idx="26">
                  <c:v>329.388513227673</c:v>
                </c:pt>
                <c:pt idx="27">
                  <c:v>345.50704380092827</c:v>
                </c:pt>
                <c:pt idx="28">
                  <c:v>319.88669175672192</c:v>
                </c:pt>
                <c:pt idx="29">
                  <c:v>270.39419005552747</c:v>
                </c:pt>
                <c:pt idx="30">
                  <c:v>245.60813311904602</c:v>
                </c:pt>
                <c:pt idx="31">
                  <c:v>221.45731232564722</c:v>
                </c:pt>
                <c:pt idx="32">
                  <c:v>180.73932145684876</c:v>
                </c:pt>
                <c:pt idx="33">
                  <c:v>130.6922871059505</c:v>
                </c:pt>
                <c:pt idx="34">
                  <c:v>115.64211074823523</c:v>
                </c:pt>
                <c:pt idx="35">
                  <c:v>103.50403762273774</c:v>
                </c:pt>
                <c:pt idx="36">
                  <c:v>94.544086121960135</c:v>
                </c:pt>
                <c:pt idx="37">
                  <c:v>158.78992651420566</c:v>
                </c:pt>
                <c:pt idx="38">
                  <c:v>234.87892168722195</c:v>
                </c:pt>
                <c:pt idx="39">
                  <c:v>248.86595655591088</c:v>
                </c:pt>
                <c:pt idx="40">
                  <c:v>232.64329674238542</c:v>
                </c:pt>
                <c:pt idx="41">
                  <c:v>198.63438362897273</c:v>
                </c:pt>
                <c:pt idx="42">
                  <c:v>182.24432565355005</c:v>
                </c:pt>
                <c:pt idx="43">
                  <c:v>165.88157069906435</c:v>
                </c:pt>
                <c:pt idx="44">
                  <c:v>136.69867700465039</c:v>
                </c:pt>
                <c:pt idx="45">
                  <c:v>99.786707000478728</c:v>
                </c:pt>
                <c:pt idx="46">
                  <c:v>89.13072679276064</c:v>
                </c:pt>
                <c:pt idx="47">
                  <c:v>80.511307590871922</c:v>
                </c:pt>
                <c:pt idx="48">
                  <c:v>74.148108761686231</c:v>
                </c:pt>
                <c:pt idx="49">
                  <c:v>125.68411828929283</c:v>
                </c:pt>
                <c:pt idx="50">
                  <c:v>187.51729906480782</c:v>
                </c:pt>
                <c:pt idx="51">
                  <c:v>200.41342277514434</c:v>
                </c:pt>
                <c:pt idx="52">
                  <c:v>188.94014794056511</c:v>
                </c:pt>
                <c:pt idx="53">
                  <c:v>162.6645508999714</c:v>
                </c:pt>
                <c:pt idx="54">
                  <c:v>150.50074670346703</c:v>
                </c:pt>
                <c:pt idx="55">
                  <c:v>138.04450054420192</c:v>
                </c:pt>
                <c:pt idx="56">
                  <c:v>114.66125403018648</c:v>
                </c:pt>
                <c:pt idx="57">
                  <c:v>84.297256395037266</c:v>
                </c:pt>
                <c:pt idx="58">
                  <c:v>75.851676111396415</c:v>
                </c:pt>
                <c:pt idx="59">
                  <c:v>69.020204816993456</c:v>
                </c:pt>
                <c:pt idx="60">
                  <c:v>63.980080143810582</c:v>
                </c:pt>
                <c:pt idx="61">
                  <c:v>109.16860210905661</c:v>
                </c:pt>
                <c:pt idx="62">
                  <c:v>163.89914549357442</c:v>
                </c:pt>
                <c:pt idx="63">
                  <c:v>176.31947262262895</c:v>
                </c:pt>
                <c:pt idx="64">
                  <c:v>167.17766128015941</c:v>
                </c:pt>
                <c:pt idx="65">
                  <c:v>144.75853663243265</c:v>
                </c:pt>
                <c:pt idx="66">
                  <c:v>134.64112908271244</c:v>
                </c:pt>
                <c:pt idx="67">
                  <c:v>124.15545553423578</c:v>
                </c:pt>
                <c:pt idx="68">
                  <c:v>103.65105364493117</c:v>
                </c:pt>
                <c:pt idx="69">
                  <c:v>76.573010492435301</c:v>
                </c:pt>
                <c:pt idx="70">
                  <c:v>69.235842446987093</c:v>
                </c:pt>
                <c:pt idx="71">
                  <c:v>63.292433869769425</c:v>
                </c:pt>
                <c:pt idx="72">
                  <c:v>58.901617214096284</c:v>
                </c:pt>
                <c:pt idx="73">
                  <c:v>100.92099362142656</c:v>
                </c:pt>
                <c:pt idx="74">
                  <c:v>152.12172524344646</c:v>
                </c:pt>
                <c:pt idx="75">
                  <c:v>164.20910039313583</c:v>
                </c:pt>
                <c:pt idx="76">
                  <c:v>156.2802463154666</c:v>
                </c:pt>
                <c:pt idx="77">
                  <c:v>135.7868720616668</c:v>
                </c:pt>
                <c:pt idx="78">
                  <c:v>126.73460343284391</c:v>
                </c:pt>
                <c:pt idx="79">
                  <c:v>117.22437424315387</c:v>
                </c:pt>
                <c:pt idx="80">
                  <c:v>98.174965574947123</c:v>
                </c:pt>
                <c:pt idx="81">
                  <c:v>72.677743586790726</c:v>
                </c:pt>
                <c:pt idx="82">
                  <c:v>65.867037507760102</c:v>
                </c:pt>
                <c:pt idx="83">
                  <c:v>60.356102339061025</c:v>
                </c:pt>
                <c:pt idx="84">
                  <c:v>56.300217045023473</c:v>
                </c:pt>
              </c:numCache>
            </c:numRef>
          </c:val>
          <c:smooth val="0"/>
        </c:ser>
        <c:ser>
          <c:idx val="3"/>
          <c:order val="2"/>
          <c:tx>
            <c:strRef>
              <c:f>濃度回帰式!$P$59</c:f>
              <c:strCache>
                <c:ptCount val="1"/>
                <c:pt idx="0">
                  <c:v>Cs-137:事故日1200から減衰</c:v>
                </c:pt>
              </c:strCache>
            </c:strRef>
          </c:tx>
          <c:marker>
            <c:symbol val="none"/>
          </c:marker>
          <c:cat>
            <c:numRef>
              <c:f>濃度回帰式!$E$66:$E$150</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濃度回帰式!$P$66:$P$150</c:f>
              <c:numCache>
                <c:formatCode>0</c:formatCode>
                <c:ptCount val="85"/>
                <c:pt idx="0">
                  <c:v>1200</c:v>
                </c:pt>
                <c:pt idx="1">
                  <c:v>579.02443403557709</c:v>
                </c:pt>
                <c:pt idx="2">
                  <c:v>546.98013046011727</c:v>
                </c:pt>
                <c:pt idx="3">
                  <c:v>515.72956914725592</c:v>
                </c:pt>
                <c:pt idx="4">
                  <c:v>487.18812269841669</c:v>
                </c:pt>
                <c:pt idx="5">
                  <c:v>459.35365220955737</c:v>
                </c:pt>
                <c:pt idx="6">
                  <c:v>433.10944575074848</c:v>
                </c:pt>
                <c:pt idx="7">
                  <c:v>409.14035266031175</c:v>
                </c:pt>
                <c:pt idx="8">
                  <c:v>385.76497764326814</c:v>
                </c:pt>
                <c:pt idx="9">
                  <c:v>364.4160166568966</c:v>
                </c:pt>
                <c:pt idx="10">
                  <c:v>343.59587267406971</c:v>
                </c:pt>
                <c:pt idx="11">
                  <c:v>323.96524390367057</c:v>
                </c:pt>
                <c:pt idx="12">
                  <c:v>307.20015880962615</c:v>
                </c:pt>
                <c:pt idx="13">
                  <c:v>289.64892273433162</c:v>
                </c:pt>
                <c:pt idx="14">
                  <c:v>273.61920539457333</c:v>
                </c:pt>
                <c:pt idx="15">
                  <c:v>257.9865465859861</c:v>
                </c:pt>
                <c:pt idx="16">
                  <c:v>243.70908482229493</c:v>
                </c:pt>
                <c:pt idx="17">
                  <c:v>229.78527795323402</c:v>
                </c:pt>
                <c:pt idx="18">
                  <c:v>216.65697855517388</c:v>
                </c:pt>
                <c:pt idx="19">
                  <c:v>204.666772987895</c:v>
                </c:pt>
                <c:pt idx="20">
                  <c:v>192.97356663214782</c:v>
                </c:pt>
                <c:pt idx="21">
                  <c:v>182.29404572125679</c:v>
                </c:pt>
                <c:pt idx="22">
                  <c:v>171.87905816404964</c:v>
                </c:pt>
                <c:pt idx="23">
                  <c:v>162.05910905358715</c:v>
                </c:pt>
                <c:pt idx="24">
                  <c:v>153.67260832650209</c:v>
                </c:pt>
                <c:pt idx="25">
                  <c:v>144.892846501196</c:v>
                </c:pt>
                <c:pt idx="26">
                  <c:v>136.87420326910137</c:v>
                </c:pt>
                <c:pt idx="27">
                  <c:v>129.05418304677269</c:v>
                </c:pt>
                <c:pt idx="28">
                  <c:v>121.91208130434494</c:v>
                </c:pt>
                <c:pt idx="29">
                  <c:v>114.94689050596043</c:v>
                </c:pt>
                <c:pt idx="30">
                  <c:v>108.379641259708</c:v>
                </c:pt>
                <c:pt idx="31">
                  <c:v>102.38170762896225</c:v>
                </c:pt>
                <c:pt idx="32">
                  <c:v>96.532343724494723</c:v>
                </c:pt>
                <c:pt idx="33">
                  <c:v>91.190061870170936</c:v>
                </c:pt>
                <c:pt idx="34">
                  <c:v>85.980109148121969</c:v>
                </c:pt>
                <c:pt idx="35">
                  <c:v>81.067816136016361</c:v>
                </c:pt>
                <c:pt idx="36">
                  <c:v>76.872585747929449</c:v>
                </c:pt>
                <c:pt idx="37">
                  <c:v>72.480631963112728</c:v>
                </c:pt>
                <c:pt idx="38">
                  <c:v>68.469417172435229</c:v>
                </c:pt>
                <c:pt idx="39">
                  <c:v>64.557560780863653</c:v>
                </c:pt>
                <c:pt idx="40">
                  <c:v>60.984823683509859</c:v>
                </c:pt>
                <c:pt idx="41">
                  <c:v>57.500583826255081</c:v>
                </c:pt>
                <c:pt idx="42">
                  <c:v>54.215408697725017</c:v>
                </c:pt>
                <c:pt idx="43">
                  <c:v>51.215025790445544</c:v>
                </c:pt>
                <c:pt idx="44">
                  <c:v>48.288962823116613</c:v>
                </c:pt>
                <c:pt idx="45">
                  <c:v>45.616560601221842</c:v>
                </c:pt>
                <c:pt idx="46">
                  <c:v>43.010354187926396</c:v>
                </c:pt>
                <c:pt idx="47">
                  <c:v>40.553047906056491</c:v>
                </c:pt>
                <c:pt idx="48">
                  <c:v>38.381534900653818</c:v>
                </c:pt>
                <c:pt idx="49">
                  <c:v>36.188686490080592</c:v>
                </c:pt>
                <c:pt idx="50">
                  <c:v>34.185936368115911</c:v>
                </c:pt>
                <c:pt idx="51">
                  <c:v>32.232794670609067</c:v>
                </c:pt>
                <c:pt idx="52">
                  <c:v>30.448971058345069</c:v>
                </c:pt>
                <c:pt idx="53">
                  <c:v>28.709333027669416</c:v>
                </c:pt>
                <c:pt idx="54">
                  <c:v>27.069085563327651</c:v>
                </c:pt>
                <c:pt idx="55">
                  <c:v>25.571031346071461</c:v>
                </c:pt>
                <c:pt idx="56">
                  <c:v>24.110084159121001</c:v>
                </c:pt>
                <c:pt idx="57">
                  <c:v>22.775786656958445</c:v>
                </c:pt>
                <c:pt idx="58">
                  <c:v>21.474539906417068</c:v>
                </c:pt>
                <c:pt idx="59">
                  <c:v>20.247637156866631</c:v>
                </c:pt>
                <c:pt idx="60">
                  <c:v>19.199829201303537</c:v>
                </c:pt>
                <c:pt idx="61">
                  <c:v>18.102887271900947</c:v>
                </c:pt>
                <c:pt idx="62">
                  <c:v>17.101039368367609</c:v>
                </c:pt>
                <c:pt idx="63">
                  <c:v>16.124007389444941</c:v>
                </c:pt>
                <c:pt idx="64">
                  <c:v>15.231674428572715</c:v>
                </c:pt>
                <c:pt idx="65">
                  <c:v>14.361444690561491</c:v>
                </c:pt>
                <c:pt idx="66">
                  <c:v>13.540933701494803</c:v>
                </c:pt>
                <c:pt idx="67">
                  <c:v>12.791552907317092</c:v>
                </c:pt>
                <c:pt idx="68">
                  <c:v>12.060734389137</c:v>
                </c:pt>
                <c:pt idx="69">
                  <c:v>11.393270614914396</c:v>
                </c:pt>
                <c:pt idx="70">
                  <c:v>10.742340019673399</c:v>
                </c:pt>
                <c:pt idx="71">
                  <c:v>10.128598977295837</c:v>
                </c:pt>
                <c:pt idx="72">
                  <c:v>9.6044476155889402</c:v>
                </c:pt>
                <c:pt idx="73">
                  <c:v>9.05571766659674</c:v>
                </c:pt>
                <c:pt idx="74">
                  <c:v>8.5545571819180317</c:v>
                </c:pt>
                <c:pt idx="75">
                  <c:v>8.0658105185007951</c:v>
                </c:pt>
                <c:pt idx="76">
                  <c:v>7.6194333612613532</c:v>
                </c:pt>
                <c:pt idx="77">
                  <c:v>7.1841130339488126</c:v>
                </c:pt>
                <c:pt idx="78">
                  <c:v>6.773663819537517</c:v>
                </c:pt>
                <c:pt idx="79">
                  <c:v>6.39879649616989</c:v>
                </c:pt>
                <c:pt idx="80">
                  <c:v>6.0332146932918436</c:v>
                </c:pt>
                <c:pt idx="81">
                  <c:v>5.6993252202339759</c:v>
                </c:pt>
                <c:pt idx="82">
                  <c:v>5.3737062400947249</c:v>
                </c:pt>
                <c:pt idx="83">
                  <c:v>5.0666908167152274</c:v>
                </c:pt>
                <c:pt idx="84">
                  <c:v>4.804491385492593</c:v>
                </c:pt>
              </c:numCache>
            </c:numRef>
          </c:val>
          <c:smooth val="0"/>
        </c:ser>
        <c:dLbls>
          <c:showLegendKey val="0"/>
          <c:showVal val="0"/>
          <c:showCatName val="0"/>
          <c:showSerName val="0"/>
          <c:showPercent val="0"/>
          <c:showBubbleSize val="0"/>
        </c:dLbls>
        <c:marker val="1"/>
        <c:smooth val="0"/>
        <c:axId val="288737536"/>
        <c:axId val="288751616"/>
      </c:lineChart>
      <c:dateAx>
        <c:axId val="288737536"/>
        <c:scaling>
          <c:orientation val="minMax"/>
        </c:scaling>
        <c:delete val="0"/>
        <c:axPos val="b"/>
        <c:majorGridlines>
          <c:spPr>
            <a:ln w="3175">
              <a:solidFill>
                <a:sysClr val="window" lastClr="FFFFFF">
                  <a:lumMod val="85000"/>
                </a:sysClr>
              </a:solid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a:pPr>
            <a:endParaRPr lang="ja-JP"/>
          </a:p>
        </c:txPr>
        <c:crossAx val="288751616"/>
        <c:crosses val="autoZero"/>
        <c:auto val="0"/>
        <c:lblOffset val="100"/>
        <c:baseTimeUnit val="days"/>
        <c:majorUnit val="6"/>
        <c:majorTimeUnit val="months"/>
      </c:dateAx>
      <c:valAx>
        <c:axId val="288751616"/>
        <c:scaling>
          <c:logBase val="10"/>
          <c:orientation val="minMax"/>
        </c:scaling>
        <c:delete val="0"/>
        <c:axPos val="l"/>
        <c:majorGridlines>
          <c:spPr>
            <a:ln w="3175">
              <a:solidFill>
                <a:srgbClr val="000000"/>
              </a:solidFill>
              <a:prstDash val="solid"/>
            </a:ln>
          </c:spPr>
        </c:majorGridlines>
        <c:minorGridlines>
          <c:spPr>
            <a:ln w="3175">
              <a:solidFill>
                <a:sysClr val="window" lastClr="FFFFFF">
                  <a:lumMod val="85000"/>
                </a:sysClr>
              </a:solid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a:pPr>
            <a:endParaRPr lang="ja-JP"/>
          </a:p>
        </c:txPr>
        <c:crossAx val="288737536"/>
        <c:crosses val="autoZero"/>
        <c:crossBetween val="between"/>
        <c:majorUnit val="500"/>
      </c:valAx>
      <c:spPr>
        <a:noFill/>
        <a:ln w="12700">
          <a:solidFill>
            <a:srgbClr val="808080"/>
          </a:solidFill>
          <a:prstDash val="solid"/>
        </a:ln>
      </c:spPr>
    </c:plotArea>
    <c:legend>
      <c:legendPos val="t"/>
      <c:layout>
        <c:manualLayout>
          <c:xMode val="edge"/>
          <c:yMode val="edge"/>
          <c:x val="0.27636338038007013"/>
          <c:y val="5.7577241086361648E-2"/>
          <c:w val="0.62622810100278092"/>
          <c:h val="0.14863429934328748"/>
        </c:manualLayout>
      </c:layout>
      <c:overlay val="0"/>
      <c:spPr>
        <a:solidFill>
          <a:sysClr val="window" lastClr="FFFFFF"/>
        </a:solidFill>
        <a:ln>
          <a:solidFill>
            <a:sysClr val="windowText" lastClr="000000">
              <a:lumMod val="50000"/>
              <a:lumOff val="50000"/>
            </a:sysClr>
          </a:solidFill>
        </a:ln>
      </c:spPr>
      <c:txPr>
        <a:bodyPr/>
        <a:lstStyle/>
        <a:p>
          <a:pPr>
            <a:defRPr sz="900"/>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panose="020B0604030504040204" pitchFamily="50" charset="-128"/>
          <a:ea typeface="Meiryo UI" panose="020B0604030504040204" pitchFamily="50" charset="-128"/>
          <a:cs typeface="ＭＳ Ｐゴシック"/>
        </a:defRPr>
      </a:pPr>
      <a:endParaRPr lang="ja-JP"/>
    </a:p>
  </c:txPr>
  <c:printSettings>
    <c:headerFooter alignWithMargins="0"/>
    <c:pageMargins b="1" l="0.75" r="0.75" t="1" header="0.51200000000000001" footer="0.51200000000000001"/>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400" b="0" i="0" u="none" strike="noStrike" baseline="0">
                <a:solidFill>
                  <a:srgbClr val="000000"/>
                </a:solidFill>
                <a:latin typeface="ＭＳ Ｐ明朝"/>
                <a:ea typeface="ＭＳ Ｐ明朝"/>
                <a:cs typeface="ＭＳ Ｐ明朝"/>
              </a:defRPr>
            </a:pPr>
            <a:r>
              <a:rPr lang="ja-JP" altLang="en-US">
                <a:latin typeface="Meiryo UI" panose="020B0604030504040204" pitchFamily="50" charset="-128"/>
                <a:ea typeface="Meiryo UI" panose="020B0604030504040204" pitchFamily="50" charset="-128"/>
              </a:rPr>
              <a:t>角度間隔調整</a:t>
            </a:r>
            <a:endParaRPr lang="en-US" altLang="ja-JP">
              <a:latin typeface="Meiryo UI" panose="020B0604030504040204" pitchFamily="50" charset="-128"/>
              <a:ea typeface="Meiryo UI" panose="020B0604030504040204" pitchFamily="50" charset="-128"/>
            </a:endParaRPr>
          </a:p>
        </c:rich>
      </c:tx>
      <c:layout>
        <c:manualLayout>
          <c:xMode val="edge"/>
          <c:yMode val="edge"/>
          <c:x val="0.20703968295353808"/>
          <c:y val="6.3686979885808126E-2"/>
        </c:manualLayout>
      </c:layout>
      <c:overlay val="0"/>
      <c:spPr>
        <a:solidFill>
          <a:srgbClr val="FFFFFF"/>
        </a:solidFill>
        <a:ln w="25400">
          <a:noFill/>
        </a:ln>
      </c:spPr>
    </c:title>
    <c:autoTitleDeleted val="0"/>
    <c:plotArea>
      <c:layout>
        <c:manualLayout>
          <c:layoutTarget val="inner"/>
          <c:xMode val="edge"/>
          <c:yMode val="edge"/>
          <c:x val="7.8046150481189847E-2"/>
          <c:y val="4.7416251223034993E-2"/>
          <c:w val="0.88012926509186351"/>
          <c:h val="0.82178154271000481"/>
        </c:manualLayout>
      </c:layout>
      <c:lineChart>
        <c:grouping val="standard"/>
        <c:varyColors val="0"/>
        <c:ser>
          <c:idx val="2"/>
          <c:order val="0"/>
          <c:tx>
            <c:strRef>
              <c:f>濃度回帰式!$V$59</c:f>
              <c:strCache>
                <c:ptCount val="1"/>
                <c:pt idx="0">
                  <c:v>角度間隔ゆらぎCOS()</c:v>
                </c:pt>
              </c:strCache>
            </c:strRef>
          </c:tx>
          <c:spPr>
            <a:ln w="25400">
              <a:solidFill>
                <a:srgbClr val="0066FF"/>
              </a:solidFill>
              <a:prstDash val="solid"/>
            </a:ln>
          </c:spPr>
          <c:marker>
            <c:symbol val="none"/>
          </c:marker>
          <c:cat>
            <c:numRef>
              <c:f>濃度回帰式!$E$67:$E$150</c:f>
              <c:numCache>
                <c:formatCode>[$-411]m\.d\.ge</c:formatCode>
                <c:ptCount val="84"/>
                <c:pt idx="0">
                  <c:v>41000</c:v>
                </c:pt>
                <c:pt idx="1">
                  <c:v>41030</c:v>
                </c:pt>
                <c:pt idx="2">
                  <c:v>41061</c:v>
                </c:pt>
                <c:pt idx="3">
                  <c:v>41091</c:v>
                </c:pt>
                <c:pt idx="4">
                  <c:v>41122</c:v>
                </c:pt>
                <c:pt idx="5">
                  <c:v>41153</c:v>
                </c:pt>
                <c:pt idx="6">
                  <c:v>41183</c:v>
                </c:pt>
                <c:pt idx="7">
                  <c:v>41214</c:v>
                </c:pt>
                <c:pt idx="8">
                  <c:v>41244</c:v>
                </c:pt>
                <c:pt idx="9">
                  <c:v>41275</c:v>
                </c:pt>
                <c:pt idx="10">
                  <c:v>41306</c:v>
                </c:pt>
                <c:pt idx="11">
                  <c:v>41334</c:v>
                </c:pt>
                <c:pt idx="12">
                  <c:v>41365</c:v>
                </c:pt>
                <c:pt idx="13">
                  <c:v>41395</c:v>
                </c:pt>
                <c:pt idx="14">
                  <c:v>41426</c:v>
                </c:pt>
                <c:pt idx="15">
                  <c:v>41456</c:v>
                </c:pt>
                <c:pt idx="16">
                  <c:v>41487</c:v>
                </c:pt>
                <c:pt idx="17">
                  <c:v>41518</c:v>
                </c:pt>
                <c:pt idx="18">
                  <c:v>41548</c:v>
                </c:pt>
                <c:pt idx="19">
                  <c:v>41579</c:v>
                </c:pt>
                <c:pt idx="20">
                  <c:v>41609</c:v>
                </c:pt>
                <c:pt idx="21">
                  <c:v>41640</c:v>
                </c:pt>
                <c:pt idx="22">
                  <c:v>41671</c:v>
                </c:pt>
                <c:pt idx="23">
                  <c:v>41699</c:v>
                </c:pt>
                <c:pt idx="24">
                  <c:v>41730</c:v>
                </c:pt>
                <c:pt idx="25">
                  <c:v>41760</c:v>
                </c:pt>
                <c:pt idx="26">
                  <c:v>41791</c:v>
                </c:pt>
                <c:pt idx="27">
                  <c:v>41821</c:v>
                </c:pt>
                <c:pt idx="28">
                  <c:v>41852</c:v>
                </c:pt>
                <c:pt idx="29">
                  <c:v>41883</c:v>
                </c:pt>
                <c:pt idx="30">
                  <c:v>41913</c:v>
                </c:pt>
                <c:pt idx="31">
                  <c:v>41944</c:v>
                </c:pt>
                <c:pt idx="32">
                  <c:v>41974</c:v>
                </c:pt>
                <c:pt idx="33">
                  <c:v>42005</c:v>
                </c:pt>
                <c:pt idx="34">
                  <c:v>42036</c:v>
                </c:pt>
                <c:pt idx="35">
                  <c:v>42064</c:v>
                </c:pt>
                <c:pt idx="36">
                  <c:v>42095</c:v>
                </c:pt>
                <c:pt idx="37">
                  <c:v>42125</c:v>
                </c:pt>
                <c:pt idx="38">
                  <c:v>42156</c:v>
                </c:pt>
                <c:pt idx="39">
                  <c:v>42186</c:v>
                </c:pt>
                <c:pt idx="40">
                  <c:v>42217</c:v>
                </c:pt>
                <c:pt idx="41">
                  <c:v>42248</c:v>
                </c:pt>
                <c:pt idx="42">
                  <c:v>42278</c:v>
                </c:pt>
                <c:pt idx="43">
                  <c:v>42309</c:v>
                </c:pt>
                <c:pt idx="44">
                  <c:v>42339</c:v>
                </c:pt>
                <c:pt idx="45">
                  <c:v>42370</c:v>
                </c:pt>
                <c:pt idx="46">
                  <c:v>42401</c:v>
                </c:pt>
                <c:pt idx="47">
                  <c:v>42430</c:v>
                </c:pt>
                <c:pt idx="48">
                  <c:v>42461</c:v>
                </c:pt>
                <c:pt idx="49">
                  <c:v>42491</c:v>
                </c:pt>
                <c:pt idx="50">
                  <c:v>42522</c:v>
                </c:pt>
                <c:pt idx="51">
                  <c:v>42552</c:v>
                </c:pt>
                <c:pt idx="52">
                  <c:v>42583</c:v>
                </c:pt>
                <c:pt idx="53">
                  <c:v>42614</c:v>
                </c:pt>
                <c:pt idx="54">
                  <c:v>42644</c:v>
                </c:pt>
                <c:pt idx="55">
                  <c:v>42675</c:v>
                </c:pt>
                <c:pt idx="56">
                  <c:v>42705</c:v>
                </c:pt>
                <c:pt idx="57">
                  <c:v>42736</c:v>
                </c:pt>
                <c:pt idx="58">
                  <c:v>42767</c:v>
                </c:pt>
                <c:pt idx="59">
                  <c:v>42795</c:v>
                </c:pt>
                <c:pt idx="60">
                  <c:v>42826</c:v>
                </c:pt>
                <c:pt idx="61">
                  <c:v>42856</c:v>
                </c:pt>
                <c:pt idx="62">
                  <c:v>42887</c:v>
                </c:pt>
                <c:pt idx="63">
                  <c:v>42917</c:v>
                </c:pt>
                <c:pt idx="64">
                  <c:v>42948</c:v>
                </c:pt>
                <c:pt idx="65">
                  <c:v>42979</c:v>
                </c:pt>
                <c:pt idx="66">
                  <c:v>43009</c:v>
                </c:pt>
                <c:pt idx="67">
                  <c:v>43040</c:v>
                </c:pt>
                <c:pt idx="68">
                  <c:v>43070</c:v>
                </c:pt>
                <c:pt idx="69">
                  <c:v>43101</c:v>
                </c:pt>
                <c:pt idx="70">
                  <c:v>43132</c:v>
                </c:pt>
                <c:pt idx="71">
                  <c:v>43160</c:v>
                </c:pt>
                <c:pt idx="72">
                  <c:v>43191</c:v>
                </c:pt>
                <c:pt idx="73">
                  <c:v>43221</c:v>
                </c:pt>
                <c:pt idx="74">
                  <c:v>43252</c:v>
                </c:pt>
                <c:pt idx="75">
                  <c:v>43282</c:v>
                </c:pt>
                <c:pt idx="76">
                  <c:v>43313</c:v>
                </c:pt>
                <c:pt idx="77">
                  <c:v>43344</c:v>
                </c:pt>
                <c:pt idx="78">
                  <c:v>43374</c:v>
                </c:pt>
                <c:pt idx="79">
                  <c:v>43405</c:v>
                </c:pt>
                <c:pt idx="80">
                  <c:v>43435</c:v>
                </c:pt>
                <c:pt idx="81">
                  <c:v>43466</c:v>
                </c:pt>
                <c:pt idx="82">
                  <c:v>43497</c:v>
                </c:pt>
                <c:pt idx="83">
                  <c:v>43525</c:v>
                </c:pt>
              </c:numCache>
            </c:numRef>
          </c:cat>
          <c:val>
            <c:numRef>
              <c:f>濃度回帰式!$V$67:$V$150</c:f>
              <c:numCache>
                <c:formatCode>0.00</c:formatCode>
                <c:ptCount val="84"/>
                <c:pt idx="0">
                  <c:v>0.17364817766693041</c:v>
                </c:pt>
                <c:pt idx="1">
                  <c:v>-0.7660444431189779</c:v>
                </c:pt>
                <c:pt idx="2">
                  <c:v>-1</c:v>
                </c:pt>
                <c:pt idx="3">
                  <c:v>-0.8660254037844386</c:v>
                </c:pt>
                <c:pt idx="4">
                  <c:v>-0.50000000000000044</c:v>
                </c:pt>
                <c:pt idx="5">
                  <c:v>-0.34202014332566855</c:v>
                </c:pt>
                <c:pt idx="6">
                  <c:v>-0.17364817766693033</c:v>
                </c:pt>
                <c:pt idx="7">
                  <c:v>0.17364817766692997</c:v>
                </c:pt>
                <c:pt idx="8">
                  <c:v>0.64278760968653925</c:v>
                </c:pt>
                <c:pt idx="9">
                  <c:v>0.76604444311897779</c:v>
                </c:pt>
                <c:pt idx="10">
                  <c:v>0.86602540378443837</c:v>
                </c:pt>
                <c:pt idx="11">
                  <c:v>0.93969262078590843</c:v>
                </c:pt>
                <c:pt idx="12">
                  <c:v>0.17364817766693041</c:v>
                </c:pt>
                <c:pt idx="13">
                  <c:v>-0.7660444431189779</c:v>
                </c:pt>
                <c:pt idx="14">
                  <c:v>-1</c:v>
                </c:pt>
                <c:pt idx="15">
                  <c:v>-0.8660254037844386</c:v>
                </c:pt>
                <c:pt idx="16">
                  <c:v>-0.50000000000000044</c:v>
                </c:pt>
                <c:pt idx="17">
                  <c:v>-0.34202014332566855</c:v>
                </c:pt>
                <c:pt idx="18">
                  <c:v>-0.17364817766693033</c:v>
                </c:pt>
                <c:pt idx="19">
                  <c:v>0.17364817766692997</c:v>
                </c:pt>
                <c:pt idx="20">
                  <c:v>0.64278760968653925</c:v>
                </c:pt>
                <c:pt idx="21">
                  <c:v>0.76604444311897779</c:v>
                </c:pt>
                <c:pt idx="22">
                  <c:v>0.86602540378443837</c:v>
                </c:pt>
                <c:pt idx="23">
                  <c:v>0.93969262078590843</c:v>
                </c:pt>
                <c:pt idx="24">
                  <c:v>0.17364817766693041</c:v>
                </c:pt>
                <c:pt idx="25">
                  <c:v>-0.7660444431189779</c:v>
                </c:pt>
                <c:pt idx="26">
                  <c:v>-1</c:v>
                </c:pt>
                <c:pt idx="27">
                  <c:v>-0.8660254037844386</c:v>
                </c:pt>
                <c:pt idx="28">
                  <c:v>-0.50000000000000044</c:v>
                </c:pt>
                <c:pt idx="29">
                  <c:v>-0.34202014332566855</c:v>
                </c:pt>
                <c:pt idx="30">
                  <c:v>-0.17364817766693033</c:v>
                </c:pt>
                <c:pt idx="31">
                  <c:v>0.17364817766692997</c:v>
                </c:pt>
                <c:pt idx="32">
                  <c:v>0.64278760968653925</c:v>
                </c:pt>
                <c:pt idx="33">
                  <c:v>0.76604444311897779</c:v>
                </c:pt>
                <c:pt idx="34">
                  <c:v>0.86602540378443837</c:v>
                </c:pt>
                <c:pt idx="35">
                  <c:v>0.93969262078590843</c:v>
                </c:pt>
                <c:pt idx="36">
                  <c:v>0.17364817766693041</c:v>
                </c:pt>
                <c:pt idx="37">
                  <c:v>-0.7660444431189779</c:v>
                </c:pt>
                <c:pt idx="38">
                  <c:v>-1</c:v>
                </c:pt>
                <c:pt idx="39">
                  <c:v>-0.8660254037844386</c:v>
                </c:pt>
                <c:pt idx="40">
                  <c:v>-0.50000000000000044</c:v>
                </c:pt>
                <c:pt idx="41">
                  <c:v>-0.34202014332566855</c:v>
                </c:pt>
                <c:pt idx="42">
                  <c:v>-0.17364817766693033</c:v>
                </c:pt>
                <c:pt idx="43">
                  <c:v>0.17364817766692997</c:v>
                </c:pt>
                <c:pt idx="44">
                  <c:v>0.64278760968653925</c:v>
                </c:pt>
                <c:pt idx="45">
                  <c:v>0.76604444311897779</c:v>
                </c:pt>
                <c:pt idx="46">
                  <c:v>0.86602540378443837</c:v>
                </c:pt>
                <c:pt idx="47">
                  <c:v>0.93969262078590843</c:v>
                </c:pt>
                <c:pt idx="48">
                  <c:v>0.17364817766693041</c:v>
                </c:pt>
                <c:pt idx="49">
                  <c:v>-0.7660444431189779</c:v>
                </c:pt>
                <c:pt idx="50">
                  <c:v>-1</c:v>
                </c:pt>
                <c:pt idx="51">
                  <c:v>-0.8660254037844386</c:v>
                </c:pt>
                <c:pt idx="52">
                  <c:v>-0.50000000000000044</c:v>
                </c:pt>
                <c:pt idx="53">
                  <c:v>-0.34202014332566855</c:v>
                </c:pt>
                <c:pt idx="54">
                  <c:v>-0.17364817766693033</c:v>
                </c:pt>
                <c:pt idx="55">
                  <c:v>0.17364817766692997</c:v>
                </c:pt>
                <c:pt idx="56">
                  <c:v>0.64278760968653925</c:v>
                </c:pt>
                <c:pt idx="57">
                  <c:v>0.76604444311897779</c:v>
                </c:pt>
                <c:pt idx="58">
                  <c:v>0.86602540378443837</c:v>
                </c:pt>
                <c:pt idx="59">
                  <c:v>0.93969262078590843</c:v>
                </c:pt>
                <c:pt idx="60">
                  <c:v>0.17364817766693041</c:v>
                </c:pt>
                <c:pt idx="61">
                  <c:v>-0.7660444431189779</c:v>
                </c:pt>
                <c:pt idx="62">
                  <c:v>-1</c:v>
                </c:pt>
                <c:pt idx="63">
                  <c:v>-0.8660254037844386</c:v>
                </c:pt>
                <c:pt idx="64">
                  <c:v>-0.50000000000000044</c:v>
                </c:pt>
                <c:pt idx="65">
                  <c:v>-0.34202014332566855</c:v>
                </c:pt>
                <c:pt idx="66">
                  <c:v>-0.17364817766693033</c:v>
                </c:pt>
                <c:pt idx="67">
                  <c:v>0.17364817766692997</c:v>
                </c:pt>
                <c:pt idx="68">
                  <c:v>0.64278760968653925</c:v>
                </c:pt>
                <c:pt idx="69">
                  <c:v>0.76604444311897779</c:v>
                </c:pt>
                <c:pt idx="70">
                  <c:v>0.86602540378443837</c:v>
                </c:pt>
                <c:pt idx="71">
                  <c:v>0.93969262078590843</c:v>
                </c:pt>
                <c:pt idx="72">
                  <c:v>0.17364817766693041</c:v>
                </c:pt>
                <c:pt idx="73">
                  <c:v>-0.7660444431189779</c:v>
                </c:pt>
                <c:pt idx="74">
                  <c:v>-1</c:v>
                </c:pt>
                <c:pt idx="75">
                  <c:v>-0.8660254037844386</c:v>
                </c:pt>
                <c:pt idx="76">
                  <c:v>-0.50000000000000044</c:v>
                </c:pt>
                <c:pt idx="77">
                  <c:v>-0.34202014332566855</c:v>
                </c:pt>
                <c:pt idx="78">
                  <c:v>-0.17364817766693033</c:v>
                </c:pt>
                <c:pt idx="79">
                  <c:v>0.17364817766692997</c:v>
                </c:pt>
                <c:pt idx="80">
                  <c:v>0.64278760968653925</c:v>
                </c:pt>
                <c:pt idx="81">
                  <c:v>0.76604444311897779</c:v>
                </c:pt>
                <c:pt idx="82">
                  <c:v>0.86602540378443837</c:v>
                </c:pt>
                <c:pt idx="83">
                  <c:v>0.93969262078590843</c:v>
                </c:pt>
              </c:numCache>
            </c:numRef>
          </c:val>
          <c:smooth val="0"/>
        </c:ser>
        <c:ser>
          <c:idx val="3"/>
          <c:order val="1"/>
          <c:tx>
            <c:strRef>
              <c:f>濃度回帰式!$Y$59</c:f>
              <c:strCache>
                <c:ptCount val="1"/>
                <c:pt idx="0">
                  <c:v>30°等間隔COS()</c:v>
                </c:pt>
              </c:strCache>
            </c:strRef>
          </c:tx>
          <c:spPr>
            <a:ln w="38100">
              <a:solidFill>
                <a:srgbClr val="0066FF"/>
              </a:solidFill>
              <a:prstDash val="sysDot"/>
            </a:ln>
          </c:spPr>
          <c:marker>
            <c:symbol val="none"/>
          </c:marker>
          <c:cat>
            <c:numRef>
              <c:f>濃度回帰式!$E$67:$E$150</c:f>
              <c:numCache>
                <c:formatCode>[$-411]m\.d\.ge</c:formatCode>
                <c:ptCount val="84"/>
                <c:pt idx="0">
                  <c:v>41000</c:v>
                </c:pt>
                <c:pt idx="1">
                  <c:v>41030</c:v>
                </c:pt>
                <c:pt idx="2">
                  <c:v>41061</c:v>
                </c:pt>
                <c:pt idx="3">
                  <c:v>41091</c:v>
                </c:pt>
                <c:pt idx="4">
                  <c:v>41122</c:v>
                </c:pt>
                <c:pt idx="5">
                  <c:v>41153</c:v>
                </c:pt>
                <c:pt idx="6">
                  <c:v>41183</c:v>
                </c:pt>
                <c:pt idx="7">
                  <c:v>41214</c:v>
                </c:pt>
                <c:pt idx="8">
                  <c:v>41244</c:v>
                </c:pt>
                <c:pt idx="9">
                  <c:v>41275</c:v>
                </c:pt>
                <c:pt idx="10">
                  <c:v>41306</c:v>
                </c:pt>
                <c:pt idx="11">
                  <c:v>41334</c:v>
                </c:pt>
                <c:pt idx="12">
                  <c:v>41365</c:v>
                </c:pt>
                <c:pt idx="13">
                  <c:v>41395</c:v>
                </c:pt>
                <c:pt idx="14">
                  <c:v>41426</c:v>
                </c:pt>
                <c:pt idx="15">
                  <c:v>41456</c:v>
                </c:pt>
                <c:pt idx="16">
                  <c:v>41487</c:v>
                </c:pt>
                <c:pt idx="17">
                  <c:v>41518</c:v>
                </c:pt>
                <c:pt idx="18">
                  <c:v>41548</c:v>
                </c:pt>
                <c:pt idx="19">
                  <c:v>41579</c:v>
                </c:pt>
                <c:pt idx="20">
                  <c:v>41609</c:v>
                </c:pt>
                <c:pt idx="21">
                  <c:v>41640</c:v>
                </c:pt>
                <c:pt idx="22">
                  <c:v>41671</c:v>
                </c:pt>
                <c:pt idx="23">
                  <c:v>41699</c:v>
                </c:pt>
                <c:pt idx="24">
                  <c:v>41730</c:v>
                </c:pt>
                <c:pt idx="25">
                  <c:v>41760</c:v>
                </c:pt>
                <c:pt idx="26">
                  <c:v>41791</c:v>
                </c:pt>
                <c:pt idx="27">
                  <c:v>41821</c:v>
                </c:pt>
                <c:pt idx="28">
                  <c:v>41852</c:v>
                </c:pt>
                <c:pt idx="29">
                  <c:v>41883</c:v>
                </c:pt>
                <c:pt idx="30">
                  <c:v>41913</c:v>
                </c:pt>
                <c:pt idx="31">
                  <c:v>41944</c:v>
                </c:pt>
                <c:pt idx="32">
                  <c:v>41974</c:v>
                </c:pt>
                <c:pt idx="33">
                  <c:v>42005</c:v>
                </c:pt>
                <c:pt idx="34">
                  <c:v>42036</c:v>
                </c:pt>
                <c:pt idx="35">
                  <c:v>42064</c:v>
                </c:pt>
                <c:pt idx="36">
                  <c:v>42095</c:v>
                </c:pt>
                <c:pt idx="37">
                  <c:v>42125</c:v>
                </c:pt>
                <c:pt idx="38">
                  <c:v>42156</c:v>
                </c:pt>
                <c:pt idx="39">
                  <c:v>42186</c:v>
                </c:pt>
                <c:pt idx="40">
                  <c:v>42217</c:v>
                </c:pt>
                <c:pt idx="41">
                  <c:v>42248</c:v>
                </c:pt>
                <c:pt idx="42">
                  <c:v>42278</c:v>
                </c:pt>
                <c:pt idx="43">
                  <c:v>42309</c:v>
                </c:pt>
                <c:pt idx="44">
                  <c:v>42339</c:v>
                </c:pt>
                <c:pt idx="45">
                  <c:v>42370</c:v>
                </c:pt>
                <c:pt idx="46">
                  <c:v>42401</c:v>
                </c:pt>
                <c:pt idx="47">
                  <c:v>42430</c:v>
                </c:pt>
                <c:pt idx="48">
                  <c:v>42461</c:v>
                </c:pt>
                <c:pt idx="49">
                  <c:v>42491</c:v>
                </c:pt>
                <c:pt idx="50">
                  <c:v>42522</c:v>
                </c:pt>
                <c:pt idx="51">
                  <c:v>42552</c:v>
                </c:pt>
                <c:pt idx="52">
                  <c:v>42583</c:v>
                </c:pt>
                <c:pt idx="53">
                  <c:v>42614</c:v>
                </c:pt>
                <c:pt idx="54">
                  <c:v>42644</c:v>
                </c:pt>
                <c:pt idx="55">
                  <c:v>42675</c:v>
                </c:pt>
                <c:pt idx="56">
                  <c:v>42705</c:v>
                </c:pt>
                <c:pt idx="57">
                  <c:v>42736</c:v>
                </c:pt>
                <c:pt idx="58">
                  <c:v>42767</c:v>
                </c:pt>
                <c:pt idx="59">
                  <c:v>42795</c:v>
                </c:pt>
                <c:pt idx="60">
                  <c:v>42826</c:v>
                </c:pt>
                <c:pt idx="61">
                  <c:v>42856</c:v>
                </c:pt>
                <c:pt idx="62">
                  <c:v>42887</c:v>
                </c:pt>
                <c:pt idx="63">
                  <c:v>42917</c:v>
                </c:pt>
                <c:pt idx="64">
                  <c:v>42948</c:v>
                </c:pt>
                <c:pt idx="65">
                  <c:v>42979</c:v>
                </c:pt>
                <c:pt idx="66">
                  <c:v>43009</c:v>
                </c:pt>
                <c:pt idx="67">
                  <c:v>43040</c:v>
                </c:pt>
                <c:pt idx="68">
                  <c:v>43070</c:v>
                </c:pt>
                <c:pt idx="69">
                  <c:v>43101</c:v>
                </c:pt>
                <c:pt idx="70">
                  <c:v>43132</c:v>
                </c:pt>
                <c:pt idx="71">
                  <c:v>43160</c:v>
                </c:pt>
                <c:pt idx="72">
                  <c:v>43191</c:v>
                </c:pt>
                <c:pt idx="73">
                  <c:v>43221</c:v>
                </c:pt>
                <c:pt idx="74">
                  <c:v>43252</c:v>
                </c:pt>
                <c:pt idx="75">
                  <c:v>43282</c:v>
                </c:pt>
                <c:pt idx="76">
                  <c:v>43313</c:v>
                </c:pt>
                <c:pt idx="77">
                  <c:v>43344</c:v>
                </c:pt>
                <c:pt idx="78">
                  <c:v>43374</c:v>
                </c:pt>
                <c:pt idx="79">
                  <c:v>43405</c:v>
                </c:pt>
                <c:pt idx="80">
                  <c:v>43435</c:v>
                </c:pt>
                <c:pt idx="81">
                  <c:v>43466</c:v>
                </c:pt>
                <c:pt idx="82">
                  <c:v>43497</c:v>
                </c:pt>
                <c:pt idx="83">
                  <c:v>43525</c:v>
                </c:pt>
              </c:numCache>
            </c:numRef>
          </c:cat>
          <c:val>
            <c:numRef>
              <c:f>濃度回帰式!$Y$67:$Y$150</c:f>
              <c:numCache>
                <c:formatCode>0.00</c:formatCode>
                <c:ptCount val="84"/>
                <c:pt idx="0">
                  <c:v>0.17364817766693041</c:v>
                </c:pt>
                <c:pt idx="1">
                  <c:v>-0.34202014332566871</c:v>
                </c:pt>
                <c:pt idx="2">
                  <c:v>-0.7660444431189779</c:v>
                </c:pt>
                <c:pt idx="3">
                  <c:v>-0.98480775301220802</c:v>
                </c:pt>
                <c:pt idx="4">
                  <c:v>-0.93969262078590843</c:v>
                </c:pt>
                <c:pt idx="5">
                  <c:v>-0.64278760968653947</c:v>
                </c:pt>
                <c:pt idx="6">
                  <c:v>-0.17364817766693033</c:v>
                </c:pt>
                <c:pt idx="7">
                  <c:v>0.34202014332566899</c:v>
                </c:pt>
                <c:pt idx="8">
                  <c:v>0.76604444311897779</c:v>
                </c:pt>
                <c:pt idx="9">
                  <c:v>0.98480775301220802</c:v>
                </c:pt>
                <c:pt idx="10">
                  <c:v>0.93969262078590832</c:v>
                </c:pt>
                <c:pt idx="11">
                  <c:v>0.64278760968653958</c:v>
                </c:pt>
                <c:pt idx="12">
                  <c:v>0.17364817766693044</c:v>
                </c:pt>
                <c:pt idx="13">
                  <c:v>-0.34202014332566805</c:v>
                </c:pt>
                <c:pt idx="14">
                  <c:v>-0.76604444311897835</c:v>
                </c:pt>
                <c:pt idx="15">
                  <c:v>-0.98480775301220802</c:v>
                </c:pt>
                <c:pt idx="16">
                  <c:v>-0.93969262078590865</c:v>
                </c:pt>
                <c:pt idx="17">
                  <c:v>-0.64278760968653903</c:v>
                </c:pt>
                <c:pt idx="18">
                  <c:v>-0.17364817766693058</c:v>
                </c:pt>
                <c:pt idx="19">
                  <c:v>0.34202014332566794</c:v>
                </c:pt>
                <c:pt idx="20">
                  <c:v>0.76604444311897824</c:v>
                </c:pt>
                <c:pt idx="21">
                  <c:v>0.98480775301220802</c:v>
                </c:pt>
                <c:pt idx="22">
                  <c:v>0.93969262078590865</c:v>
                </c:pt>
                <c:pt idx="23">
                  <c:v>0.64278760968653914</c:v>
                </c:pt>
                <c:pt idx="24">
                  <c:v>0.17364817766693069</c:v>
                </c:pt>
                <c:pt idx="25">
                  <c:v>-0.34202014332566782</c:v>
                </c:pt>
                <c:pt idx="26">
                  <c:v>-0.76604444311897812</c:v>
                </c:pt>
                <c:pt idx="27">
                  <c:v>-0.98480775301220802</c:v>
                </c:pt>
                <c:pt idx="28">
                  <c:v>-0.93969262078590876</c:v>
                </c:pt>
                <c:pt idx="29">
                  <c:v>-0.64278760968654058</c:v>
                </c:pt>
                <c:pt idx="30">
                  <c:v>-0.17364817766692905</c:v>
                </c:pt>
                <c:pt idx="31">
                  <c:v>0.34202014332566938</c:v>
                </c:pt>
                <c:pt idx="32">
                  <c:v>0.76604444311897812</c:v>
                </c:pt>
                <c:pt idx="33">
                  <c:v>0.98480775301220802</c:v>
                </c:pt>
                <c:pt idx="34">
                  <c:v>0.93969262078590876</c:v>
                </c:pt>
                <c:pt idx="35">
                  <c:v>0.6427876096865407</c:v>
                </c:pt>
                <c:pt idx="36">
                  <c:v>0.17364817766692919</c:v>
                </c:pt>
                <c:pt idx="37">
                  <c:v>-0.34202014332566927</c:v>
                </c:pt>
                <c:pt idx="38">
                  <c:v>-0.76604444311897801</c:v>
                </c:pt>
                <c:pt idx="39">
                  <c:v>-0.98480775301220791</c:v>
                </c:pt>
                <c:pt idx="40">
                  <c:v>-0.93969262078590887</c:v>
                </c:pt>
                <c:pt idx="41">
                  <c:v>-0.64278760968654081</c:v>
                </c:pt>
                <c:pt idx="42">
                  <c:v>-0.1736481776669293</c:v>
                </c:pt>
                <c:pt idx="43">
                  <c:v>0.34202014332566916</c:v>
                </c:pt>
                <c:pt idx="44">
                  <c:v>0.7660444431189779</c:v>
                </c:pt>
                <c:pt idx="45">
                  <c:v>0.98480775301220791</c:v>
                </c:pt>
                <c:pt idx="46">
                  <c:v>0.93969262078590887</c:v>
                </c:pt>
                <c:pt idx="47">
                  <c:v>0.64278760968654081</c:v>
                </c:pt>
                <c:pt idx="48">
                  <c:v>0.17364817766692942</c:v>
                </c:pt>
                <c:pt idx="49">
                  <c:v>-0.34202014332566905</c:v>
                </c:pt>
                <c:pt idx="50">
                  <c:v>-0.7660444431189779</c:v>
                </c:pt>
                <c:pt idx="51">
                  <c:v>-0.98480775301220791</c:v>
                </c:pt>
                <c:pt idx="52">
                  <c:v>-0.93969262078590887</c:v>
                </c:pt>
                <c:pt idx="53">
                  <c:v>-0.64278760968654092</c:v>
                </c:pt>
                <c:pt idx="54">
                  <c:v>-0.17364817766692955</c:v>
                </c:pt>
                <c:pt idx="55">
                  <c:v>0.34202014332566893</c:v>
                </c:pt>
                <c:pt idx="56">
                  <c:v>0.76604444311897779</c:v>
                </c:pt>
                <c:pt idx="57">
                  <c:v>0.98480775301220791</c:v>
                </c:pt>
                <c:pt idx="58">
                  <c:v>0.93969262078590898</c:v>
                </c:pt>
                <c:pt idx="59">
                  <c:v>0.64278760968653836</c:v>
                </c:pt>
                <c:pt idx="60">
                  <c:v>0.17364817766693316</c:v>
                </c:pt>
                <c:pt idx="61">
                  <c:v>-0.34202014332566882</c:v>
                </c:pt>
                <c:pt idx="62">
                  <c:v>-0.76604444311897546</c:v>
                </c:pt>
                <c:pt idx="63">
                  <c:v>-0.98480775301220791</c:v>
                </c:pt>
                <c:pt idx="64">
                  <c:v>-0.93969262078590776</c:v>
                </c:pt>
                <c:pt idx="65">
                  <c:v>-0.64278760968654114</c:v>
                </c:pt>
                <c:pt idx="66">
                  <c:v>-0.17364817766692978</c:v>
                </c:pt>
                <c:pt idx="67">
                  <c:v>0.34202014332566538</c:v>
                </c:pt>
                <c:pt idx="68">
                  <c:v>0.76604444311897757</c:v>
                </c:pt>
                <c:pt idx="69">
                  <c:v>0.98480775301220846</c:v>
                </c:pt>
                <c:pt idx="70">
                  <c:v>0.93969262078590898</c:v>
                </c:pt>
                <c:pt idx="71">
                  <c:v>0.64278760968653847</c:v>
                </c:pt>
                <c:pt idx="72">
                  <c:v>0.17364817766693341</c:v>
                </c:pt>
                <c:pt idx="73">
                  <c:v>-0.3420201433256686</c:v>
                </c:pt>
                <c:pt idx="74">
                  <c:v>-0.76604444311897979</c:v>
                </c:pt>
                <c:pt idx="75">
                  <c:v>-0.9848077530122078</c:v>
                </c:pt>
                <c:pt idx="76">
                  <c:v>-0.93969262078590787</c:v>
                </c:pt>
                <c:pt idx="77">
                  <c:v>-0.64278760968654136</c:v>
                </c:pt>
                <c:pt idx="78">
                  <c:v>-0.17364817766693003</c:v>
                </c:pt>
                <c:pt idx="79">
                  <c:v>0.3420201433256651</c:v>
                </c:pt>
                <c:pt idx="80">
                  <c:v>0.76604444311897746</c:v>
                </c:pt>
                <c:pt idx="81">
                  <c:v>0.98480775301220846</c:v>
                </c:pt>
                <c:pt idx="82">
                  <c:v>0.93969262078590909</c:v>
                </c:pt>
                <c:pt idx="83">
                  <c:v>0.6427876096865387</c:v>
                </c:pt>
              </c:numCache>
            </c:numRef>
          </c:val>
          <c:smooth val="0"/>
        </c:ser>
        <c:dLbls>
          <c:showLegendKey val="0"/>
          <c:showVal val="0"/>
          <c:showCatName val="0"/>
          <c:showSerName val="0"/>
          <c:showPercent val="0"/>
          <c:showBubbleSize val="0"/>
        </c:dLbls>
        <c:marker val="1"/>
        <c:smooth val="0"/>
        <c:axId val="288798592"/>
        <c:axId val="288800128"/>
      </c:lineChart>
      <c:catAx>
        <c:axId val="288798592"/>
        <c:scaling>
          <c:orientation val="minMax"/>
        </c:scaling>
        <c:delete val="0"/>
        <c:axPos val="b"/>
        <c:majorGridlines>
          <c:spPr>
            <a:ln w="3175">
              <a:pattFill prst="pct50">
                <a:fgClr>
                  <a:srgbClr val="000000"/>
                </a:fgClr>
                <a:bgClr>
                  <a:srgbClr val="FFFFFF"/>
                </a:bgClr>
              </a:patt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88800128"/>
        <c:crossesAt val="-1.5"/>
        <c:auto val="0"/>
        <c:lblAlgn val="ctr"/>
        <c:lblOffset val="0"/>
        <c:tickLblSkip val="12"/>
        <c:tickMarkSkip val="12"/>
        <c:noMultiLvlLbl val="0"/>
      </c:catAx>
      <c:valAx>
        <c:axId val="288800128"/>
        <c:scaling>
          <c:orientation val="minMax"/>
        </c:scaling>
        <c:delete val="0"/>
        <c:axPos val="l"/>
        <c:majorGridlines>
          <c:spPr>
            <a:ln w="3175">
              <a:pattFill prst="pct50">
                <a:fgClr>
                  <a:srgbClr val="000000"/>
                </a:fgClr>
                <a:bgClr>
                  <a:srgbClr val="FFFFFF"/>
                </a:bgClr>
              </a:pattFill>
              <a:prstDash val="solid"/>
            </a:ln>
          </c:spPr>
        </c:majorGridlines>
        <c:title>
          <c:tx>
            <c:rich>
              <a:bodyPr rot="0" vert="horz"/>
              <a:lstStyle/>
              <a:p>
                <a:pPr>
                  <a:defRPr sz="800">
                    <a:latin typeface="Meiryo UI" panose="020B0604030504040204" pitchFamily="50" charset="-128"/>
                    <a:ea typeface="Meiryo UI" panose="020B0604030504040204" pitchFamily="50" charset="-128"/>
                  </a:defRPr>
                </a:pPr>
                <a:r>
                  <a:rPr lang="en-US" altLang="ja-JP" sz="800"/>
                  <a:t>cos(</a:t>
                </a:r>
                <a:r>
                  <a:rPr lang="ja-JP" altLang="en-US" sz="800"/>
                  <a:t>ラジアン</a:t>
                </a:r>
                <a:r>
                  <a:rPr lang="en-US" altLang="ja-JP" sz="800"/>
                  <a:t>)</a:t>
                </a:r>
                <a:endParaRPr lang="ja-JP" altLang="en-US" sz="800"/>
              </a:p>
            </c:rich>
          </c:tx>
          <c:layout>
            <c:manualLayout>
              <c:xMode val="edge"/>
              <c:yMode val="edge"/>
              <c:x val="3.9271653543307077E-2"/>
              <c:y val="9.975092957130359E-2"/>
            </c:manualLayout>
          </c:layout>
          <c:overlay val="0"/>
          <c:spPr>
            <a:solidFill>
              <a:schemeClr val="bg1"/>
            </a:solidFill>
          </c:spPr>
        </c:title>
        <c:numFmt formatCode="0.0"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88798592"/>
        <c:crosses val="autoZero"/>
        <c:crossBetween val="between"/>
      </c:valAx>
      <c:spPr>
        <a:noFill/>
        <a:ln w="12700">
          <a:solidFill>
            <a:srgbClr val="808080"/>
          </a:solidFill>
          <a:prstDash val="solid"/>
        </a:ln>
      </c:spPr>
    </c:plotArea>
    <c:legend>
      <c:legendPos val="r"/>
      <c:layout>
        <c:manualLayout>
          <c:xMode val="edge"/>
          <c:yMode val="edge"/>
          <c:x val="0.57486329109523571"/>
          <c:y val="9.7222222222222623E-3"/>
          <c:w val="0.36205668578757977"/>
          <c:h val="0.14661658013272358"/>
        </c:manualLayout>
      </c:layout>
      <c:overlay val="0"/>
      <c:spPr>
        <a:solidFill>
          <a:schemeClr val="bg1"/>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350" b="0" i="0" u="none" strike="noStrike" baseline="0">
          <a:solidFill>
            <a:srgbClr val="000000"/>
          </a:solidFill>
          <a:latin typeface="ＭＳ Ｐ明朝"/>
          <a:ea typeface="ＭＳ Ｐ明朝"/>
          <a:cs typeface="ＭＳ Ｐ明朝"/>
        </a:defRPr>
      </a:pPr>
      <a:endParaRPr lang="ja-JP"/>
    </a:p>
  </c:txPr>
  <c:printSettings>
    <c:headerFooter alignWithMargins="0"/>
    <c:pageMargins b="1" l="0.75" r="0.75" t="1" header="0.51200000000000001" footer="0.512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a:pPr>
            <a:r>
              <a:rPr lang="ja-JP" altLang="en-US" sz="1200"/>
              <a:t>ごみ焼却場敷地境界での空間ガンマ線量</a:t>
            </a:r>
            <a:r>
              <a:rPr lang="en-US" altLang="ja-JP" sz="1200"/>
              <a:t>(</a:t>
            </a:r>
            <a:r>
              <a:rPr lang="ja-JP" altLang="en-US" sz="1200"/>
              <a:t>地上</a:t>
            </a:r>
            <a:r>
              <a:rPr lang="en-US" altLang="ja-JP" sz="1200"/>
              <a:t>0.5m)</a:t>
            </a:r>
            <a:r>
              <a:rPr lang="ja-JP" altLang="en-US" sz="1200"/>
              <a:t>の推移</a:t>
            </a:r>
            <a:endParaRPr lang="en-US" altLang="ja-JP" sz="1200"/>
          </a:p>
        </c:rich>
      </c:tx>
      <c:layout>
        <c:manualLayout>
          <c:xMode val="edge"/>
          <c:yMode val="edge"/>
          <c:x val="0.12886761257997115"/>
          <c:y val="5.4887124701542079E-3"/>
        </c:manualLayout>
      </c:layout>
      <c:overlay val="0"/>
      <c:spPr>
        <a:solidFill>
          <a:sysClr val="window" lastClr="FFFFFF"/>
        </a:solidFill>
        <a:ln w="25400">
          <a:noFill/>
        </a:ln>
      </c:spPr>
    </c:title>
    <c:autoTitleDeleted val="0"/>
    <c:plotArea>
      <c:layout>
        <c:manualLayout>
          <c:layoutTarget val="inner"/>
          <c:xMode val="edge"/>
          <c:yMode val="edge"/>
          <c:x val="4.773374089488501E-2"/>
          <c:y val="3.4907962608384434E-2"/>
          <c:w val="0.94085127794383994"/>
          <c:h val="0.76506683617070126"/>
        </c:manualLayout>
      </c:layout>
      <c:lineChart>
        <c:grouping val="standard"/>
        <c:varyColors val="0"/>
        <c:ser>
          <c:idx val="2"/>
          <c:order val="0"/>
          <c:tx>
            <c:strRef>
              <c:f>境界線量!$W$11</c:f>
              <c:strCache>
                <c:ptCount val="1"/>
                <c:pt idx="0">
                  <c:v>東側</c:v>
                </c:pt>
              </c:strCache>
            </c:strRef>
          </c:tx>
          <c:spPr>
            <a:ln w="0">
              <a:noFill/>
            </a:ln>
          </c:spPr>
          <c:marker>
            <c:symbol val="triangle"/>
            <c:size val="5"/>
            <c:spPr>
              <a:noFill/>
            </c:spPr>
          </c:marker>
          <c:cat>
            <c:numRef>
              <c:f>境界線量!$V$12:$V$302</c:f>
              <c:numCache>
                <c:formatCode>[$-411]m\.d\.ge</c:formatCode>
                <c:ptCount val="291"/>
                <c:pt idx="0">
                  <c:v>40616</c:v>
                </c:pt>
                <c:pt idx="1">
                  <c:v>41116</c:v>
                </c:pt>
                <c:pt idx="2">
                  <c:v>41122</c:v>
                </c:pt>
                <c:pt idx="3">
                  <c:v>41129</c:v>
                </c:pt>
                <c:pt idx="4">
                  <c:v>41136</c:v>
                </c:pt>
                <c:pt idx="5">
                  <c:v>41142</c:v>
                </c:pt>
                <c:pt idx="6">
                  <c:v>41150</c:v>
                </c:pt>
                <c:pt idx="7">
                  <c:v>41157</c:v>
                </c:pt>
                <c:pt idx="8">
                  <c:v>41164</c:v>
                </c:pt>
                <c:pt idx="9">
                  <c:v>41171</c:v>
                </c:pt>
                <c:pt idx="10">
                  <c:v>41178</c:v>
                </c:pt>
                <c:pt idx="11">
                  <c:v>41185</c:v>
                </c:pt>
                <c:pt idx="12">
                  <c:v>41192</c:v>
                </c:pt>
                <c:pt idx="13">
                  <c:v>41199</c:v>
                </c:pt>
                <c:pt idx="14">
                  <c:v>41206</c:v>
                </c:pt>
                <c:pt idx="15">
                  <c:v>41213</c:v>
                </c:pt>
                <c:pt idx="16">
                  <c:v>41220</c:v>
                </c:pt>
                <c:pt idx="17">
                  <c:v>41227</c:v>
                </c:pt>
                <c:pt idx="18">
                  <c:v>41234</c:v>
                </c:pt>
                <c:pt idx="19">
                  <c:v>41241</c:v>
                </c:pt>
                <c:pt idx="20">
                  <c:v>41248</c:v>
                </c:pt>
                <c:pt idx="21">
                  <c:v>41255</c:v>
                </c:pt>
                <c:pt idx="22">
                  <c:v>41262</c:v>
                </c:pt>
                <c:pt idx="23">
                  <c:v>41269</c:v>
                </c:pt>
                <c:pt idx="24">
                  <c:v>41283</c:v>
                </c:pt>
                <c:pt idx="25">
                  <c:v>41290</c:v>
                </c:pt>
                <c:pt idx="26">
                  <c:v>41297</c:v>
                </c:pt>
                <c:pt idx="27">
                  <c:v>41304</c:v>
                </c:pt>
                <c:pt idx="28">
                  <c:v>41311</c:v>
                </c:pt>
                <c:pt idx="29">
                  <c:v>41318</c:v>
                </c:pt>
                <c:pt idx="30">
                  <c:v>41325</c:v>
                </c:pt>
                <c:pt idx="31">
                  <c:v>41332</c:v>
                </c:pt>
                <c:pt idx="32">
                  <c:v>41339</c:v>
                </c:pt>
                <c:pt idx="33">
                  <c:v>41346</c:v>
                </c:pt>
                <c:pt idx="34">
                  <c:v>41352</c:v>
                </c:pt>
                <c:pt idx="35">
                  <c:v>41360</c:v>
                </c:pt>
                <c:pt idx="36">
                  <c:v>41367</c:v>
                </c:pt>
                <c:pt idx="37">
                  <c:v>41374</c:v>
                </c:pt>
                <c:pt idx="38">
                  <c:v>41381</c:v>
                </c:pt>
                <c:pt idx="39">
                  <c:v>41388</c:v>
                </c:pt>
                <c:pt idx="40">
                  <c:v>41395</c:v>
                </c:pt>
                <c:pt idx="41">
                  <c:v>41402</c:v>
                </c:pt>
                <c:pt idx="42">
                  <c:v>41409</c:v>
                </c:pt>
                <c:pt idx="43">
                  <c:v>41416</c:v>
                </c:pt>
                <c:pt idx="44">
                  <c:v>41423</c:v>
                </c:pt>
                <c:pt idx="45">
                  <c:v>41430</c:v>
                </c:pt>
                <c:pt idx="46">
                  <c:v>41437</c:v>
                </c:pt>
                <c:pt idx="47">
                  <c:v>41444</c:v>
                </c:pt>
                <c:pt idx="48">
                  <c:v>41451</c:v>
                </c:pt>
                <c:pt idx="49">
                  <c:v>41458</c:v>
                </c:pt>
                <c:pt idx="50">
                  <c:v>41465</c:v>
                </c:pt>
                <c:pt idx="51">
                  <c:v>41472</c:v>
                </c:pt>
                <c:pt idx="52">
                  <c:v>41479</c:v>
                </c:pt>
                <c:pt idx="53">
                  <c:v>41486</c:v>
                </c:pt>
                <c:pt idx="54">
                  <c:v>41493</c:v>
                </c:pt>
                <c:pt idx="55">
                  <c:v>41500</c:v>
                </c:pt>
                <c:pt idx="56">
                  <c:v>41507</c:v>
                </c:pt>
                <c:pt idx="57">
                  <c:v>41514</c:v>
                </c:pt>
                <c:pt idx="58">
                  <c:v>41521</c:v>
                </c:pt>
                <c:pt idx="59">
                  <c:v>41528</c:v>
                </c:pt>
                <c:pt idx="60">
                  <c:v>41535</c:v>
                </c:pt>
                <c:pt idx="61">
                  <c:v>41542</c:v>
                </c:pt>
                <c:pt idx="62">
                  <c:v>41549</c:v>
                </c:pt>
                <c:pt idx="63">
                  <c:v>41556</c:v>
                </c:pt>
                <c:pt idx="64">
                  <c:v>41563</c:v>
                </c:pt>
                <c:pt idx="65">
                  <c:v>41570</c:v>
                </c:pt>
                <c:pt idx="66">
                  <c:v>41577</c:v>
                </c:pt>
                <c:pt idx="67">
                  <c:v>41584</c:v>
                </c:pt>
                <c:pt idx="68">
                  <c:v>41591</c:v>
                </c:pt>
                <c:pt idx="69">
                  <c:v>41598</c:v>
                </c:pt>
                <c:pt idx="70">
                  <c:v>41605</c:v>
                </c:pt>
                <c:pt idx="71">
                  <c:v>41612</c:v>
                </c:pt>
                <c:pt idx="72">
                  <c:v>41619</c:v>
                </c:pt>
                <c:pt idx="73">
                  <c:v>41626</c:v>
                </c:pt>
                <c:pt idx="74">
                  <c:v>41633</c:v>
                </c:pt>
                <c:pt idx="75">
                  <c:v>41647</c:v>
                </c:pt>
                <c:pt idx="76">
                  <c:v>41654</c:v>
                </c:pt>
                <c:pt idx="77">
                  <c:v>41661</c:v>
                </c:pt>
                <c:pt idx="78">
                  <c:v>41668</c:v>
                </c:pt>
                <c:pt idx="79">
                  <c:v>41675</c:v>
                </c:pt>
                <c:pt idx="80">
                  <c:v>41682</c:v>
                </c:pt>
                <c:pt idx="81">
                  <c:v>41689</c:v>
                </c:pt>
                <c:pt idx="82">
                  <c:v>41696</c:v>
                </c:pt>
                <c:pt idx="83">
                  <c:v>41703</c:v>
                </c:pt>
                <c:pt idx="84">
                  <c:v>41710</c:v>
                </c:pt>
                <c:pt idx="85">
                  <c:v>41717</c:v>
                </c:pt>
                <c:pt idx="86">
                  <c:v>41724</c:v>
                </c:pt>
                <c:pt idx="87">
                  <c:v>41731</c:v>
                </c:pt>
                <c:pt idx="88">
                  <c:v>41738</c:v>
                </c:pt>
                <c:pt idx="89">
                  <c:v>41745</c:v>
                </c:pt>
                <c:pt idx="90">
                  <c:v>41752</c:v>
                </c:pt>
                <c:pt idx="91">
                  <c:v>41759</c:v>
                </c:pt>
                <c:pt idx="92">
                  <c:v>41766</c:v>
                </c:pt>
                <c:pt idx="93">
                  <c:v>41773</c:v>
                </c:pt>
                <c:pt idx="94">
                  <c:v>41780</c:v>
                </c:pt>
                <c:pt idx="95">
                  <c:v>41787</c:v>
                </c:pt>
                <c:pt idx="96">
                  <c:v>41794</c:v>
                </c:pt>
                <c:pt idx="97">
                  <c:v>41801</c:v>
                </c:pt>
                <c:pt idx="98">
                  <c:v>41808</c:v>
                </c:pt>
                <c:pt idx="99">
                  <c:v>41815</c:v>
                </c:pt>
                <c:pt idx="100">
                  <c:v>41822</c:v>
                </c:pt>
                <c:pt idx="101">
                  <c:v>41829</c:v>
                </c:pt>
                <c:pt idx="102">
                  <c:v>41836</c:v>
                </c:pt>
                <c:pt idx="103">
                  <c:v>41843</c:v>
                </c:pt>
                <c:pt idx="104">
                  <c:v>41850</c:v>
                </c:pt>
                <c:pt idx="105">
                  <c:v>41857</c:v>
                </c:pt>
                <c:pt idx="106">
                  <c:v>41864</c:v>
                </c:pt>
                <c:pt idx="107">
                  <c:v>41871</c:v>
                </c:pt>
                <c:pt idx="108">
                  <c:v>41878</c:v>
                </c:pt>
                <c:pt idx="109">
                  <c:v>41885</c:v>
                </c:pt>
                <c:pt idx="110">
                  <c:v>41892</c:v>
                </c:pt>
                <c:pt idx="111">
                  <c:v>41899</c:v>
                </c:pt>
                <c:pt idx="112">
                  <c:v>41906</c:v>
                </c:pt>
                <c:pt idx="113">
                  <c:v>41913</c:v>
                </c:pt>
                <c:pt idx="114">
                  <c:v>41920</c:v>
                </c:pt>
                <c:pt idx="115">
                  <c:v>41927</c:v>
                </c:pt>
                <c:pt idx="116">
                  <c:v>41934</c:v>
                </c:pt>
                <c:pt idx="117">
                  <c:v>41941</c:v>
                </c:pt>
                <c:pt idx="118">
                  <c:v>41948</c:v>
                </c:pt>
                <c:pt idx="119">
                  <c:v>41955</c:v>
                </c:pt>
                <c:pt idx="120">
                  <c:v>41962</c:v>
                </c:pt>
                <c:pt idx="121">
                  <c:v>41969</c:v>
                </c:pt>
                <c:pt idx="122">
                  <c:v>41976</c:v>
                </c:pt>
                <c:pt idx="123">
                  <c:v>41983</c:v>
                </c:pt>
                <c:pt idx="124">
                  <c:v>41990</c:v>
                </c:pt>
                <c:pt idx="125">
                  <c:v>41997</c:v>
                </c:pt>
                <c:pt idx="126">
                  <c:v>42011</c:v>
                </c:pt>
                <c:pt idx="127">
                  <c:v>42018</c:v>
                </c:pt>
                <c:pt idx="128">
                  <c:v>42025</c:v>
                </c:pt>
                <c:pt idx="129">
                  <c:v>42032</c:v>
                </c:pt>
                <c:pt idx="130">
                  <c:v>42039</c:v>
                </c:pt>
                <c:pt idx="131">
                  <c:v>42045</c:v>
                </c:pt>
                <c:pt idx="132">
                  <c:v>42053</c:v>
                </c:pt>
                <c:pt idx="133">
                  <c:v>42060</c:v>
                </c:pt>
                <c:pt idx="134">
                  <c:v>42067</c:v>
                </c:pt>
                <c:pt idx="135">
                  <c:v>42074</c:v>
                </c:pt>
                <c:pt idx="136">
                  <c:v>42081</c:v>
                </c:pt>
                <c:pt idx="137">
                  <c:v>42088</c:v>
                </c:pt>
                <c:pt idx="138">
                  <c:v>42465</c:v>
                </c:pt>
                <c:pt idx="139">
                  <c:v>42472</c:v>
                </c:pt>
                <c:pt idx="140">
                  <c:v>42479</c:v>
                </c:pt>
                <c:pt idx="141">
                  <c:v>42486</c:v>
                </c:pt>
                <c:pt idx="142">
                  <c:v>42492</c:v>
                </c:pt>
                <c:pt idx="143">
                  <c:v>42499</c:v>
                </c:pt>
                <c:pt idx="144">
                  <c:v>42506</c:v>
                </c:pt>
                <c:pt idx="145">
                  <c:v>42514</c:v>
                </c:pt>
                <c:pt idx="146">
                  <c:v>42521</c:v>
                </c:pt>
                <c:pt idx="147">
                  <c:v>42528</c:v>
                </c:pt>
                <c:pt idx="148">
                  <c:v>42535</c:v>
                </c:pt>
                <c:pt idx="149">
                  <c:v>42542</c:v>
                </c:pt>
                <c:pt idx="150">
                  <c:v>42548</c:v>
                </c:pt>
                <c:pt idx="151">
                  <c:v>42558</c:v>
                </c:pt>
                <c:pt idx="152">
                  <c:v>42563</c:v>
                </c:pt>
                <c:pt idx="153">
                  <c:v>42570</c:v>
                </c:pt>
                <c:pt idx="154">
                  <c:v>42577</c:v>
                </c:pt>
                <c:pt idx="155">
                  <c:v>42584</c:v>
                </c:pt>
                <c:pt idx="156">
                  <c:v>42591</c:v>
                </c:pt>
                <c:pt idx="157">
                  <c:v>42598</c:v>
                </c:pt>
                <c:pt idx="158">
                  <c:v>42605</c:v>
                </c:pt>
                <c:pt idx="159">
                  <c:v>42611</c:v>
                </c:pt>
                <c:pt idx="160">
                  <c:v>42619</c:v>
                </c:pt>
                <c:pt idx="161">
                  <c:v>42626</c:v>
                </c:pt>
                <c:pt idx="162">
                  <c:v>42633</c:v>
                </c:pt>
                <c:pt idx="163">
                  <c:v>42639</c:v>
                </c:pt>
                <c:pt idx="164">
                  <c:v>42647</c:v>
                </c:pt>
                <c:pt idx="165">
                  <c:v>42654</c:v>
                </c:pt>
                <c:pt idx="166">
                  <c:v>42661</c:v>
                </c:pt>
                <c:pt idx="167">
                  <c:v>42668</c:v>
                </c:pt>
                <c:pt idx="168">
                  <c:v>42675</c:v>
                </c:pt>
                <c:pt idx="169">
                  <c:v>42682</c:v>
                </c:pt>
                <c:pt idx="170">
                  <c:v>42689</c:v>
                </c:pt>
                <c:pt idx="171">
                  <c:v>42696</c:v>
                </c:pt>
                <c:pt idx="172">
                  <c:v>42703</c:v>
                </c:pt>
                <c:pt idx="173">
                  <c:v>42710</c:v>
                </c:pt>
                <c:pt idx="174">
                  <c:v>42717</c:v>
                </c:pt>
                <c:pt idx="175">
                  <c:v>42724</c:v>
                </c:pt>
                <c:pt idx="176">
                  <c:v>42731</c:v>
                </c:pt>
                <c:pt idx="177">
                  <c:v>42745</c:v>
                </c:pt>
                <c:pt idx="178">
                  <c:v>42752</c:v>
                </c:pt>
                <c:pt idx="179">
                  <c:v>42760</c:v>
                </c:pt>
                <c:pt idx="180">
                  <c:v>42766</c:v>
                </c:pt>
                <c:pt idx="181">
                  <c:v>42773</c:v>
                </c:pt>
                <c:pt idx="182">
                  <c:v>42780</c:v>
                </c:pt>
                <c:pt idx="183">
                  <c:v>42789</c:v>
                </c:pt>
                <c:pt idx="184">
                  <c:v>42794</c:v>
                </c:pt>
                <c:pt idx="185">
                  <c:v>42801</c:v>
                </c:pt>
                <c:pt idx="186">
                  <c:v>42808</c:v>
                </c:pt>
                <c:pt idx="187">
                  <c:v>42815</c:v>
                </c:pt>
                <c:pt idx="188">
                  <c:v>42824</c:v>
                </c:pt>
                <c:pt idx="189">
                  <c:v>42829</c:v>
                </c:pt>
                <c:pt idx="190">
                  <c:v>42835</c:v>
                </c:pt>
                <c:pt idx="191">
                  <c:v>42843</c:v>
                </c:pt>
                <c:pt idx="192">
                  <c:v>42850</c:v>
                </c:pt>
                <c:pt idx="193">
                  <c:v>42857</c:v>
                </c:pt>
                <c:pt idx="194">
                  <c:v>42864</c:v>
                </c:pt>
                <c:pt idx="195">
                  <c:v>42871</c:v>
                </c:pt>
                <c:pt idx="196">
                  <c:v>42878</c:v>
                </c:pt>
                <c:pt idx="197">
                  <c:v>42885</c:v>
                </c:pt>
                <c:pt idx="198">
                  <c:v>42892</c:v>
                </c:pt>
                <c:pt idx="199">
                  <c:v>42899</c:v>
                </c:pt>
                <c:pt idx="200">
                  <c:v>42906</c:v>
                </c:pt>
                <c:pt idx="201">
                  <c:v>42913</c:v>
                </c:pt>
                <c:pt idx="202">
                  <c:v>42920</c:v>
                </c:pt>
                <c:pt idx="203">
                  <c:v>42927</c:v>
                </c:pt>
                <c:pt idx="204">
                  <c:v>42934</c:v>
                </c:pt>
                <c:pt idx="205">
                  <c:v>42941</c:v>
                </c:pt>
                <c:pt idx="206">
                  <c:v>42948</c:v>
                </c:pt>
                <c:pt idx="207">
                  <c:v>42957</c:v>
                </c:pt>
                <c:pt idx="208">
                  <c:v>42962</c:v>
                </c:pt>
                <c:pt idx="209">
                  <c:v>42969</c:v>
                </c:pt>
                <c:pt idx="210">
                  <c:v>42976</c:v>
                </c:pt>
                <c:pt idx="211">
                  <c:v>42983</c:v>
                </c:pt>
                <c:pt idx="212">
                  <c:v>42990</c:v>
                </c:pt>
                <c:pt idx="213">
                  <c:v>42997</c:v>
                </c:pt>
                <c:pt idx="214">
                  <c:v>43004</c:v>
                </c:pt>
                <c:pt idx="215">
                  <c:v>43011</c:v>
                </c:pt>
                <c:pt idx="216">
                  <c:v>43018</c:v>
                </c:pt>
                <c:pt idx="217">
                  <c:v>43025</c:v>
                </c:pt>
                <c:pt idx="218">
                  <c:v>43032</c:v>
                </c:pt>
                <c:pt idx="219">
                  <c:v>43039</c:v>
                </c:pt>
                <c:pt idx="220">
                  <c:v>43046</c:v>
                </c:pt>
                <c:pt idx="221">
                  <c:v>43053</c:v>
                </c:pt>
                <c:pt idx="222">
                  <c:v>43060</c:v>
                </c:pt>
                <c:pt idx="223">
                  <c:v>43067</c:v>
                </c:pt>
                <c:pt idx="224">
                  <c:v>43074</c:v>
                </c:pt>
                <c:pt idx="225">
                  <c:v>43081</c:v>
                </c:pt>
                <c:pt idx="226">
                  <c:v>43088</c:v>
                </c:pt>
                <c:pt idx="227">
                  <c:v>43095</c:v>
                </c:pt>
                <c:pt idx="228">
                  <c:v>43109</c:v>
                </c:pt>
                <c:pt idx="229">
                  <c:v>43116</c:v>
                </c:pt>
                <c:pt idx="230">
                  <c:v>43123</c:v>
                </c:pt>
                <c:pt idx="231">
                  <c:v>43130</c:v>
                </c:pt>
                <c:pt idx="232">
                  <c:v>43137</c:v>
                </c:pt>
                <c:pt idx="233">
                  <c:v>43144</c:v>
                </c:pt>
                <c:pt idx="234">
                  <c:v>43151</c:v>
                </c:pt>
                <c:pt idx="235">
                  <c:v>43158</c:v>
                </c:pt>
                <c:pt idx="236">
                  <c:v>43165</c:v>
                </c:pt>
                <c:pt idx="237">
                  <c:v>43172</c:v>
                </c:pt>
                <c:pt idx="238">
                  <c:v>43179</c:v>
                </c:pt>
                <c:pt idx="239">
                  <c:v>43186</c:v>
                </c:pt>
                <c:pt idx="240">
                  <c:v>43193</c:v>
                </c:pt>
                <c:pt idx="241">
                  <c:v>43200</c:v>
                </c:pt>
                <c:pt idx="242">
                  <c:v>43207</c:v>
                </c:pt>
                <c:pt idx="243">
                  <c:v>43216</c:v>
                </c:pt>
                <c:pt idx="244">
                  <c:v>43221</c:v>
                </c:pt>
                <c:pt idx="245">
                  <c:v>43228</c:v>
                </c:pt>
                <c:pt idx="246">
                  <c:v>43235</c:v>
                </c:pt>
                <c:pt idx="247">
                  <c:v>43242</c:v>
                </c:pt>
                <c:pt idx="248">
                  <c:v>43249</c:v>
                </c:pt>
                <c:pt idx="249">
                  <c:v>43256</c:v>
                </c:pt>
                <c:pt idx="250">
                  <c:v>43263</c:v>
                </c:pt>
                <c:pt idx="251">
                  <c:v>43270</c:v>
                </c:pt>
                <c:pt idx="252">
                  <c:v>43277</c:v>
                </c:pt>
                <c:pt idx="253">
                  <c:v>43284</c:v>
                </c:pt>
                <c:pt idx="254">
                  <c:v>43291</c:v>
                </c:pt>
                <c:pt idx="255">
                  <c:v>43298</c:v>
                </c:pt>
                <c:pt idx="256">
                  <c:v>43305</c:v>
                </c:pt>
                <c:pt idx="257">
                  <c:v>43312</c:v>
                </c:pt>
                <c:pt idx="258">
                  <c:v>43319</c:v>
                </c:pt>
                <c:pt idx="259">
                  <c:v>43326</c:v>
                </c:pt>
                <c:pt idx="260">
                  <c:v>43333</c:v>
                </c:pt>
                <c:pt idx="261">
                  <c:v>43340</c:v>
                </c:pt>
                <c:pt idx="262">
                  <c:v>43347</c:v>
                </c:pt>
                <c:pt idx="263">
                  <c:v>43354</c:v>
                </c:pt>
                <c:pt idx="264">
                  <c:v>43361</c:v>
                </c:pt>
                <c:pt idx="265">
                  <c:v>43368</c:v>
                </c:pt>
                <c:pt idx="266">
                  <c:v>43375</c:v>
                </c:pt>
                <c:pt idx="267">
                  <c:v>43383</c:v>
                </c:pt>
                <c:pt idx="268">
                  <c:v>43389</c:v>
                </c:pt>
                <c:pt idx="269">
                  <c:v>43396</c:v>
                </c:pt>
                <c:pt idx="270">
                  <c:v>43403</c:v>
                </c:pt>
                <c:pt idx="271">
                  <c:v>43410</c:v>
                </c:pt>
                <c:pt idx="272">
                  <c:v>43417</c:v>
                </c:pt>
                <c:pt idx="273">
                  <c:v>43424</c:v>
                </c:pt>
                <c:pt idx="274">
                  <c:v>43431</c:v>
                </c:pt>
                <c:pt idx="275">
                  <c:v>43438</c:v>
                </c:pt>
                <c:pt idx="276">
                  <c:v>43445</c:v>
                </c:pt>
                <c:pt idx="277">
                  <c:v>43452</c:v>
                </c:pt>
                <c:pt idx="278">
                  <c:v>43459</c:v>
                </c:pt>
                <c:pt idx="279">
                  <c:v>43473</c:v>
                </c:pt>
                <c:pt idx="280">
                  <c:v>43480</c:v>
                </c:pt>
                <c:pt idx="281">
                  <c:v>43487</c:v>
                </c:pt>
                <c:pt idx="282">
                  <c:v>43494</c:v>
                </c:pt>
                <c:pt idx="283">
                  <c:v>43501</c:v>
                </c:pt>
                <c:pt idx="284">
                  <c:v>43508</c:v>
                </c:pt>
                <c:pt idx="285">
                  <c:v>43515</c:v>
                </c:pt>
                <c:pt idx="286">
                  <c:v>43522</c:v>
                </c:pt>
                <c:pt idx="287">
                  <c:v>43529</c:v>
                </c:pt>
                <c:pt idx="288">
                  <c:v>43536</c:v>
                </c:pt>
                <c:pt idx="289">
                  <c:v>43543</c:v>
                </c:pt>
                <c:pt idx="290">
                  <c:v>43550</c:v>
                </c:pt>
              </c:numCache>
            </c:numRef>
          </c:cat>
          <c:val>
            <c:numRef>
              <c:f>境界線量!$W$12:$W$302</c:f>
              <c:numCache>
                <c:formatCode>0.000</c:formatCode>
                <c:ptCount val="291"/>
                <c:pt idx="1">
                  <c:v>7.8E-2</c:v>
                </c:pt>
                <c:pt idx="2">
                  <c:v>0.08</c:v>
                </c:pt>
                <c:pt idx="3">
                  <c:v>7.9000000000000001E-2</c:v>
                </c:pt>
                <c:pt idx="4">
                  <c:v>7.3999999999999996E-2</c:v>
                </c:pt>
                <c:pt idx="5">
                  <c:v>7.5999999999999998E-2</c:v>
                </c:pt>
                <c:pt idx="6">
                  <c:v>7.8E-2</c:v>
                </c:pt>
                <c:pt idx="7">
                  <c:v>7.0999999999999994E-2</c:v>
                </c:pt>
                <c:pt idx="8">
                  <c:v>7.4999999999999997E-2</c:v>
                </c:pt>
                <c:pt idx="9">
                  <c:v>7.2999999999999995E-2</c:v>
                </c:pt>
                <c:pt idx="10">
                  <c:v>6.6000000000000003E-2</c:v>
                </c:pt>
                <c:pt idx="11">
                  <c:v>7.0000000000000007E-2</c:v>
                </c:pt>
                <c:pt idx="12">
                  <c:v>7.1999999999999995E-2</c:v>
                </c:pt>
                <c:pt idx="13">
                  <c:v>7.0000000000000007E-2</c:v>
                </c:pt>
                <c:pt idx="14">
                  <c:v>7.5999999999999998E-2</c:v>
                </c:pt>
                <c:pt idx="15">
                  <c:v>8.3000000000000004E-2</c:v>
                </c:pt>
                <c:pt idx="16">
                  <c:v>6.8000000000000005E-2</c:v>
                </c:pt>
                <c:pt idx="17">
                  <c:v>7.8E-2</c:v>
                </c:pt>
                <c:pt idx="18">
                  <c:v>7.3999999999999996E-2</c:v>
                </c:pt>
                <c:pt idx="19">
                  <c:v>7.1999999999999995E-2</c:v>
                </c:pt>
                <c:pt idx="20">
                  <c:v>8.1000000000000003E-2</c:v>
                </c:pt>
                <c:pt idx="21">
                  <c:v>7.1999999999999995E-2</c:v>
                </c:pt>
                <c:pt idx="22">
                  <c:v>7.6999999999999999E-2</c:v>
                </c:pt>
                <c:pt idx="23">
                  <c:v>7.6999999999999999E-2</c:v>
                </c:pt>
                <c:pt idx="24">
                  <c:v>7.0999999999999994E-2</c:v>
                </c:pt>
                <c:pt idx="25">
                  <c:v>5.8999999999999997E-2</c:v>
                </c:pt>
                <c:pt idx="26">
                  <c:v>7.1999999999999995E-2</c:v>
                </c:pt>
                <c:pt idx="27">
                  <c:v>7.0999999999999994E-2</c:v>
                </c:pt>
                <c:pt idx="28">
                  <c:v>6.7000000000000004E-2</c:v>
                </c:pt>
                <c:pt idx="29">
                  <c:v>8.1000000000000003E-2</c:v>
                </c:pt>
                <c:pt idx="30">
                  <c:v>8.8999999999999996E-2</c:v>
                </c:pt>
                <c:pt idx="31">
                  <c:v>8.8999999999999996E-2</c:v>
                </c:pt>
                <c:pt idx="32">
                  <c:v>7.9000000000000001E-2</c:v>
                </c:pt>
                <c:pt idx="33">
                  <c:v>7.8E-2</c:v>
                </c:pt>
                <c:pt idx="34">
                  <c:v>6.5000000000000002E-2</c:v>
                </c:pt>
                <c:pt idx="35">
                  <c:v>6.8000000000000005E-2</c:v>
                </c:pt>
                <c:pt idx="36">
                  <c:v>7.9000000000000001E-2</c:v>
                </c:pt>
                <c:pt idx="37">
                  <c:v>7.4999999999999997E-2</c:v>
                </c:pt>
                <c:pt idx="38">
                  <c:v>7.4999999999999997E-2</c:v>
                </c:pt>
                <c:pt idx="39">
                  <c:v>6.9000000000000006E-2</c:v>
                </c:pt>
                <c:pt idx="40">
                  <c:v>7.3999999999999996E-2</c:v>
                </c:pt>
                <c:pt idx="41">
                  <c:v>0.11</c:v>
                </c:pt>
                <c:pt idx="42">
                  <c:v>6.5000000000000002E-2</c:v>
                </c:pt>
                <c:pt idx="43">
                  <c:v>6.7000000000000004E-2</c:v>
                </c:pt>
                <c:pt idx="44">
                  <c:v>6.9000000000000006E-2</c:v>
                </c:pt>
                <c:pt idx="45">
                  <c:v>7.0999999999999994E-2</c:v>
                </c:pt>
                <c:pt idx="46">
                  <c:v>6.8000000000000005E-2</c:v>
                </c:pt>
                <c:pt idx="47">
                  <c:v>7.9000000000000001E-2</c:v>
                </c:pt>
                <c:pt idx="48">
                  <c:v>6.3E-2</c:v>
                </c:pt>
                <c:pt idx="49">
                  <c:v>6.6000000000000003E-2</c:v>
                </c:pt>
                <c:pt idx="50">
                  <c:v>6.7000000000000004E-2</c:v>
                </c:pt>
                <c:pt idx="51">
                  <c:v>6.8000000000000005E-2</c:v>
                </c:pt>
                <c:pt idx="52">
                  <c:v>6.7000000000000004E-2</c:v>
                </c:pt>
                <c:pt idx="53">
                  <c:v>7.0000000000000007E-2</c:v>
                </c:pt>
                <c:pt idx="54">
                  <c:v>6.6000000000000003E-2</c:v>
                </c:pt>
                <c:pt idx="55">
                  <c:v>6.4000000000000001E-2</c:v>
                </c:pt>
                <c:pt idx="56">
                  <c:v>6.4000000000000001E-2</c:v>
                </c:pt>
                <c:pt idx="57">
                  <c:v>6.9000000000000006E-2</c:v>
                </c:pt>
                <c:pt idx="58">
                  <c:v>6.6000000000000003E-2</c:v>
                </c:pt>
                <c:pt idx="59">
                  <c:v>0.06</c:v>
                </c:pt>
                <c:pt idx="60">
                  <c:v>6.3E-2</c:v>
                </c:pt>
                <c:pt idx="61">
                  <c:v>6.7000000000000004E-2</c:v>
                </c:pt>
                <c:pt idx="62">
                  <c:v>5.8999999999999997E-2</c:v>
                </c:pt>
                <c:pt idx="63">
                  <c:v>6.8000000000000005E-2</c:v>
                </c:pt>
                <c:pt idx="64">
                  <c:v>6.4000000000000001E-2</c:v>
                </c:pt>
                <c:pt idx="65">
                  <c:v>6.7000000000000004E-2</c:v>
                </c:pt>
                <c:pt idx="66">
                  <c:v>6.7000000000000004E-2</c:v>
                </c:pt>
                <c:pt idx="67">
                  <c:v>6.7000000000000004E-2</c:v>
                </c:pt>
                <c:pt idx="68">
                  <c:v>7.1999999999999995E-2</c:v>
                </c:pt>
                <c:pt idx="69">
                  <c:v>6.8000000000000005E-2</c:v>
                </c:pt>
                <c:pt idx="70">
                  <c:v>6.8000000000000005E-2</c:v>
                </c:pt>
                <c:pt idx="71">
                  <c:v>6.9000000000000006E-2</c:v>
                </c:pt>
                <c:pt idx="72">
                  <c:v>6.9000000000000006E-2</c:v>
                </c:pt>
                <c:pt idx="73">
                  <c:v>6.8000000000000005E-2</c:v>
                </c:pt>
                <c:pt idx="74">
                  <c:v>7.0000000000000007E-2</c:v>
                </c:pt>
                <c:pt idx="75">
                  <c:v>6.8000000000000005E-2</c:v>
                </c:pt>
                <c:pt idx="76">
                  <c:v>6.9000000000000006E-2</c:v>
                </c:pt>
                <c:pt idx="77">
                  <c:v>7.3999999999999996E-2</c:v>
                </c:pt>
                <c:pt idx="78">
                  <c:v>7.8E-2</c:v>
                </c:pt>
                <c:pt idx="79">
                  <c:v>9.7000000000000003E-2</c:v>
                </c:pt>
                <c:pt idx="80">
                  <c:v>6.5000000000000002E-2</c:v>
                </c:pt>
                <c:pt idx="81">
                  <c:v>6.5000000000000002E-2</c:v>
                </c:pt>
                <c:pt idx="82">
                  <c:v>7.0000000000000007E-2</c:v>
                </c:pt>
                <c:pt idx="83">
                  <c:v>5.8000000000000003E-2</c:v>
                </c:pt>
                <c:pt idx="84">
                  <c:v>5.0999999999999997E-2</c:v>
                </c:pt>
                <c:pt idx="85">
                  <c:v>6.7000000000000004E-2</c:v>
                </c:pt>
                <c:pt idx="86">
                  <c:v>6.2E-2</c:v>
                </c:pt>
                <c:pt idx="87">
                  <c:v>6.8000000000000005E-2</c:v>
                </c:pt>
                <c:pt idx="88">
                  <c:v>6.9000000000000006E-2</c:v>
                </c:pt>
                <c:pt idx="89">
                  <c:v>6.6000000000000003E-2</c:v>
                </c:pt>
                <c:pt idx="90">
                  <c:v>6.5000000000000002E-2</c:v>
                </c:pt>
                <c:pt idx="91">
                  <c:v>6.7000000000000004E-2</c:v>
                </c:pt>
                <c:pt idx="92">
                  <c:v>6.6000000000000003E-2</c:v>
                </c:pt>
                <c:pt idx="93">
                  <c:v>6.7000000000000004E-2</c:v>
                </c:pt>
                <c:pt idx="94">
                  <c:v>5.6000000000000001E-2</c:v>
                </c:pt>
                <c:pt idx="95">
                  <c:v>6.6000000000000003E-2</c:v>
                </c:pt>
                <c:pt idx="96">
                  <c:v>7.5999999999999998E-2</c:v>
                </c:pt>
                <c:pt idx="97">
                  <c:v>7.0999999999999994E-2</c:v>
                </c:pt>
                <c:pt idx="98">
                  <c:v>7.1999999999999995E-2</c:v>
                </c:pt>
                <c:pt idx="99">
                  <c:v>6.4000000000000001E-2</c:v>
                </c:pt>
                <c:pt idx="100">
                  <c:v>5.8999999999999997E-2</c:v>
                </c:pt>
                <c:pt idx="101">
                  <c:v>6.4000000000000001E-2</c:v>
                </c:pt>
                <c:pt idx="102">
                  <c:v>5.5E-2</c:v>
                </c:pt>
                <c:pt idx="103">
                  <c:v>6.0999999999999999E-2</c:v>
                </c:pt>
                <c:pt idx="104">
                  <c:v>6.4000000000000001E-2</c:v>
                </c:pt>
                <c:pt idx="105">
                  <c:v>5.6000000000000001E-2</c:v>
                </c:pt>
                <c:pt idx="106">
                  <c:v>5.3999999999999999E-2</c:v>
                </c:pt>
                <c:pt idx="107">
                  <c:v>5.8000000000000003E-2</c:v>
                </c:pt>
                <c:pt idx="108">
                  <c:v>5.7000000000000002E-2</c:v>
                </c:pt>
                <c:pt idx="109">
                  <c:v>5.8000000000000003E-2</c:v>
                </c:pt>
                <c:pt idx="110">
                  <c:v>6.6000000000000003E-2</c:v>
                </c:pt>
                <c:pt idx="111">
                  <c:v>6.3E-2</c:v>
                </c:pt>
                <c:pt idx="112">
                  <c:v>6.6000000000000003E-2</c:v>
                </c:pt>
                <c:pt idx="113">
                  <c:v>0.06</c:v>
                </c:pt>
                <c:pt idx="114">
                  <c:v>6.0999999999999999E-2</c:v>
                </c:pt>
                <c:pt idx="115">
                  <c:v>5.8999999999999997E-2</c:v>
                </c:pt>
                <c:pt idx="116">
                  <c:v>7.1999999999999995E-2</c:v>
                </c:pt>
                <c:pt idx="117">
                  <c:v>4.8000000000000001E-2</c:v>
                </c:pt>
                <c:pt idx="118">
                  <c:v>5.3999999999999999E-2</c:v>
                </c:pt>
                <c:pt idx="119">
                  <c:v>0.06</c:v>
                </c:pt>
                <c:pt idx="120">
                  <c:v>6.2E-2</c:v>
                </c:pt>
                <c:pt idx="121">
                  <c:v>5.2999999999999999E-2</c:v>
                </c:pt>
                <c:pt idx="122">
                  <c:v>6.2E-2</c:v>
                </c:pt>
                <c:pt idx="123">
                  <c:v>6.7000000000000004E-2</c:v>
                </c:pt>
                <c:pt idx="124">
                  <c:v>7.2999999999999995E-2</c:v>
                </c:pt>
                <c:pt idx="125">
                  <c:v>6.0999999999999999E-2</c:v>
                </c:pt>
                <c:pt idx="126">
                  <c:v>6.2E-2</c:v>
                </c:pt>
                <c:pt idx="127">
                  <c:v>6.5000000000000002E-2</c:v>
                </c:pt>
                <c:pt idx="128">
                  <c:v>5.7000000000000002E-2</c:v>
                </c:pt>
                <c:pt idx="129">
                  <c:v>6.5000000000000002E-2</c:v>
                </c:pt>
                <c:pt idx="130">
                  <c:v>5.0999999999999997E-2</c:v>
                </c:pt>
                <c:pt idx="131">
                  <c:v>0.06</c:v>
                </c:pt>
                <c:pt idx="132">
                  <c:v>4.7E-2</c:v>
                </c:pt>
                <c:pt idx="133">
                  <c:v>5.7000000000000002E-2</c:v>
                </c:pt>
                <c:pt idx="134">
                  <c:v>6.5000000000000002E-2</c:v>
                </c:pt>
                <c:pt idx="135">
                  <c:v>5.1999999999999998E-2</c:v>
                </c:pt>
                <c:pt idx="136">
                  <c:v>5.8999999999999997E-2</c:v>
                </c:pt>
                <c:pt idx="137">
                  <c:v>0.08</c:v>
                </c:pt>
                <c:pt idx="138">
                  <c:v>5.5E-2</c:v>
                </c:pt>
                <c:pt idx="139">
                  <c:v>5.7000000000000002E-2</c:v>
                </c:pt>
                <c:pt idx="140">
                  <c:v>5.8999999999999997E-2</c:v>
                </c:pt>
                <c:pt idx="141">
                  <c:v>5.3999999999999999E-2</c:v>
                </c:pt>
                <c:pt idx="142">
                  <c:v>5.8999999999999997E-2</c:v>
                </c:pt>
                <c:pt idx="143">
                  <c:v>5.8000000000000003E-2</c:v>
                </c:pt>
                <c:pt idx="144">
                  <c:v>0.05</c:v>
                </c:pt>
                <c:pt idx="145">
                  <c:v>5.8000000000000003E-2</c:v>
                </c:pt>
                <c:pt idx="146">
                  <c:v>5.0999999999999997E-2</c:v>
                </c:pt>
                <c:pt idx="147">
                  <c:v>5.6000000000000001E-2</c:v>
                </c:pt>
                <c:pt idx="148">
                  <c:v>5.8999999999999997E-2</c:v>
                </c:pt>
                <c:pt idx="149">
                  <c:v>5.3999999999999999E-2</c:v>
                </c:pt>
                <c:pt idx="150">
                  <c:v>5.7000000000000002E-2</c:v>
                </c:pt>
                <c:pt idx="151">
                  <c:v>5.5E-2</c:v>
                </c:pt>
                <c:pt idx="152">
                  <c:v>5.7000000000000002E-2</c:v>
                </c:pt>
                <c:pt idx="153">
                  <c:v>5.2999999999999999E-2</c:v>
                </c:pt>
                <c:pt idx="154">
                  <c:v>5.6000000000000001E-2</c:v>
                </c:pt>
                <c:pt idx="155">
                  <c:v>5.2999999999999999E-2</c:v>
                </c:pt>
                <c:pt idx="156">
                  <c:v>5.2999999999999999E-2</c:v>
                </c:pt>
                <c:pt idx="157">
                  <c:v>5.7000000000000002E-2</c:v>
                </c:pt>
                <c:pt idx="158">
                  <c:v>4.8000000000000001E-2</c:v>
                </c:pt>
                <c:pt idx="159">
                  <c:v>5.5E-2</c:v>
                </c:pt>
                <c:pt idx="160">
                  <c:v>5.2999999999999999E-2</c:v>
                </c:pt>
                <c:pt idx="161">
                  <c:v>4.9000000000000002E-2</c:v>
                </c:pt>
                <c:pt idx="162">
                  <c:v>4.9000000000000002E-2</c:v>
                </c:pt>
                <c:pt idx="163">
                  <c:v>4.9000000000000002E-2</c:v>
                </c:pt>
                <c:pt idx="164">
                  <c:v>5.6000000000000001E-2</c:v>
                </c:pt>
                <c:pt idx="165">
                  <c:v>5.6000000000000001E-2</c:v>
                </c:pt>
                <c:pt idx="166">
                  <c:v>5.3999999999999999E-2</c:v>
                </c:pt>
                <c:pt idx="167">
                  <c:v>5.6000000000000001E-2</c:v>
                </c:pt>
                <c:pt idx="168">
                  <c:v>5.6000000000000001E-2</c:v>
                </c:pt>
                <c:pt idx="169">
                  <c:v>5.6000000000000001E-2</c:v>
                </c:pt>
                <c:pt idx="170">
                  <c:v>5.7000000000000002E-2</c:v>
                </c:pt>
                <c:pt idx="171">
                  <c:v>5.8999999999999997E-2</c:v>
                </c:pt>
                <c:pt idx="172">
                  <c:v>0.05</c:v>
                </c:pt>
                <c:pt idx="173">
                  <c:v>6.7000000000000004E-2</c:v>
                </c:pt>
                <c:pt idx="174">
                  <c:v>5.6000000000000001E-2</c:v>
                </c:pt>
                <c:pt idx="175">
                  <c:v>5.3999999999999999E-2</c:v>
                </c:pt>
                <c:pt idx="176">
                  <c:v>5.1999999999999998E-2</c:v>
                </c:pt>
                <c:pt idx="177">
                  <c:v>5.7000000000000002E-2</c:v>
                </c:pt>
                <c:pt idx="178">
                  <c:v>0.06</c:v>
                </c:pt>
                <c:pt idx="179">
                  <c:v>5.8999999999999997E-2</c:v>
                </c:pt>
                <c:pt idx="180">
                  <c:v>5.3999999999999999E-2</c:v>
                </c:pt>
                <c:pt idx="181">
                  <c:v>0.06</c:v>
                </c:pt>
                <c:pt idx="182">
                  <c:v>5.8000000000000003E-2</c:v>
                </c:pt>
                <c:pt idx="183">
                  <c:v>5.2999999999999999E-2</c:v>
                </c:pt>
                <c:pt idx="184">
                  <c:v>5.6000000000000001E-2</c:v>
                </c:pt>
                <c:pt idx="185">
                  <c:v>5.7000000000000002E-2</c:v>
                </c:pt>
                <c:pt idx="186">
                  <c:v>5.5E-2</c:v>
                </c:pt>
                <c:pt idx="187">
                  <c:v>5.8999999999999997E-2</c:v>
                </c:pt>
                <c:pt idx="188">
                  <c:v>5.3999999999999999E-2</c:v>
                </c:pt>
                <c:pt idx="189">
                  <c:v>5.8999999999999997E-2</c:v>
                </c:pt>
                <c:pt idx="190">
                  <c:v>5.6000000000000001E-2</c:v>
                </c:pt>
                <c:pt idx="191">
                  <c:v>5.0999999999999997E-2</c:v>
                </c:pt>
                <c:pt idx="192">
                  <c:v>5.2999999999999999E-2</c:v>
                </c:pt>
                <c:pt idx="193">
                  <c:v>5.8999999999999997E-2</c:v>
                </c:pt>
                <c:pt idx="194">
                  <c:v>5.2999999999999999E-2</c:v>
                </c:pt>
                <c:pt idx="195">
                  <c:v>5.3999999999999999E-2</c:v>
                </c:pt>
                <c:pt idx="196">
                  <c:v>5.3999999999999999E-2</c:v>
                </c:pt>
                <c:pt idx="197">
                  <c:v>5.8999999999999997E-2</c:v>
                </c:pt>
                <c:pt idx="198">
                  <c:v>5.5E-2</c:v>
                </c:pt>
                <c:pt idx="199">
                  <c:v>5.3999999999999999E-2</c:v>
                </c:pt>
                <c:pt idx="200">
                  <c:v>5.7000000000000002E-2</c:v>
                </c:pt>
                <c:pt idx="201">
                  <c:v>5.8000000000000003E-2</c:v>
                </c:pt>
                <c:pt idx="202">
                  <c:v>5.8999999999999997E-2</c:v>
                </c:pt>
                <c:pt idx="203">
                  <c:v>5.7000000000000002E-2</c:v>
                </c:pt>
                <c:pt idx="204">
                  <c:v>5.6000000000000001E-2</c:v>
                </c:pt>
                <c:pt idx="205">
                  <c:v>5.7000000000000002E-2</c:v>
                </c:pt>
                <c:pt idx="206">
                  <c:v>5.3999999999999999E-2</c:v>
                </c:pt>
                <c:pt idx="207">
                  <c:v>5.8999999999999997E-2</c:v>
                </c:pt>
                <c:pt idx="208">
                  <c:v>5.3999999999999999E-2</c:v>
                </c:pt>
                <c:pt idx="209">
                  <c:v>5.3999999999999999E-2</c:v>
                </c:pt>
                <c:pt idx="210">
                  <c:v>5.5E-2</c:v>
                </c:pt>
                <c:pt idx="211">
                  <c:v>5.5E-2</c:v>
                </c:pt>
                <c:pt idx="212">
                  <c:v>5.2999999999999999E-2</c:v>
                </c:pt>
                <c:pt idx="213">
                  <c:v>5.7000000000000002E-2</c:v>
                </c:pt>
                <c:pt idx="214">
                  <c:v>5.5E-2</c:v>
                </c:pt>
                <c:pt idx="215">
                  <c:v>5.3999999999999999E-2</c:v>
                </c:pt>
                <c:pt idx="216">
                  <c:v>5.7000000000000002E-2</c:v>
                </c:pt>
                <c:pt idx="217">
                  <c:v>5.5E-2</c:v>
                </c:pt>
                <c:pt idx="218">
                  <c:v>5.1999999999999998E-2</c:v>
                </c:pt>
                <c:pt idx="219">
                  <c:v>5.2999999999999999E-2</c:v>
                </c:pt>
                <c:pt idx="220">
                  <c:v>5.5E-2</c:v>
                </c:pt>
                <c:pt idx="221">
                  <c:v>5.6000000000000001E-2</c:v>
                </c:pt>
                <c:pt idx="222">
                  <c:v>0.05</c:v>
                </c:pt>
                <c:pt idx="223">
                  <c:v>5.7000000000000002E-2</c:v>
                </c:pt>
                <c:pt idx="224">
                  <c:v>5.7000000000000002E-2</c:v>
                </c:pt>
                <c:pt idx="225">
                  <c:v>5.7000000000000002E-2</c:v>
                </c:pt>
                <c:pt idx="226">
                  <c:v>5.2999999999999999E-2</c:v>
                </c:pt>
                <c:pt idx="227">
                  <c:v>5.7000000000000002E-2</c:v>
                </c:pt>
                <c:pt idx="228">
                  <c:v>5.1999999999999998E-2</c:v>
                </c:pt>
                <c:pt idx="229">
                  <c:v>5.8999999999999997E-2</c:v>
                </c:pt>
                <c:pt idx="230">
                  <c:v>5.0999999999999997E-2</c:v>
                </c:pt>
                <c:pt idx="231">
                  <c:v>4.7E-2</c:v>
                </c:pt>
                <c:pt idx="232">
                  <c:v>5.5E-2</c:v>
                </c:pt>
                <c:pt idx="233">
                  <c:v>4.7E-2</c:v>
                </c:pt>
                <c:pt idx="234">
                  <c:v>5.1999999999999998E-2</c:v>
                </c:pt>
                <c:pt idx="235">
                  <c:v>5.5E-2</c:v>
                </c:pt>
                <c:pt idx="236">
                  <c:v>5.8000000000000003E-2</c:v>
                </c:pt>
                <c:pt idx="237">
                  <c:v>5.1999999999999998E-2</c:v>
                </c:pt>
                <c:pt idx="238">
                  <c:v>5.3999999999999999E-2</c:v>
                </c:pt>
                <c:pt idx="239">
                  <c:v>5.1999999999999998E-2</c:v>
                </c:pt>
                <c:pt idx="240">
                  <c:v>5.5E-2</c:v>
                </c:pt>
                <c:pt idx="241">
                  <c:v>0.05</c:v>
                </c:pt>
                <c:pt idx="242">
                  <c:v>5.3999999999999999E-2</c:v>
                </c:pt>
                <c:pt idx="243">
                  <c:v>4.8000000000000001E-2</c:v>
                </c:pt>
                <c:pt idx="244">
                  <c:v>5.5E-2</c:v>
                </c:pt>
                <c:pt idx="245">
                  <c:v>5.3999999999999999E-2</c:v>
                </c:pt>
                <c:pt idx="246">
                  <c:v>0.05</c:v>
                </c:pt>
                <c:pt idx="247">
                  <c:v>4.9000000000000002E-2</c:v>
                </c:pt>
                <c:pt idx="248">
                  <c:v>0.05</c:v>
                </c:pt>
                <c:pt idx="249">
                  <c:v>4.4999999999999998E-2</c:v>
                </c:pt>
                <c:pt idx="250">
                  <c:v>4.8000000000000001E-2</c:v>
                </c:pt>
                <c:pt idx="251">
                  <c:v>4.4999999999999998E-2</c:v>
                </c:pt>
                <c:pt idx="252">
                  <c:v>5.0999999999999997E-2</c:v>
                </c:pt>
                <c:pt idx="253">
                  <c:v>0.05</c:v>
                </c:pt>
                <c:pt idx="254">
                  <c:v>5.2999999999999999E-2</c:v>
                </c:pt>
                <c:pt idx="255">
                  <c:v>0.05</c:v>
                </c:pt>
                <c:pt idx="256">
                  <c:v>0.05</c:v>
                </c:pt>
                <c:pt idx="257">
                  <c:v>5.1999999999999998E-2</c:v>
                </c:pt>
                <c:pt idx="258">
                  <c:v>4.7E-2</c:v>
                </c:pt>
                <c:pt idx="259">
                  <c:v>5.3999999999999999E-2</c:v>
                </c:pt>
                <c:pt idx="260">
                  <c:v>4.9000000000000002E-2</c:v>
                </c:pt>
                <c:pt idx="261">
                  <c:v>0.05</c:v>
                </c:pt>
                <c:pt idx="262">
                  <c:v>5.2999999999999999E-2</c:v>
                </c:pt>
                <c:pt idx="263">
                  <c:v>0.05</c:v>
                </c:pt>
                <c:pt idx="264">
                  <c:v>5.5E-2</c:v>
                </c:pt>
                <c:pt idx="265">
                  <c:v>5.1999999999999998E-2</c:v>
                </c:pt>
                <c:pt idx="266">
                  <c:v>5.2999999999999999E-2</c:v>
                </c:pt>
                <c:pt idx="267">
                  <c:v>4.7E-2</c:v>
                </c:pt>
                <c:pt idx="268">
                  <c:v>5.1999999999999998E-2</c:v>
                </c:pt>
                <c:pt idx="269">
                  <c:v>5.6000000000000001E-2</c:v>
                </c:pt>
                <c:pt idx="270">
                  <c:v>5.2999999999999999E-2</c:v>
                </c:pt>
                <c:pt idx="271">
                  <c:v>5.0999999999999997E-2</c:v>
                </c:pt>
                <c:pt idx="272">
                  <c:v>5.2999999999999999E-2</c:v>
                </c:pt>
                <c:pt idx="273">
                  <c:v>5.0999999999999997E-2</c:v>
                </c:pt>
                <c:pt idx="274">
                  <c:v>5.2999999999999999E-2</c:v>
                </c:pt>
                <c:pt idx="275">
                  <c:v>5.2999999999999999E-2</c:v>
                </c:pt>
                <c:pt idx="276">
                  <c:v>5.2999999999999999E-2</c:v>
                </c:pt>
                <c:pt idx="277">
                  <c:v>0.05</c:v>
                </c:pt>
                <c:pt idx="278">
                  <c:v>5.2999999999999999E-2</c:v>
                </c:pt>
                <c:pt idx="279">
                  <c:v>5.5E-2</c:v>
                </c:pt>
                <c:pt idx="280">
                  <c:v>5.8000000000000003E-2</c:v>
                </c:pt>
                <c:pt idx="281">
                  <c:v>4.9000000000000002E-2</c:v>
                </c:pt>
                <c:pt idx="282">
                  <c:v>5.3999999999999999E-2</c:v>
                </c:pt>
                <c:pt idx="283">
                  <c:v>0.05</c:v>
                </c:pt>
                <c:pt idx="284">
                  <c:v>5.2999999999999999E-2</c:v>
                </c:pt>
                <c:pt idx="285">
                  <c:v>4.5999999999999999E-2</c:v>
                </c:pt>
                <c:pt idx="286">
                  <c:v>5.2999999999999999E-2</c:v>
                </c:pt>
                <c:pt idx="287">
                  <c:v>5.1999999999999998E-2</c:v>
                </c:pt>
                <c:pt idx="288">
                  <c:v>5.6000000000000001E-2</c:v>
                </c:pt>
                <c:pt idx="289">
                  <c:v>0.05</c:v>
                </c:pt>
                <c:pt idx="290">
                  <c:v>5.2999999999999999E-2</c:v>
                </c:pt>
              </c:numCache>
            </c:numRef>
          </c:val>
          <c:smooth val="0"/>
        </c:ser>
        <c:ser>
          <c:idx val="3"/>
          <c:order val="1"/>
          <c:tx>
            <c:strRef>
              <c:f>境界線量!$X$11</c:f>
              <c:strCache>
                <c:ptCount val="1"/>
                <c:pt idx="0">
                  <c:v>西側</c:v>
                </c:pt>
              </c:strCache>
            </c:strRef>
          </c:tx>
          <c:spPr>
            <a:ln w="0">
              <a:noFill/>
            </a:ln>
          </c:spPr>
          <c:marker>
            <c:symbol val="square"/>
            <c:size val="4"/>
            <c:spPr>
              <a:noFill/>
            </c:spPr>
          </c:marker>
          <c:cat>
            <c:numRef>
              <c:f>境界線量!$V$12:$V$302</c:f>
              <c:numCache>
                <c:formatCode>[$-411]m\.d\.ge</c:formatCode>
                <c:ptCount val="291"/>
                <c:pt idx="0">
                  <c:v>40616</c:v>
                </c:pt>
                <c:pt idx="1">
                  <c:v>41116</c:v>
                </c:pt>
                <c:pt idx="2">
                  <c:v>41122</c:v>
                </c:pt>
                <c:pt idx="3">
                  <c:v>41129</c:v>
                </c:pt>
                <c:pt idx="4">
                  <c:v>41136</c:v>
                </c:pt>
                <c:pt idx="5">
                  <c:v>41142</c:v>
                </c:pt>
                <c:pt idx="6">
                  <c:v>41150</c:v>
                </c:pt>
                <c:pt idx="7">
                  <c:v>41157</c:v>
                </c:pt>
                <c:pt idx="8">
                  <c:v>41164</c:v>
                </c:pt>
                <c:pt idx="9">
                  <c:v>41171</c:v>
                </c:pt>
                <c:pt idx="10">
                  <c:v>41178</c:v>
                </c:pt>
                <c:pt idx="11">
                  <c:v>41185</c:v>
                </c:pt>
                <c:pt idx="12">
                  <c:v>41192</c:v>
                </c:pt>
                <c:pt idx="13">
                  <c:v>41199</c:v>
                </c:pt>
                <c:pt idx="14">
                  <c:v>41206</c:v>
                </c:pt>
                <c:pt idx="15">
                  <c:v>41213</c:v>
                </c:pt>
                <c:pt idx="16">
                  <c:v>41220</c:v>
                </c:pt>
                <c:pt idx="17">
                  <c:v>41227</c:v>
                </c:pt>
                <c:pt idx="18">
                  <c:v>41234</c:v>
                </c:pt>
                <c:pt idx="19">
                  <c:v>41241</c:v>
                </c:pt>
                <c:pt idx="20">
                  <c:v>41248</c:v>
                </c:pt>
                <c:pt idx="21">
                  <c:v>41255</c:v>
                </c:pt>
                <c:pt idx="22">
                  <c:v>41262</c:v>
                </c:pt>
                <c:pt idx="23">
                  <c:v>41269</c:v>
                </c:pt>
                <c:pt idx="24">
                  <c:v>41283</c:v>
                </c:pt>
                <c:pt idx="25">
                  <c:v>41290</c:v>
                </c:pt>
                <c:pt idx="26">
                  <c:v>41297</c:v>
                </c:pt>
                <c:pt idx="27">
                  <c:v>41304</c:v>
                </c:pt>
                <c:pt idx="28">
                  <c:v>41311</c:v>
                </c:pt>
                <c:pt idx="29">
                  <c:v>41318</c:v>
                </c:pt>
                <c:pt idx="30">
                  <c:v>41325</c:v>
                </c:pt>
                <c:pt idx="31">
                  <c:v>41332</c:v>
                </c:pt>
                <c:pt idx="32">
                  <c:v>41339</c:v>
                </c:pt>
                <c:pt idx="33">
                  <c:v>41346</c:v>
                </c:pt>
                <c:pt idx="34">
                  <c:v>41352</c:v>
                </c:pt>
                <c:pt idx="35">
                  <c:v>41360</c:v>
                </c:pt>
                <c:pt idx="36">
                  <c:v>41367</c:v>
                </c:pt>
                <c:pt idx="37">
                  <c:v>41374</c:v>
                </c:pt>
                <c:pt idx="38">
                  <c:v>41381</c:v>
                </c:pt>
                <c:pt idx="39">
                  <c:v>41388</c:v>
                </c:pt>
                <c:pt idx="40">
                  <c:v>41395</c:v>
                </c:pt>
                <c:pt idx="41">
                  <c:v>41402</c:v>
                </c:pt>
                <c:pt idx="42">
                  <c:v>41409</c:v>
                </c:pt>
                <c:pt idx="43">
                  <c:v>41416</c:v>
                </c:pt>
                <c:pt idx="44">
                  <c:v>41423</c:v>
                </c:pt>
                <c:pt idx="45">
                  <c:v>41430</c:v>
                </c:pt>
                <c:pt idx="46">
                  <c:v>41437</c:v>
                </c:pt>
                <c:pt idx="47">
                  <c:v>41444</c:v>
                </c:pt>
                <c:pt idx="48">
                  <c:v>41451</c:v>
                </c:pt>
                <c:pt idx="49">
                  <c:v>41458</c:v>
                </c:pt>
                <c:pt idx="50">
                  <c:v>41465</c:v>
                </c:pt>
                <c:pt idx="51">
                  <c:v>41472</c:v>
                </c:pt>
                <c:pt idx="52">
                  <c:v>41479</c:v>
                </c:pt>
                <c:pt idx="53">
                  <c:v>41486</c:v>
                </c:pt>
                <c:pt idx="54">
                  <c:v>41493</c:v>
                </c:pt>
                <c:pt idx="55">
                  <c:v>41500</c:v>
                </c:pt>
                <c:pt idx="56">
                  <c:v>41507</c:v>
                </c:pt>
                <c:pt idx="57">
                  <c:v>41514</c:v>
                </c:pt>
                <c:pt idx="58">
                  <c:v>41521</c:v>
                </c:pt>
                <c:pt idx="59">
                  <c:v>41528</c:v>
                </c:pt>
                <c:pt idx="60">
                  <c:v>41535</c:v>
                </c:pt>
                <c:pt idx="61">
                  <c:v>41542</c:v>
                </c:pt>
                <c:pt idx="62">
                  <c:v>41549</c:v>
                </c:pt>
                <c:pt idx="63">
                  <c:v>41556</c:v>
                </c:pt>
                <c:pt idx="64">
                  <c:v>41563</c:v>
                </c:pt>
                <c:pt idx="65">
                  <c:v>41570</c:v>
                </c:pt>
                <c:pt idx="66">
                  <c:v>41577</c:v>
                </c:pt>
                <c:pt idx="67">
                  <c:v>41584</c:v>
                </c:pt>
                <c:pt idx="68">
                  <c:v>41591</c:v>
                </c:pt>
                <c:pt idx="69">
                  <c:v>41598</c:v>
                </c:pt>
                <c:pt idx="70">
                  <c:v>41605</c:v>
                </c:pt>
                <c:pt idx="71">
                  <c:v>41612</c:v>
                </c:pt>
                <c:pt idx="72">
                  <c:v>41619</c:v>
                </c:pt>
                <c:pt idx="73">
                  <c:v>41626</c:v>
                </c:pt>
                <c:pt idx="74">
                  <c:v>41633</c:v>
                </c:pt>
                <c:pt idx="75">
                  <c:v>41647</c:v>
                </c:pt>
                <c:pt idx="76">
                  <c:v>41654</c:v>
                </c:pt>
                <c:pt idx="77">
                  <c:v>41661</c:v>
                </c:pt>
                <c:pt idx="78">
                  <c:v>41668</c:v>
                </c:pt>
                <c:pt idx="79">
                  <c:v>41675</c:v>
                </c:pt>
                <c:pt idx="80">
                  <c:v>41682</c:v>
                </c:pt>
                <c:pt idx="81">
                  <c:v>41689</c:v>
                </c:pt>
                <c:pt idx="82">
                  <c:v>41696</c:v>
                </c:pt>
                <c:pt idx="83">
                  <c:v>41703</c:v>
                </c:pt>
                <c:pt idx="84">
                  <c:v>41710</c:v>
                </c:pt>
                <c:pt idx="85">
                  <c:v>41717</c:v>
                </c:pt>
                <c:pt idx="86">
                  <c:v>41724</c:v>
                </c:pt>
                <c:pt idx="87">
                  <c:v>41731</c:v>
                </c:pt>
                <c:pt idx="88">
                  <c:v>41738</c:v>
                </c:pt>
                <c:pt idx="89">
                  <c:v>41745</c:v>
                </c:pt>
                <c:pt idx="90">
                  <c:v>41752</c:v>
                </c:pt>
                <c:pt idx="91">
                  <c:v>41759</c:v>
                </c:pt>
                <c:pt idx="92">
                  <c:v>41766</c:v>
                </c:pt>
                <c:pt idx="93">
                  <c:v>41773</c:v>
                </c:pt>
                <c:pt idx="94">
                  <c:v>41780</c:v>
                </c:pt>
                <c:pt idx="95">
                  <c:v>41787</c:v>
                </c:pt>
                <c:pt idx="96">
                  <c:v>41794</c:v>
                </c:pt>
                <c:pt idx="97">
                  <c:v>41801</c:v>
                </c:pt>
                <c:pt idx="98">
                  <c:v>41808</c:v>
                </c:pt>
                <c:pt idx="99">
                  <c:v>41815</c:v>
                </c:pt>
                <c:pt idx="100">
                  <c:v>41822</c:v>
                </c:pt>
                <c:pt idx="101">
                  <c:v>41829</c:v>
                </c:pt>
                <c:pt idx="102">
                  <c:v>41836</c:v>
                </c:pt>
                <c:pt idx="103">
                  <c:v>41843</c:v>
                </c:pt>
                <c:pt idx="104">
                  <c:v>41850</c:v>
                </c:pt>
                <c:pt idx="105">
                  <c:v>41857</c:v>
                </c:pt>
                <c:pt idx="106">
                  <c:v>41864</c:v>
                </c:pt>
                <c:pt idx="107">
                  <c:v>41871</c:v>
                </c:pt>
                <c:pt idx="108">
                  <c:v>41878</c:v>
                </c:pt>
                <c:pt idx="109">
                  <c:v>41885</c:v>
                </c:pt>
                <c:pt idx="110">
                  <c:v>41892</c:v>
                </c:pt>
                <c:pt idx="111">
                  <c:v>41899</c:v>
                </c:pt>
                <c:pt idx="112">
                  <c:v>41906</c:v>
                </c:pt>
                <c:pt idx="113">
                  <c:v>41913</c:v>
                </c:pt>
                <c:pt idx="114">
                  <c:v>41920</c:v>
                </c:pt>
                <c:pt idx="115">
                  <c:v>41927</c:v>
                </c:pt>
                <c:pt idx="116">
                  <c:v>41934</c:v>
                </c:pt>
                <c:pt idx="117">
                  <c:v>41941</c:v>
                </c:pt>
                <c:pt idx="118">
                  <c:v>41948</c:v>
                </c:pt>
                <c:pt idx="119">
                  <c:v>41955</c:v>
                </c:pt>
                <c:pt idx="120">
                  <c:v>41962</c:v>
                </c:pt>
                <c:pt idx="121">
                  <c:v>41969</c:v>
                </c:pt>
                <c:pt idx="122">
                  <c:v>41976</c:v>
                </c:pt>
                <c:pt idx="123">
                  <c:v>41983</c:v>
                </c:pt>
                <c:pt idx="124">
                  <c:v>41990</c:v>
                </c:pt>
                <c:pt idx="125">
                  <c:v>41997</c:v>
                </c:pt>
                <c:pt idx="126">
                  <c:v>42011</c:v>
                </c:pt>
                <c:pt idx="127">
                  <c:v>42018</c:v>
                </c:pt>
                <c:pt idx="128">
                  <c:v>42025</c:v>
                </c:pt>
                <c:pt idx="129">
                  <c:v>42032</c:v>
                </c:pt>
                <c:pt idx="130">
                  <c:v>42039</c:v>
                </c:pt>
                <c:pt idx="131">
                  <c:v>42045</c:v>
                </c:pt>
                <c:pt idx="132">
                  <c:v>42053</c:v>
                </c:pt>
                <c:pt idx="133">
                  <c:v>42060</c:v>
                </c:pt>
                <c:pt idx="134">
                  <c:v>42067</c:v>
                </c:pt>
                <c:pt idx="135">
                  <c:v>42074</c:v>
                </c:pt>
                <c:pt idx="136">
                  <c:v>42081</c:v>
                </c:pt>
                <c:pt idx="137">
                  <c:v>42088</c:v>
                </c:pt>
                <c:pt idx="138">
                  <c:v>42465</c:v>
                </c:pt>
                <c:pt idx="139">
                  <c:v>42472</c:v>
                </c:pt>
                <c:pt idx="140">
                  <c:v>42479</c:v>
                </c:pt>
                <c:pt idx="141">
                  <c:v>42486</c:v>
                </c:pt>
                <c:pt idx="142">
                  <c:v>42492</c:v>
                </c:pt>
                <c:pt idx="143">
                  <c:v>42499</c:v>
                </c:pt>
                <c:pt idx="144">
                  <c:v>42506</c:v>
                </c:pt>
                <c:pt idx="145">
                  <c:v>42514</c:v>
                </c:pt>
                <c:pt idx="146">
                  <c:v>42521</c:v>
                </c:pt>
                <c:pt idx="147">
                  <c:v>42528</c:v>
                </c:pt>
                <c:pt idx="148">
                  <c:v>42535</c:v>
                </c:pt>
                <c:pt idx="149">
                  <c:v>42542</c:v>
                </c:pt>
                <c:pt idx="150">
                  <c:v>42548</c:v>
                </c:pt>
                <c:pt idx="151">
                  <c:v>42558</c:v>
                </c:pt>
                <c:pt idx="152">
                  <c:v>42563</c:v>
                </c:pt>
                <c:pt idx="153">
                  <c:v>42570</c:v>
                </c:pt>
                <c:pt idx="154">
                  <c:v>42577</c:v>
                </c:pt>
                <c:pt idx="155">
                  <c:v>42584</c:v>
                </c:pt>
                <c:pt idx="156">
                  <c:v>42591</c:v>
                </c:pt>
                <c:pt idx="157">
                  <c:v>42598</c:v>
                </c:pt>
                <c:pt idx="158">
                  <c:v>42605</c:v>
                </c:pt>
                <c:pt idx="159">
                  <c:v>42611</c:v>
                </c:pt>
                <c:pt idx="160">
                  <c:v>42619</c:v>
                </c:pt>
                <c:pt idx="161">
                  <c:v>42626</c:v>
                </c:pt>
                <c:pt idx="162">
                  <c:v>42633</c:v>
                </c:pt>
                <c:pt idx="163">
                  <c:v>42639</c:v>
                </c:pt>
                <c:pt idx="164">
                  <c:v>42647</c:v>
                </c:pt>
                <c:pt idx="165">
                  <c:v>42654</c:v>
                </c:pt>
                <c:pt idx="166">
                  <c:v>42661</c:v>
                </c:pt>
                <c:pt idx="167">
                  <c:v>42668</c:v>
                </c:pt>
                <c:pt idx="168">
                  <c:v>42675</c:v>
                </c:pt>
                <c:pt idx="169">
                  <c:v>42682</c:v>
                </c:pt>
                <c:pt idx="170">
                  <c:v>42689</c:v>
                </c:pt>
                <c:pt idx="171">
                  <c:v>42696</c:v>
                </c:pt>
                <c:pt idx="172">
                  <c:v>42703</c:v>
                </c:pt>
                <c:pt idx="173">
                  <c:v>42710</c:v>
                </c:pt>
                <c:pt idx="174">
                  <c:v>42717</c:v>
                </c:pt>
                <c:pt idx="175">
                  <c:v>42724</c:v>
                </c:pt>
                <c:pt idx="176">
                  <c:v>42731</c:v>
                </c:pt>
                <c:pt idx="177">
                  <c:v>42745</c:v>
                </c:pt>
                <c:pt idx="178">
                  <c:v>42752</c:v>
                </c:pt>
                <c:pt idx="179">
                  <c:v>42760</c:v>
                </c:pt>
                <c:pt idx="180">
                  <c:v>42766</c:v>
                </c:pt>
                <c:pt idx="181">
                  <c:v>42773</c:v>
                </c:pt>
                <c:pt idx="182">
                  <c:v>42780</c:v>
                </c:pt>
                <c:pt idx="183">
                  <c:v>42789</c:v>
                </c:pt>
                <c:pt idx="184">
                  <c:v>42794</c:v>
                </c:pt>
                <c:pt idx="185">
                  <c:v>42801</c:v>
                </c:pt>
                <c:pt idx="186">
                  <c:v>42808</c:v>
                </c:pt>
                <c:pt idx="187">
                  <c:v>42815</c:v>
                </c:pt>
                <c:pt idx="188">
                  <c:v>42824</c:v>
                </c:pt>
                <c:pt idx="189">
                  <c:v>42829</c:v>
                </c:pt>
                <c:pt idx="190">
                  <c:v>42835</c:v>
                </c:pt>
                <c:pt idx="191">
                  <c:v>42843</c:v>
                </c:pt>
                <c:pt idx="192">
                  <c:v>42850</c:v>
                </c:pt>
                <c:pt idx="193">
                  <c:v>42857</c:v>
                </c:pt>
                <c:pt idx="194">
                  <c:v>42864</c:v>
                </c:pt>
                <c:pt idx="195">
                  <c:v>42871</c:v>
                </c:pt>
                <c:pt idx="196">
                  <c:v>42878</c:v>
                </c:pt>
                <c:pt idx="197">
                  <c:v>42885</c:v>
                </c:pt>
                <c:pt idx="198">
                  <c:v>42892</c:v>
                </c:pt>
                <c:pt idx="199">
                  <c:v>42899</c:v>
                </c:pt>
                <c:pt idx="200">
                  <c:v>42906</c:v>
                </c:pt>
                <c:pt idx="201">
                  <c:v>42913</c:v>
                </c:pt>
                <c:pt idx="202">
                  <c:v>42920</c:v>
                </c:pt>
                <c:pt idx="203">
                  <c:v>42927</c:v>
                </c:pt>
                <c:pt idx="204">
                  <c:v>42934</c:v>
                </c:pt>
                <c:pt idx="205">
                  <c:v>42941</c:v>
                </c:pt>
                <c:pt idx="206">
                  <c:v>42948</c:v>
                </c:pt>
                <c:pt idx="207">
                  <c:v>42957</c:v>
                </c:pt>
                <c:pt idx="208">
                  <c:v>42962</c:v>
                </c:pt>
                <c:pt idx="209">
                  <c:v>42969</c:v>
                </c:pt>
                <c:pt idx="210">
                  <c:v>42976</c:v>
                </c:pt>
                <c:pt idx="211">
                  <c:v>42983</c:v>
                </c:pt>
                <c:pt idx="212">
                  <c:v>42990</c:v>
                </c:pt>
                <c:pt idx="213">
                  <c:v>42997</c:v>
                </c:pt>
                <c:pt idx="214">
                  <c:v>43004</c:v>
                </c:pt>
                <c:pt idx="215">
                  <c:v>43011</c:v>
                </c:pt>
                <c:pt idx="216">
                  <c:v>43018</c:v>
                </c:pt>
                <c:pt idx="217">
                  <c:v>43025</c:v>
                </c:pt>
                <c:pt idx="218">
                  <c:v>43032</c:v>
                </c:pt>
                <c:pt idx="219">
                  <c:v>43039</c:v>
                </c:pt>
                <c:pt idx="220">
                  <c:v>43046</c:v>
                </c:pt>
                <c:pt idx="221">
                  <c:v>43053</c:v>
                </c:pt>
                <c:pt idx="222">
                  <c:v>43060</c:v>
                </c:pt>
                <c:pt idx="223">
                  <c:v>43067</c:v>
                </c:pt>
                <c:pt idx="224">
                  <c:v>43074</c:v>
                </c:pt>
                <c:pt idx="225">
                  <c:v>43081</c:v>
                </c:pt>
                <c:pt idx="226">
                  <c:v>43088</c:v>
                </c:pt>
                <c:pt idx="227">
                  <c:v>43095</c:v>
                </c:pt>
                <c:pt idx="228">
                  <c:v>43109</c:v>
                </c:pt>
                <c:pt idx="229">
                  <c:v>43116</c:v>
                </c:pt>
                <c:pt idx="230">
                  <c:v>43123</c:v>
                </c:pt>
                <c:pt idx="231">
                  <c:v>43130</c:v>
                </c:pt>
                <c:pt idx="232">
                  <c:v>43137</c:v>
                </c:pt>
                <c:pt idx="233">
                  <c:v>43144</c:v>
                </c:pt>
                <c:pt idx="234">
                  <c:v>43151</c:v>
                </c:pt>
                <c:pt idx="235">
                  <c:v>43158</c:v>
                </c:pt>
                <c:pt idx="236">
                  <c:v>43165</c:v>
                </c:pt>
                <c:pt idx="237">
                  <c:v>43172</c:v>
                </c:pt>
                <c:pt idx="238">
                  <c:v>43179</c:v>
                </c:pt>
                <c:pt idx="239">
                  <c:v>43186</c:v>
                </c:pt>
                <c:pt idx="240">
                  <c:v>43193</c:v>
                </c:pt>
                <c:pt idx="241">
                  <c:v>43200</c:v>
                </c:pt>
                <c:pt idx="242">
                  <c:v>43207</c:v>
                </c:pt>
                <c:pt idx="243">
                  <c:v>43216</c:v>
                </c:pt>
                <c:pt idx="244">
                  <c:v>43221</c:v>
                </c:pt>
                <c:pt idx="245">
                  <c:v>43228</c:v>
                </c:pt>
                <c:pt idx="246">
                  <c:v>43235</c:v>
                </c:pt>
                <c:pt idx="247">
                  <c:v>43242</c:v>
                </c:pt>
                <c:pt idx="248">
                  <c:v>43249</c:v>
                </c:pt>
                <c:pt idx="249">
                  <c:v>43256</c:v>
                </c:pt>
                <c:pt idx="250">
                  <c:v>43263</c:v>
                </c:pt>
                <c:pt idx="251">
                  <c:v>43270</c:v>
                </c:pt>
                <c:pt idx="252">
                  <c:v>43277</c:v>
                </c:pt>
                <c:pt idx="253">
                  <c:v>43284</c:v>
                </c:pt>
                <c:pt idx="254">
                  <c:v>43291</c:v>
                </c:pt>
                <c:pt idx="255">
                  <c:v>43298</c:v>
                </c:pt>
                <c:pt idx="256">
                  <c:v>43305</c:v>
                </c:pt>
                <c:pt idx="257">
                  <c:v>43312</c:v>
                </c:pt>
                <c:pt idx="258">
                  <c:v>43319</c:v>
                </c:pt>
                <c:pt idx="259">
                  <c:v>43326</c:v>
                </c:pt>
                <c:pt idx="260">
                  <c:v>43333</c:v>
                </c:pt>
                <c:pt idx="261">
                  <c:v>43340</c:v>
                </c:pt>
                <c:pt idx="262">
                  <c:v>43347</c:v>
                </c:pt>
                <c:pt idx="263">
                  <c:v>43354</c:v>
                </c:pt>
                <c:pt idx="264">
                  <c:v>43361</c:v>
                </c:pt>
                <c:pt idx="265">
                  <c:v>43368</c:v>
                </c:pt>
                <c:pt idx="266">
                  <c:v>43375</c:v>
                </c:pt>
                <c:pt idx="267">
                  <c:v>43383</c:v>
                </c:pt>
                <c:pt idx="268">
                  <c:v>43389</c:v>
                </c:pt>
                <c:pt idx="269">
                  <c:v>43396</c:v>
                </c:pt>
                <c:pt idx="270">
                  <c:v>43403</c:v>
                </c:pt>
                <c:pt idx="271">
                  <c:v>43410</c:v>
                </c:pt>
                <c:pt idx="272">
                  <c:v>43417</c:v>
                </c:pt>
                <c:pt idx="273">
                  <c:v>43424</c:v>
                </c:pt>
                <c:pt idx="274">
                  <c:v>43431</c:v>
                </c:pt>
                <c:pt idx="275">
                  <c:v>43438</c:v>
                </c:pt>
                <c:pt idx="276">
                  <c:v>43445</c:v>
                </c:pt>
                <c:pt idx="277">
                  <c:v>43452</c:v>
                </c:pt>
                <c:pt idx="278">
                  <c:v>43459</c:v>
                </c:pt>
                <c:pt idx="279">
                  <c:v>43473</c:v>
                </c:pt>
                <c:pt idx="280">
                  <c:v>43480</c:v>
                </c:pt>
                <c:pt idx="281">
                  <c:v>43487</c:v>
                </c:pt>
                <c:pt idx="282">
                  <c:v>43494</c:v>
                </c:pt>
                <c:pt idx="283">
                  <c:v>43501</c:v>
                </c:pt>
                <c:pt idx="284">
                  <c:v>43508</c:v>
                </c:pt>
                <c:pt idx="285">
                  <c:v>43515</c:v>
                </c:pt>
                <c:pt idx="286">
                  <c:v>43522</c:v>
                </c:pt>
                <c:pt idx="287">
                  <c:v>43529</c:v>
                </c:pt>
                <c:pt idx="288">
                  <c:v>43536</c:v>
                </c:pt>
                <c:pt idx="289">
                  <c:v>43543</c:v>
                </c:pt>
                <c:pt idx="290">
                  <c:v>43550</c:v>
                </c:pt>
              </c:numCache>
            </c:numRef>
          </c:cat>
          <c:val>
            <c:numRef>
              <c:f>境界線量!$X$12:$X$302</c:f>
              <c:numCache>
                <c:formatCode>0.000</c:formatCode>
                <c:ptCount val="291"/>
                <c:pt idx="1">
                  <c:v>0.14499999999999999</c:v>
                </c:pt>
                <c:pt idx="2">
                  <c:v>0.13500000000000001</c:v>
                </c:pt>
                <c:pt idx="3">
                  <c:v>0.153</c:v>
                </c:pt>
                <c:pt idx="4">
                  <c:v>0.14299999999999999</c:v>
                </c:pt>
                <c:pt idx="5">
                  <c:v>0.154</c:v>
                </c:pt>
                <c:pt idx="6">
                  <c:v>0.153</c:v>
                </c:pt>
                <c:pt idx="7">
                  <c:v>0.13400000000000001</c:v>
                </c:pt>
                <c:pt idx="8">
                  <c:v>0.11600000000000001</c:v>
                </c:pt>
                <c:pt idx="9">
                  <c:v>0.13700000000000001</c:v>
                </c:pt>
                <c:pt idx="10">
                  <c:v>0.13600000000000001</c:v>
                </c:pt>
                <c:pt idx="11">
                  <c:v>0.14699999999999999</c:v>
                </c:pt>
                <c:pt idx="12">
                  <c:v>0.13600000000000001</c:v>
                </c:pt>
                <c:pt idx="13">
                  <c:v>0.14799999999999999</c:v>
                </c:pt>
                <c:pt idx="14">
                  <c:v>0.14699999999999999</c:v>
                </c:pt>
                <c:pt idx="15">
                  <c:v>0.17199999999999999</c:v>
                </c:pt>
                <c:pt idx="16">
                  <c:v>0.14599999999999999</c:v>
                </c:pt>
                <c:pt idx="17">
                  <c:v>0.151</c:v>
                </c:pt>
                <c:pt idx="18">
                  <c:v>0.14199999999999999</c:v>
                </c:pt>
                <c:pt idx="19">
                  <c:v>0.14799999999999999</c:v>
                </c:pt>
                <c:pt idx="20">
                  <c:v>0.15</c:v>
                </c:pt>
                <c:pt idx="21">
                  <c:v>0.153</c:v>
                </c:pt>
                <c:pt idx="22">
                  <c:v>0.14199999999999999</c:v>
                </c:pt>
                <c:pt idx="23">
                  <c:v>0.152</c:v>
                </c:pt>
                <c:pt idx="24">
                  <c:v>0.14199999999999999</c:v>
                </c:pt>
                <c:pt idx="25">
                  <c:v>9.8000000000000004E-2</c:v>
                </c:pt>
                <c:pt idx="26">
                  <c:v>0.13300000000000001</c:v>
                </c:pt>
                <c:pt idx="27">
                  <c:v>0.14199999999999999</c:v>
                </c:pt>
                <c:pt idx="28">
                  <c:v>9.9000000000000005E-2</c:v>
                </c:pt>
                <c:pt idx="29">
                  <c:v>0.14599999999999999</c:v>
                </c:pt>
                <c:pt idx="30">
                  <c:v>9.7000000000000003E-2</c:v>
                </c:pt>
                <c:pt idx="31">
                  <c:v>0.14099999999999999</c:v>
                </c:pt>
                <c:pt idx="32">
                  <c:v>0.13600000000000001</c:v>
                </c:pt>
                <c:pt idx="33">
                  <c:v>0.106</c:v>
                </c:pt>
                <c:pt idx="34">
                  <c:v>9.8000000000000004E-2</c:v>
                </c:pt>
                <c:pt idx="35">
                  <c:v>0.13400000000000001</c:v>
                </c:pt>
                <c:pt idx="36">
                  <c:v>0.13700000000000001</c:v>
                </c:pt>
                <c:pt idx="37">
                  <c:v>0.128</c:v>
                </c:pt>
                <c:pt idx="38">
                  <c:v>0.129</c:v>
                </c:pt>
                <c:pt idx="39">
                  <c:v>0.125</c:v>
                </c:pt>
                <c:pt idx="40">
                  <c:v>0.13500000000000001</c:v>
                </c:pt>
                <c:pt idx="41">
                  <c:v>0.13300000000000001</c:v>
                </c:pt>
                <c:pt idx="42">
                  <c:v>0.13</c:v>
                </c:pt>
                <c:pt idx="43">
                  <c:v>0.127</c:v>
                </c:pt>
                <c:pt idx="44">
                  <c:v>0.13700000000000001</c:v>
                </c:pt>
                <c:pt idx="45">
                  <c:v>0.126</c:v>
                </c:pt>
                <c:pt idx="46">
                  <c:v>0.13500000000000001</c:v>
                </c:pt>
                <c:pt idx="47">
                  <c:v>0.14899999999999999</c:v>
                </c:pt>
                <c:pt idx="48">
                  <c:v>0.122</c:v>
                </c:pt>
                <c:pt idx="49">
                  <c:v>0.128</c:v>
                </c:pt>
                <c:pt idx="50">
                  <c:v>0.12</c:v>
                </c:pt>
                <c:pt idx="51">
                  <c:v>0.129</c:v>
                </c:pt>
                <c:pt idx="52">
                  <c:v>0.129</c:v>
                </c:pt>
                <c:pt idx="53">
                  <c:v>0.14000000000000001</c:v>
                </c:pt>
                <c:pt idx="54">
                  <c:v>8.4000000000000005E-2</c:v>
                </c:pt>
                <c:pt idx="55">
                  <c:v>8.5000000000000006E-2</c:v>
                </c:pt>
                <c:pt idx="56">
                  <c:v>8.4000000000000005E-2</c:v>
                </c:pt>
                <c:pt idx="57">
                  <c:v>8.5000000000000006E-2</c:v>
                </c:pt>
                <c:pt idx="58">
                  <c:v>0.114</c:v>
                </c:pt>
                <c:pt idx="59">
                  <c:v>0.127</c:v>
                </c:pt>
                <c:pt idx="60">
                  <c:v>0.13200000000000001</c:v>
                </c:pt>
                <c:pt idx="61">
                  <c:v>0.13900000000000001</c:v>
                </c:pt>
                <c:pt idx="62">
                  <c:v>0.13600000000000001</c:v>
                </c:pt>
                <c:pt idx="63">
                  <c:v>0.13600000000000001</c:v>
                </c:pt>
                <c:pt idx="64">
                  <c:v>0.13800000000000001</c:v>
                </c:pt>
                <c:pt idx="65">
                  <c:v>0.14000000000000001</c:v>
                </c:pt>
                <c:pt idx="66">
                  <c:v>0.13200000000000001</c:v>
                </c:pt>
                <c:pt idx="67">
                  <c:v>0.13800000000000001</c:v>
                </c:pt>
                <c:pt idx="68">
                  <c:v>0.13700000000000001</c:v>
                </c:pt>
                <c:pt idx="69">
                  <c:v>0.14399999999999999</c:v>
                </c:pt>
                <c:pt idx="70">
                  <c:v>0.14000000000000001</c:v>
                </c:pt>
                <c:pt idx="71">
                  <c:v>0.13700000000000001</c:v>
                </c:pt>
                <c:pt idx="72">
                  <c:v>0.13800000000000001</c:v>
                </c:pt>
                <c:pt idx="73">
                  <c:v>0.13300000000000001</c:v>
                </c:pt>
                <c:pt idx="74">
                  <c:v>0.13700000000000001</c:v>
                </c:pt>
                <c:pt idx="75">
                  <c:v>0.13400000000000001</c:v>
                </c:pt>
                <c:pt idx="76">
                  <c:v>0.129</c:v>
                </c:pt>
                <c:pt idx="77">
                  <c:v>0.13300000000000001</c:v>
                </c:pt>
                <c:pt idx="78">
                  <c:v>0.13800000000000001</c:v>
                </c:pt>
                <c:pt idx="79">
                  <c:v>0.13500000000000001</c:v>
                </c:pt>
                <c:pt idx="80">
                  <c:v>0.12</c:v>
                </c:pt>
                <c:pt idx="81">
                  <c:v>0.13200000000000001</c:v>
                </c:pt>
                <c:pt idx="82">
                  <c:v>0.128</c:v>
                </c:pt>
                <c:pt idx="83">
                  <c:v>0.107</c:v>
                </c:pt>
                <c:pt idx="84">
                  <c:v>0.125</c:v>
                </c:pt>
                <c:pt idx="85">
                  <c:v>0.13300000000000001</c:v>
                </c:pt>
                <c:pt idx="86">
                  <c:v>0.123</c:v>
                </c:pt>
                <c:pt idx="87">
                  <c:v>0.128</c:v>
                </c:pt>
                <c:pt idx="88">
                  <c:v>0.123</c:v>
                </c:pt>
                <c:pt idx="89">
                  <c:v>0.126</c:v>
                </c:pt>
                <c:pt idx="90">
                  <c:v>0.122</c:v>
                </c:pt>
                <c:pt idx="91">
                  <c:v>0.11799999999999999</c:v>
                </c:pt>
                <c:pt idx="92">
                  <c:v>0.11799999999999999</c:v>
                </c:pt>
                <c:pt idx="93">
                  <c:v>0.121</c:v>
                </c:pt>
                <c:pt idx="94">
                  <c:v>0.122</c:v>
                </c:pt>
                <c:pt idx="95">
                  <c:v>0.12</c:v>
                </c:pt>
                <c:pt idx="96">
                  <c:v>0.11799999999999999</c:v>
                </c:pt>
                <c:pt idx="97">
                  <c:v>0.115</c:v>
                </c:pt>
                <c:pt idx="98">
                  <c:v>0.125</c:v>
                </c:pt>
                <c:pt idx="99">
                  <c:v>0.115</c:v>
                </c:pt>
                <c:pt idx="100">
                  <c:v>0.109</c:v>
                </c:pt>
                <c:pt idx="101">
                  <c:v>0.124</c:v>
                </c:pt>
                <c:pt idx="102">
                  <c:v>0.108</c:v>
                </c:pt>
                <c:pt idx="103">
                  <c:v>0.107</c:v>
                </c:pt>
                <c:pt idx="104">
                  <c:v>0.122</c:v>
                </c:pt>
                <c:pt idx="105">
                  <c:v>0.111</c:v>
                </c:pt>
                <c:pt idx="106">
                  <c:v>0.113</c:v>
                </c:pt>
                <c:pt idx="107">
                  <c:v>0.12</c:v>
                </c:pt>
                <c:pt idx="108">
                  <c:v>0.11</c:v>
                </c:pt>
                <c:pt idx="109">
                  <c:v>0.109</c:v>
                </c:pt>
                <c:pt idx="110">
                  <c:v>0.113</c:v>
                </c:pt>
                <c:pt idx="111">
                  <c:v>0.10100000000000001</c:v>
                </c:pt>
                <c:pt idx="112">
                  <c:v>0.11799999999999999</c:v>
                </c:pt>
                <c:pt idx="113">
                  <c:v>0.11600000000000001</c:v>
                </c:pt>
                <c:pt idx="114">
                  <c:v>0.114</c:v>
                </c:pt>
                <c:pt idx="115">
                  <c:v>9.8000000000000004E-2</c:v>
                </c:pt>
                <c:pt idx="116">
                  <c:v>0.104</c:v>
                </c:pt>
                <c:pt idx="117">
                  <c:v>9.8000000000000004E-2</c:v>
                </c:pt>
                <c:pt idx="118">
                  <c:v>0.10299999999999999</c:v>
                </c:pt>
                <c:pt idx="119">
                  <c:v>8.2000000000000003E-2</c:v>
                </c:pt>
                <c:pt idx="120">
                  <c:v>0.10299999999999999</c:v>
                </c:pt>
                <c:pt idx="121">
                  <c:v>0.08</c:v>
                </c:pt>
                <c:pt idx="122">
                  <c:v>0.107</c:v>
                </c:pt>
                <c:pt idx="123">
                  <c:v>0.109</c:v>
                </c:pt>
                <c:pt idx="124">
                  <c:v>0.115</c:v>
                </c:pt>
                <c:pt idx="125">
                  <c:v>0.104</c:v>
                </c:pt>
                <c:pt idx="126">
                  <c:v>0.107</c:v>
                </c:pt>
                <c:pt idx="127">
                  <c:v>0.10199999999999999</c:v>
                </c:pt>
                <c:pt idx="128">
                  <c:v>0.10100000000000001</c:v>
                </c:pt>
                <c:pt idx="129">
                  <c:v>0.1</c:v>
                </c:pt>
                <c:pt idx="130">
                  <c:v>0.1</c:v>
                </c:pt>
                <c:pt idx="131">
                  <c:v>0.106</c:v>
                </c:pt>
                <c:pt idx="132">
                  <c:v>0.08</c:v>
                </c:pt>
                <c:pt idx="133">
                  <c:v>0.1</c:v>
                </c:pt>
                <c:pt idx="134">
                  <c:v>0.1</c:v>
                </c:pt>
                <c:pt idx="135">
                  <c:v>0.108</c:v>
                </c:pt>
                <c:pt idx="136">
                  <c:v>0.104</c:v>
                </c:pt>
                <c:pt idx="137">
                  <c:v>0.104</c:v>
                </c:pt>
                <c:pt idx="138">
                  <c:v>9.4E-2</c:v>
                </c:pt>
                <c:pt idx="139">
                  <c:v>9.8000000000000004E-2</c:v>
                </c:pt>
                <c:pt idx="140">
                  <c:v>9.0999999999999998E-2</c:v>
                </c:pt>
                <c:pt idx="141">
                  <c:v>9.5000000000000001E-2</c:v>
                </c:pt>
                <c:pt idx="142">
                  <c:v>0.104</c:v>
                </c:pt>
                <c:pt idx="143">
                  <c:v>9.9000000000000005E-2</c:v>
                </c:pt>
                <c:pt idx="144">
                  <c:v>9.2999999999999999E-2</c:v>
                </c:pt>
                <c:pt idx="145">
                  <c:v>9.0999999999999998E-2</c:v>
                </c:pt>
                <c:pt idx="146">
                  <c:v>9.4E-2</c:v>
                </c:pt>
                <c:pt idx="147">
                  <c:v>9.4E-2</c:v>
                </c:pt>
                <c:pt idx="148">
                  <c:v>8.6999999999999994E-2</c:v>
                </c:pt>
                <c:pt idx="149">
                  <c:v>8.1000000000000003E-2</c:v>
                </c:pt>
                <c:pt idx="150">
                  <c:v>8.4000000000000005E-2</c:v>
                </c:pt>
                <c:pt idx="151">
                  <c:v>9.6000000000000002E-2</c:v>
                </c:pt>
                <c:pt idx="152">
                  <c:v>8.5000000000000006E-2</c:v>
                </c:pt>
                <c:pt idx="153">
                  <c:v>9.0999999999999998E-2</c:v>
                </c:pt>
                <c:pt idx="154">
                  <c:v>8.6999999999999994E-2</c:v>
                </c:pt>
                <c:pt idx="155">
                  <c:v>8.8999999999999996E-2</c:v>
                </c:pt>
                <c:pt idx="156">
                  <c:v>8.3000000000000004E-2</c:v>
                </c:pt>
                <c:pt idx="157">
                  <c:v>0.09</c:v>
                </c:pt>
                <c:pt idx="158">
                  <c:v>9.5000000000000001E-2</c:v>
                </c:pt>
                <c:pt idx="159">
                  <c:v>8.7999999999999995E-2</c:v>
                </c:pt>
                <c:pt idx="160">
                  <c:v>9.2999999999999999E-2</c:v>
                </c:pt>
                <c:pt idx="161">
                  <c:v>8.1000000000000003E-2</c:v>
                </c:pt>
                <c:pt idx="162">
                  <c:v>7.0999999999999994E-2</c:v>
                </c:pt>
                <c:pt idx="163">
                  <c:v>9.4E-2</c:v>
                </c:pt>
                <c:pt idx="164">
                  <c:v>8.8999999999999996E-2</c:v>
                </c:pt>
                <c:pt idx="165">
                  <c:v>8.8999999999999996E-2</c:v>
                </c:pt>
                <c:pt idx="166">
                  <c:v>9.5000000000000001E-2</c:v>
                </c:pt>
                <c:pt idx="167">
                  <c:v>9.6000000000000002E-2</c:v>
                </c:pt>
                <c:pt idx="168">
                  <c:v>9.2999999999999999E-2</c:v>
                </c:pt>
                <c:pt idx="169">
                  <c:v>9.1999999999999998E-2</c:v>
                </c:pt>
                <c:pt idx="170">
                  <c:v>8.2000000000000003E-2</c:v>
                </c:pt>
                <c:pt idx="171">
                  <c:v>8.5999999999999993E-2</c:v>
                </c:pt>
                <c:pt idx="172">
                  <c:v>9.0999999999999998E-2</c:v>
                </c:pt>
                <c:pt idx="173">
                  <c:v>0.1</c:v>
                </c:pt>
                <c:pt idx="174">
                  <c:v>9.7000000000000003E-2</c:v>
                </c:pt>
                <c:pt idx="175">
                  <c:v>9.5000000000000001E-2</c:v>
                </c:pt>
                <c:pt idx="176">
                  <c:v>7.8E-2</c:v>
                </c:pt>
                <c:pt idx="177">
                  <c:v>8.7999999999999995E-2</c:v>
                </c:pt>
                <c:pt idx="178">
                  <c:v>9.0999999999999998E-2</c:v>
                </c:pt>
                <c:pt idx="179">
                  <c:v>8.7999999999999995E-2</c:v>
                </c:pt>
                <c:pt idx="180">
                  <c:v>9.0999999999999998E-2</c:v>
                </c:pt>
                <c:pt idx="181">
                  <c:v>7.9000000000000001E-2</c:v>
                </c:pt>
                <c:pt idx="182">
                  <c:v>8.3000000000000004E-2</c:v>
                </c:pt>
                <c:pt idx="183">
                  <c:v>8.5999999999999993E-2</c:v>
                </c:pt>
                <c:pt idx="184">
                  <c:v>0.09</c:v>
                </c:pt>
                <c:pt idx="185">
                  <c:v>9.7000000000000003E-2</c:v>
                </c:pt>
                <c:pt idx="186">
                  <c:v>8.8999999999999996E-2</c:v>
                </c:pt>
                <c:pt idx="187">
                  <c:v>9.8000000000000004E-2</c:v>
                </c:pt>
                <c:pt idx="188">
                  <c:v>0.09</c:v>
                </c:pt>
                <c:pt idx="189">
                  <c:v>9.4E-2</c:v>
                </c:pt>
                <c:pt idx="190">
                  <c:v>0.1</c:v>
                </c:pt>
                <c:pt idx="191">
                  <c:v>8.5999999999999993E-2</c:v>
                </c:pt>
                <c:pt idx="192">
                  <c:v>9.0999999999999998E-2</c:v>
                </c:pt>
                <c:pt idx="193">
                  <c:v>8.8999999999999996E-2</c:v>
                </c:pt>
                <c:pt idx="194">
                  <c:v>0.09</c:v>
                </c:pt>
                <c:pt idx="195">
                  <c:v>8.7999999999999995E-2</c:v>
                </c:pt>
                <c:pt idx="196">
                  <c:v>9.4E-2</c:v>
                </c:pt>
                <c:pt idx="197">
                  <c:v>9.1999999999999998E-2</c:v>
                </c:pt>
                <c:pt idx="198">
                  <c:v>9.5000000000000001E-2</c:v>
                </c:pt>
                <c:pt idx="199">
                  <c:v>0.09</c:v>
                </c:pt>
                <c:pt idx="200">
                  <c:v>9.2999999999999999E-2</c:v>
                </c:pt>
                <c:pt idx="201">
                  <c:v>9.0999999999999998E-2</c:v>
                </c:pt>
                <c:pt idx="202">
                  <c:v>0.09</c:v>
                </c:pt>
                <c:pt idx="203">
                  <c:v>9.7000000000000003E-2</c:v>
                </c:pt>
                <c:pt idx="204">
                  <c:v>0.10299999999999999</c:v>
                </c:pt>
                <c:pt idx="205">
                  <c:v>0.09</c:v>
                </c:pt>
                <c:pt idx="206">
                  <c:v>8.7999999999999995E-2</c:v>
                </c:pt>
                <c:pt idx="207">
                  <c:v>0.08</c:v>
                </c:pt>
                <c:pt idx="208">
                  <c:v>8.4000000000000005E-2</c:v>
                </c:pt>
                <c:pt idx="209">
                  <c:v>9.0999999999999998E-2</c:v>
                </c:pt>
                <c:pt idx="210">
                  <c:v>9.1999999999999998E-2</c:v>
                </c:pt>
                <c:pt idx="211">
                  <c:v>8.7999999999999995E-2</c:v>
                </c:pt>
                <c:pt idx="212">
                  <c:v>9.0999999999999998E-2</c:v>
                </c:pt>
                <c:pt idx="213">
                  <c:v>8.5000000000000006E-2</c:v>
                </c:pt>
                <c:pt idx="214">
                  <c:v>8.5999999999999993E-2</c:v>
                </c:pt>
                <c:pt idx="215">
                  <c:v>8.8999999999999996E-2</c:v>
                </c:pt>
                <c:pt idx="216">
                  <c:v>8.8999999999999996E-2</c:v>
                </c:pt>
                <c:pt idx="217">
                  <c:v>8.3000000000000004E-2</c:v>
                </c:pt>
                <c:pt idx="218">
                  <c:v>8.4000000000000005E-2</c:v>
                </c:pt>
                <c:pt idx="219">
                  <c:v>8.5999999999999993E-2</c:v>
                </c:pt>
                <c:pt idx="220">
                  <c:v>9.0999999999999998E-2</c:v>
                </c:pt>
                <c:pt idx="221">
                  <c:v>8.1000000000000003E-2</c:v>
                </c:pt>
                <c:pt idx="222">
                  <c:v>9.6000000000000002E-2</c:v>
                </c:pt>
                <c:pt idx="223">
                  <c:v>9.4E-2</c:v>
                </c:pt>
                <c:pt idx="224">
                  <c:v>8.6999999999999994E-2</c:v>
                </c:pt>
                <c:pt idx="225">
                  <c:v>9.1999999999999998E-2</c:v>
                </c:pt>
                <c:pt idx="226">
                  <c:v>0.09</c:v>
                </c:pt>
                <c:pt idx="227">
                  <c:v>8.5999999999999993E-2</c:v>
                </c:pt>
                <c:pt idx="228">
                  <c:v>8.7999999999999995E-2</c:v>
                </c:pt>
                <c:pt idx="229">
                  <c:v>8.5999999999999993E-2</c:v>
                </c:pt>
                <c:pt idx="230">
                  <c:v>8.5000000000000006E-2</c:v>
                </c:pt>
                <c:pt idx="231">
                  <c:v>8.5000000000000006E-2</c:v>
                </c:pt>
                <c:pt idx="232">
                  <c:v>8.2000000000000003E-2</c:v>
                </c:pt>
                <c:pt idx="233">
                  <c:v>8.5999999999999993E-2</c:v>
                </c:pt>
                <c:pt idx="234">
                  <c:v>8.3000000000000004E-2</c:v>
                </c:pt>
                <c:pt idx="235">
                  <c:v>4.5999999999999999E-2</c:v>
                </c:pt>
                <c:pt idx="236">
                  <c:v>8.1000000000000003E-2</c:v>
                </c:pt>
                <c:pt idx="237">
                  <c:v>0.08</c:v>
                </c:pt>
                <c:pt idx="238">
                  <c:v>8.7999999999999995E-2</c:v>
                </c:pt>
                <c:pt idx="239">
                  <c:v>7.6999999999999999E-2</c:v>
                </c:pt>
                <c:pt idx="240">
                  <c:v>8.4000000000000005E-2</c:v>
                </c:pt>
                <c:pt idx="241">
                  <c:v>8.7999999999999995E-2</c:v>
                </c:pt>
                <c:pt idx="242">
                  <c:v>8.3000000000000004E-2</c:v>
                </c:pt>
                <c:pt idx="243">
                  <c:v>7.6999999999999999E-2</c:v>
                </c:pt>
                <c:pt idx="244">
                  <c:v>8.3000000000000004E-2</c:v>
                </c:pt>
                <c:pt idx="245">
                  <c:v>7.2999999999999995E-2</c:v>
                </c:pt>
                <c:pt idx="246">
                  <c:v>7.8E-2</c:v>
                </c:pt>
                <c:pt idx="247">
                  <c:v>8.1000000000000003E-2</c:v>
                </c:pt>
                <c:pt idx="248">
                  <c:v>8.5000000000000006E-2</c:v>
                </c:pt>
                <c:pt idx="249">
                  <c:v>7.9000000000000001E-2</c:v>
                </c:pt>
                <c:pt idx="250">
                  <c:v>8.5999999999999993E-2</c:v>
                </c:pt>
                <c:pt idx="251">
                  <c:v>8.6999999999999994E-2</c:v>
                </c:pt>
                <c:pt idx="252">
                  <c:v>8.6999999999999994E-2</c:v>
                </c:pt>
                <c:pt idx="253">
                  <c:v>7.8E-2</c:v>
                </c:pt>
                <c:pt idx="254">
                  <c:v>8.3000000000000004E-2</c:v>
                </c:pt>
                <c:pt idx="255">
                  <c:v>7.9000000000000001E-2</c:v>
                </c:pt>
                <c:pt idx="256">
                  <c:v>8.2000000000000003E-2</c:v>
                </c:pt>
                <c:pt idx="257">
                  <c:v>7.9000000000000001E-2</c:v>
                </c:pt>
                <c:pt idx="258">
                  <c:v>6.5000000000000002E-2</c:v>
                </c:pt>
                <c:pt idx="259">
                  <c:v>8.3000000000000004E-2</c:v>
                </c:pt>
                <c:pt idx="260">
                  <c:v>7.2999999999999995E-2</c:v>
                </c:pt>
                <c:pt idx="261">
                  <c:v>8.3000000000000004E-2</c:v>
                </c:pt>
                <c:pt idx="262">
                  <c:v>7.8E-2</c:v>
                </c:pt>
                <c:pt idx="263">
                  <c:v>8.5000000000000006E-2</c:v>
                </c:pt>
                <c:pt idx="264">
                  <c:v>7.1999999999999995E-2</c:v>
                </c:pt>
                <c:pt idx="265">
                  <c:v>7.0999999999999994E-2</c:v>
                </c:pt>
                <c:pt idx="266">
                  <c:v>8.2000000000000003E-2</c:v>
                </c:pt>
                <c:pt idx="267">
                  <c:v>0.08</c:v>
                </c:pt>
                <c:pt idx="268">
                  <c:v>8.3000000000000004E-2</c:v>
                </c:pt>
                <c:pt idx="269">
                  <c:v>7.9000000000000001E-2</c:v>
                </c:pt>
                <c:pt idx="270">
                  <c:v>8.4000000000000005E-2</c:v>
                </c:pt>
                <c:pt idx="271">
                  <c:v>8.4000000000000005E-2</c:v>
                </c:pt>
                <c:pt idx="272">
                  <c:v>8.1000000000000003E-2</c:v>
                </c:pt>
                <c:pt idx="273">
                  <c:v>8.1000000000000003E-2</c:v>
                </c:pt>
                <c:pt idx="274">
                  <c:v>8.7999999999999995E-2</c:v>
                </c:pt>
                <c:pt idx="275">
                  <c:v>8.3000000000000004E-2</c:v>
                </c:pt>
                <c:pt idx="276">
                  <c:v>8.2000000000000003E-2</c:v>
                </c:pt>
                <c:pt idx="277">
                  <c:v>7.9000000000000001E-2</c:v>
                </c:pt>
                <c:pt idx="278">
                  <c:v>8.5000000000000006E-2</c:v>
                </c:pt>
                <c:pt idx="279">
                  <c:v>8.4000000000000005E-2</c:v>
                </c:pt>
                <c:pt idx="280">
                  <c:v>0.08</c:v>
                </c:pt>
                <c:pt idx="281">
                  <c:v>8.2000000000000003E-2</c:v>
                </c:pt>
                <c:pt idx="282">
                  <c:v>8.3000000000000004E-2</c:v>
                </c:pt>
                <c:pt idx="283">
                  <c:v>7.5999999999999998E-2</c:v>
                </c:pt>
                <c:pt idx="284">
                  <c:v>7.1999999999999995E-2</c:v>
                </c:pt>
                <c:pt idx="285">
                  <c:v>8.5000000000000006E-2</c:v>
                </c:pt>
                <c:pt idx="286">
                  <c:v>7.3999999999999996E-2</c:v>
                </c:pt>
                <c:pt idx="287">
                  <c:v>8.5999999999999993E-2</c:v>
                </c:pt>
                <c:pt idx="288">
                  <c:v>7.9000000000000001E-2</c:v>
                </c:pt>
                <c:pt idx="289">
                  <c:v>8.5000000000000006E-2</c:v>
                </c:pt>
                <c:pt idx="290">
                  <c:v>8.3000000000000004E-2</c:v>
                </c:pt>
              </c:numCache>
            </c:numRef>
          </c:val>
          <c:smooth val="0"/>
        </c:ser>
        <c:ser>
          <c:idx val="4"/>
          <c:order val="2"/>
          <c:tx>
            <c:strRef>
              <c:f>境界線量!$Y$11</c:f>
              <c:strCache>
                <c:ptCount val="1"/>
                <c:pt idx="0">
                  <c:v>南側</c:v>
                </c:pt>
              </c:strCache>
            </c:strRef>
          </c:tx>
          <c:spPr>
            <a:ln w="0">
              <a:noFill/>
            </a:ln>
          </c:spPr>
          <c:marker>
            <c:symbol val="dot"/>
            <c:size val="4"/>
          </c:marker>
          <c:cat>
            <c:numRef>
              <c:f>境界線量!$V$12:$V$302</c:f>
              <c:numCache>
                <c:formatCode>[$-411]m\.d\.ge</c:formatCode>
                <c:ptCount val="291"/>
                <c:pt idx="0">
                  <c:v>40616</c:v>
                </c:pt>
                <c:pt idx="1">
                  <c:v>41116</c:v>
                </c:pt>
                <c:pt idx="2">
                  <c:v>41122</c:v>
                </c:pt>
                <c:pt idx="3">
                  <c:v>41129</c:v>
                </c:pt>
                <c:pt idx="4">
                  <c:v>41136</c:v>
                </c:pt>
                <c:pt idx="5">
                  <c:v>41142</c:v>
                </c:pt>
                <c:pt idx="6">
                  <c:v>41150</c:v>
                </c:pt>
                <c:pt idx="7">
                  <c:v>41157</c:v>
                </c:pt>
                <c:pt idx="8">
                  <c:v>41164</c:v>
                </c:pt>
                <c:pt idx="9">
                  <c:v>41171</c:v>
                </c:pt>
                <c:pt idx="10">
                  <c:v>41178</c:v>
                </c:pt>
                <c:pt idx="11">
                  <c:v>41185</c:v>
                </c:pt>
                <c:pt idx="12">
                  <c:v>41192</c:v>
                </c:pt>
                <c:pt idx="13">
                  <c:v>41199</c:v>
                </c:pt>
                <c:pt idx="14">
                  <c:v>41206</c:v>
                </c:pt>
                <c:pt idx="15">
                  <c:v>41213</c:v>
                </c:pt>
                <c:pt idx="16">
                  <c:v>41220</c:v>
                </c:pt>
                <c:pt idx="17">
                  <c:v>41227</c:v>
                </c:pt>
                <c:pt idx="18">
                  <c:v>41234</c:v>
                </c:pt>
                <c:pt idx="19">
                  <c:v>41241</c:v>
                </c:pt>
                <c:pt idx="20">
                  <c:v>41248</c:v>
                </c:pt>
                <c:pt idx="21">
                  <c:v>41255</c:v>
                </c:pt>
                <c:pt idx="22">
                  <c:v>41262</c:v>
                </c:pt>
                <c:pt idx="23">
                  <c:v>41269</c:v>
                </c:pt>
                <c:pt idx="24">
                  <c:v>41283</c:v>
                </c:pt>
                <c:pt idx="25">
                  <c:v>41290</c:v>
                </c:pt>
                <c:pt idx="26">
                  <c:v>41297</c:v>
                </c:pt>
                <c:pt idx="27">
                  <c:v>41304</c:v>
                </c:pt>
                <c:pt idx="28">
                  <c:v>41311</c:v>
                </c:pt>
                <c:pt idx="29">
                  <c:v>41318</c:v>
                </c:pt>
                <c:pt idx="30">
                  <c:v>41325</c:v>
                </c:pt>
                <c:pt idx="31">
                  <c:v>41332</c:v>
                </c:pt>
                <c:pt idx="32">
                  <c:v>41339</c:v>
                </c:pt>
                <c:pt idx="33">
                  <c:v>41346</c:v>
                </c:pt>
                <c:pt idx="34">
                  <c:v>41352</c:v>
                </c:pt>
                <c:pt idx="35">
                  <c:v>41360</c:v>
                </c:pt>
                <c:pt idx="36">
                  <c:v>41367</c:v>
                </c:pt>
                <c:pt idx="37">
                  <c:v>41374</c:v>
                </c:pt>
                <c:pt idx="38">
                  <c:v>41381</c:v>
                </c:pt>
                <c:pt idx="39">
                  <c:v>41388</c:v>
                </c:pt>
                <c:pt idx="40">
                  <c:v>41395</c:v>
                </c:pt>
                <c:pt idx="41">
                  <c:v>41402</c:v>
                </c:pt>
                <c:pt idx="42">
                  <c:v>41409</c:v>
                </c:pt>
                <c:pt idx="43">
                  <c:v>41416</c:v>
                </c:pt>
                <c:pt idx="44">
                  <c:v>41423</c:v>
                </c:pt>
                <c:pt idx="45">
                  <c:v>41430</c:v>
                </c:pt>
                <c:pt idx="46">
                  <c:v>41437</c:v>
                </c:pt>
                <c:pt idx="47">
                  <c:v>41444</c:v>
                </c:pt>
                <c:pt idx="48">
                  <c:v>41451</c:v>
                </c:pt>
                <c:pt idx="49">
                  <c:v>41458</c:v>
                </c:pt>
                <c:pt idx="50">
                  <c:v>41465</c:v>
                </c:pt>
                <c:pt idx="51">
                  <c:v>41472</c:v>
                </c:pt>
                <c:pt idx="52">
                  <c:v>41479</c:v>
                </c:pt>
                <c:pt idx="53">
                  <c:v>41486</c:v>
                </c:pt>
                <c:pt idx="54">
                  <c:v>41493</c:v>
                </c:pt>
                <c:pt idx="55">
                  <c:v>41500</c:v>
                </c:pt>
                <c:pt idx="56">
                  <c:v>41507</c:v>
                </c:pt>
                <c:pt idx="57">
                  <c:v>41514</c:v>
                </c:pt>
                <c:pt idx="58">
                  <c:v>41521</c:v>
                </c:pt>
                <c:pt idx="59">
                  <c:v>41528</c:v>
                </c:pt>
                <c:pt idx="60">
                  <c:v>41535</c:v>
                </c:pt>
                <c:pt idx="61">
                  <c:v>41542</c:v>
                </c:pt>
                <c:pt idx="62">
                  <c:v>41549</c:v>
                </c:pt>
                <c:pt idx="63">
                  <c:v>41556</c:v>
                </c:pt>
                <c:pt idx="64">
                  <c:v>41563</c:v>
                </c:pt>
                <c:pt idx="65">
                  <c:v>41570</c:v>
                </c:pt>
                <c:pt idx="66">
                  <c:v>41577</c:v>
                </c:pt>
                <c:pt idx="67">
                  <c:v>41584</c:v>
                </c:pt>
                <c:pt idx="68">
                  <c:v>41591</c:v>
                </c:pt>
                <c:pt idx="69">
                  <c:v>41598</c:v>
                </c:pt>
                <c:pt idx="70">
                  <c:v>41605</c:v>
                </c:pt>
                <c:pt idx="71">
                  <c:v>41612</c:v>
                </c:pt>
                <c:pt idx="72">
                  <c:v>41619</c:v>
                </c:pt>
                <c:pt idx="73">
                  <c:v>41626</c:v>
                </c:pt>
                <c:pt idx="74">
                  <c:v>41633</c:v>
                </c:pt>
                <c:pt idx="75">
                  <c:v>41647</c:v>
                </c:pt>
                <c:pt idx="76">
                  <c:v>41654</c:v>
                </c:pt>
                <c:pt idx="77">
                  <c:v>41661</c:v>
                </c:pt>
                <c:pt idx="78">
                  <c:v>41668</c:v>
                </c:pt>
                <c:pt idx="79">
                  <c:v>41675</c:v>
                </c:pt>
                <c:pt idx="80">
                  <c:v>41682</c:v>
                </c:pt>
                <c:pt idx="81">
                  <c:v>41689</c:v>
                </c:pt>
                <c:pt idx="82">
                  <c:v>41696</c:v>
                </c:pt>
                <c:pt idx="83">
                  <c:v>41703</c:v>
                </c:pt>
                <c:pt idx="84">
                  <c:v>41710</c:v>
                </c:pt>
                <c:pt idx="85">
                  <c:v>41717</c:v>
                </c:pt>
                <c:pt idx="86">
                  <c:v>41724</c:v>
                </c:pt>
                <c:pt idx="87">
                  <c:v>41731</c:v>
                </c:pt>
                <c:pt idx="88">
                  <c:v>41738</c:v>
                </c:pt>
                <c:pt idx="89">
                  <c:v>41745</c:v>
                </c:pt>
                <c:pt idx="90">
                  <c:v>41752</c:v>
                </c:pt>
                <c:pt idx="91">
                  <c:v>41759</c:v>
                </c:pt>
                <c:pt idx="92">
                  <c:v>41766</c:v>
                </c:pt>
                <c:pt idx="93">
                  <c:v>41773</c:v>
                </c:pt>
                <c:pt idx="94">
                  <c:v>41780</c:v>
                </c:pt>
                <c:pt idx="95">
                  <c:v>41787</c:v>
                </c:pt>
                <c:pt idx="96">
                  <c:v>41794</c:v>
                </c:pt>
                <c:pt idx="97">
                  <c:v>41801</c:v>
                </c:pt>
                <c:pt idx="98">
                  <c:v>41808</c:v>
                </c:pt>
                <c:pt idx="99">
                  <c:v>41815</c:v>
                </c:pt>
                <c:pt idx="100">
                  <c:v>41822</c:v>
                </c:pt>
                <c:pt idx="101">
                  <c:v>41829</c:v>
                </c:pt>
                <c:pt idx="102">
                  <c:v>41836</c:v>
                </c:pt>
                <c:pt idx="103">
                  <c:v>41843</c:v>
                </c:pt>
                <c:pt idx="104">
                  <c:v>41850</c:v>
                </c:pt>
                <c:pt idx="105">
                  <c:v>41857</c:v>
                </c:pt>
                <c:pt idx="106">
                  <c:v>41864</c:v>
                </c:pt>
                <c:pt idx="107">
                  <c:v>41871</c:v>
                </c:pt>
                <c:pt idx="108">
                  <c:v>41878</c:v>
                </c:pt>
                <c:pt idx="109">
                  <c:v>41885</c:v>
                </c:pt>
                <c:pt idx="110">
                  <c:v>41892</c:v>
                </c:pt>
                <c:pt idx="111">
                  <c:v>41899</c:v>
                </c:pt>
                <c:pt idx="112">
                  <c:v>41906</c:v>
                </c:pt>
                <c:pt idx="113">
                  <c:v>41913</c:v>
                </c:pt>
                <c:pt idx="114">
                  <c:v>41920</c:v>
                </c:pt>
                <c:pt idx="115">
                  <c:v>41927</c:v>
                </c:pt>
                <c:pt idx="116">
                  <c:v>41934</c:v>
                </c:pt>
                <c:pt idx="117">
                  <c:v>41941</c:v>
                </c:pt>
                <c:pt idx="118">
                  <c:v>41948</c:v>
                </c:pt>
                <c:pt idx="119">
                  <c:v>41955</c:v>
                </c:pt>
                <c:pt idx="120">
                  <c:v>41962</c:v>
                </c:pt>
                <c:pt idx="121">
                  <c:v>41969</c:v>
                </c:pt>
                <c:pt idx="122">
                  <c:v>41976</c:v>
                </c:pt>
                <c:pt idx="123">
                  <c:v>41983</c:v>
                </c:pt>
                <c:pt idx="124">
                  <c:v>41990</c:v>
                </c:pt>
                <c:pt idx="125">
                  <c:v>41997</c:v>
                </c:pt>
                <c:pt idx="126">
                  <c:v>42011</c:v>
                </c:pt>
                <c:pt idx="127">
                  <c:v>42018</c:v>
                </c:pt>
                <c:pt idx="128">
                  <c:v>42025</c:v>
                </c:pt>
                <c:pt idx="129">
                  <c:v>42032</c:v>
                </c:pt>
                <c:pt idx="130">
                  <c:v>42039</c:v>
                </c:pt>
                <c:pt idx="131">
                  <c:v>42045</c:v>
                </c:pt>
                <c:pt idx="132">
                  <c:v>42053</c:v>
                </c:pt>
                <c:pt idx="133">
                  <c:v>42060</c:v>
                </c:pt>
                <c:pt idx="134">
                  <c:v>42067</c:v>
                </c:pt>
                <c:pt idx="135">
                  <c:v>42074</c:v>
                </c:pt>
                <c:pt idx="136">
                  <c:v>42081</c:v>
                </c:pt>
                <c:pt idx="137">
                  <c:v>42088</c:v>
                </c:pt>
                <c:pt idx="138">
                  <c:v>42465</c:v>
                </c:pt>
                <c:pt idx="139">
                  <c:v>42472</c:v>
                </c:pt>
                <c:pt idx="140">
                  <c:v>42479</c:v>
                </c:pt>
                <c:pt idx="141">
                  <c:v>42486</c:v>
                </c:pt>
                <c:pt idx="142">
                  <c:v>42492</c:v>
                </c:pt>
                <c:pt idx="143">
                  <c:v>42499</c:v>
                </c:pt>
                <c:pt idx="144">
                  <c:v>42506</c:v>
                </c:pt>
                <c:pt idx="145">
                  <c:v>42514</c:v>
                </c:pt>
                <c:pt idx="146">
                  <c:v>42521</c:v>
                </c:pt>
                <c:pt idx="147">
                  <c:v>42528</c:v>
                </c:pt>
                <c:pt idx="148">
                  <c:v>42535</c:v>
                </c:pt>
                <c:pt idx="149">
                  <c:v>42542</c:v>
                </c:pt>
                <c:pt idx="150">
                  <c:v>42548</c:v>
                </c:pt>
                <c:pt idx="151">
                  <c:v>42558</c:v>
                </c:pt>
                <c:pt idx="152">
                  <c:v>42563</c:v>
                </c:pt>
                <c:pt idx="153">
                  <c:v>42570</c:v>
                </c:pt>
                <c:pt idx="154">
                  <c:v>42577</c:v>
                </c:pt>
                <c:pt idx="155">
                  <c:v>42584</c:v>
                </c:pt>
                <c:pt idx="156">
                  <c:v>42591</c:v>
                </c:pt>
                <c:pt idx="157">
                  <c:v>42598</c:v>
                </c:pt>
                <c:pt idx="158">
                  <c:v>42605</c:v>
                </c:pt>
                <c:pt idx="159">
                  <c:v>42611</c:v>
                </c:pt>
                <c:pt idx="160">
                  <c:v>42619</c:v>
                </c:pt>
                <c:pt idx="161">
                  <c:v>42626</c:v>
                </c:pt>
                <c:pt idx="162">
                  <c:v>42633</c:v>
                </c:pt>
                <c:pt idx="163">
                  <c:v>42639</c:v>
                </c:pt>
                <c:pt idx="164">
                  <c:v>42647</c:v>
                </c:pt>
                <c:pt idx="165">
                  <c:v>42654</c:v>
                </c:pt>
                <c:pt idx="166">
                  <c:v>42661</c:v>
                </c:pt>
                <c:pt idx="167">
                  <c:v>42668</c:v>
                </c:pt>
                <c:pt idx="168">
                  <c:v>42675</c:v>
                </c:pt>
                <c:pt idx="169">
                  <c:v>42682</c:v>
                </c:pt>
                <c:pt idx="170">
                  <c:v>42689</c:v>
                </c:pt>
                <c:pt idx="171">
                  <c:v>42696</c:v>
                </c:pt>
                <c:pt idx="172">
                  <c:v>42703</c:v>
                </c:pt>
                <c:pt idx="173">
                  <c:v>42710</c:v>
                </c:pt>
                <c:pt idx="174">
                  <c:v>42717</c:v>
                </c:pt>
                <c:pt idx="175">
                  <c:v>42724</c:v>
                </c:pt>
                <c:pt idx="176">
                  <c:v>42731</c:v>
                </c:pt>
                <c:pt idx="177">
                  <c:v>42745</c:v>
                </c:pt>
                <c:pt idx="178">
                  <c:v>42752</c:v>
                </c:pt>
                <c:pt idx="179">
                  <c:v>42760</c:v>
                </c:pt>
                <c:pt idx="180">
                  <c:v>42766</c:v>
                </c:pt>
                <c:pt idx="181">
                  <c:v>42773</c:v>
                </c:pt>
                <c:pt idx="182">
                  <c:v>42780</c:v>
                </c:pt>
                <c:pt idx="183">
                  <c:v>42789</c:v>
                </c:pt>
                <c:pt idx="184">
                  <c:v>42794</c:v>
                </c:pt>
                <c:pt idx="185">
                  <c:v>42801</c:v>
                </c:pt>
                <c:pt idx="186">
                  <c:v>42808</c:v>
                </c:pt>
                <c:pt idx="187">
                  <c:v>42815</c:v>
                </c:pt>
                <c:pt idx="188">
                  <c:v>42824</c:v>
                </c:pt>
                <c:pt idx="189">
                  <c:v>42829</c:v>
                </c:pt>
                <c:pt idx="190">
                  <c:v>42835</c:v>
                </c:pt>
                <c:pt idx="191">
                  <c:v>42843</c:v>
                </c:pt>
                <c:pt idx="192">
                  <c:v>42850</c:v>
                </c:pt>
                <c:pt idx="193">
                  <c:v>42857</c:v>
                </c:pt>
                <c:pt idx="194">
                  <c:v>42864</c:v>
                </c:pt>
                <c:pt idx="195">
                  <c:v>42871</c:v>
                </c:pt>
                <c:pt idx="196">
                  <c:v>42878</c:v>
                </c:pt>
                <c:pt idx="197">
                  <c:v>42885</c:v>
                </c:pt>
                <c:pt idx="198">
                  <c:v>42892</c:v>
                </c:pt>
                <c:pt idx="199">
                  <c:v>42899</c:v>
                </c:pt>
                <c:pt idx="200">
                  <c:v>42906</c:v>
                </c:pt>
                <c:pt idx="201">
                  <c:v>42913</c:v>
                </c:pt>
                <c:pt idx="202">
                  <c:v>42920</c:v>
                </c:pt>
                <c:pt idx="203">
                  <c:v>42927</c:v>
                </c:pt>
                <c:pt idx="204">
                  <c:v>42934</c:v>
                </c:pt>
                <c:pt idx="205">
                  <c:v>42941</c:v>
                </c:pt>
                <c:pt idx="206">
                  <c:v>42948</c:v>
                </c:pt>
                <c:pt idx="207">
                  <c:v>42957</c:v>
                </c:pt>
                <c:pt idx="208">
                  <c:v>42962</c:v>
                </c:pt>
                <c:pt idx="209">
                  <c:v>42969</c:v>
                </c:pt>
                <c:pt idx="210">
                  <c:v>42976</c:v>
                </c:pt>
                <c:pt idx="211">
                  <c:v>42983</c:v>
                </c:pt>
                <c:pt idx="212">
                  <c:v>42990</c:v>
                </c:pt>
                <c:pt idx="213">
                  <c:v>42997</c:v>
                </c:pt>
                <c:pt idx="214">
                  <c:v>43004</c:v>
                </c:pt>
                <c:pt idx="215">
                  <c:v>43011</c:v>
                </c:pt>
                <c:pt idx="216">
                  <c:v>43018</c:v>
                </c:pt>
                <c:pt idx="217">
                  <c:v>43025</c:v>
                </c:pt>
                <c:pt idx="218">
                  <c:v>43032</c:v>
                </c:pt>
                <c:pt idx="219">
                  <c:v>43039</c:v>
                </c:pt>
                <c:pt idx="220">
                  <c:v>43046</c:v>
                </c:pt>
                <c:pt idx="221">
                  <c:v>43053</c:v>
                </c:pt>
                <c:pt idx="222">
                  <c:v>43060</c:v>
                </c:pt>
                <c:pt idx="223">
                  <c:v>43067</c:v>
                </c:pt>
                <c:pt idx="224">
                  <c:v>43074</c:v>
                </c:pt>
                <c:pt idx="225">
                  <c:v>43081</c:v>
                </c:pt>
                <c:pt idx="226">
                  <c:v>43088</c:v>
                </c:pt>
                <c:pt idx="227">
                  <c:v>43095</c:v>
                </c:pt>
                <c:pt idx="228">
                  <c:v>43109</c:v>
                </c:pt>
                <c:pt idx="229">
                  <c:v>43116</c:v>
                </c:pt>
                <c:pt idx="230">
                  <c:v>43123</c:v>
                </c:pt>
                <c:pt idx="231">
                  <c:v>43130</c:v>
                </c:pt>
                <c:pt idx="232">
                  <c:v>43137</c:v>
                </c:pt>
                <c:pt idx="233">
                  <c:v>43144</c:v>
                </c:pt>
                <c:pt idx="234">
                  <c:v>43151</c:v>
                </c:pt>
                <c:pt idx="235">
                  <c:v>43158</c:v>
                </c:pt>
                <c:pt idx="236">
                  <c:v>43165</c:v>
                </c:pt>
                <c:pt idx="237">
                  <c:v>43172</c:v>
                </c:pt>
                <c:pt idx="238">
                  <c:v>43179</c:v>
                </c:pt>
                <c:pt idx="239">
                  <c:v>43186</c:v>
                </c:pt>
                <c:pt idx="240">
                  <c:v>43193</c:v>
                </c:pt>
                <c:pt idx="241">
                  <c:v>43200</c:v>
                </c:pt>
                <c:pt idx="242">
                  <c:v>43207</c:v>
                </c:pt>
                <c:pt idx="243">
                  <c:v>43216</c:v>
                </c:pt>
                <c:pt idx="244">
                  <c:v>43221</c:v>
                </c:pt>
                <c:pt idx="245">
                  <c:v>43228</c:v>
                </c:pt>
                <c:pt idx="246">
                  <c:v>43235</c:v>
                </c:pt>
                <c:pt idx="247">
                  <c:v>43242</c:v>
                </c:pt>
                <c:pt idx="248">
                  <c:v>43249</c:v>
                </c:pt>
                <c:pt idx="249">
                  <c:v>43256</c:v>
                </c:pt>
                <c:pt idx="250">
                  <c:v>43263</c:v>
                </c:pt>
                <c:pt idx="251">
                  <c:v>43270</c:v>
                </c:pt>
                <c:pt idx="252">
                  <c:v>43277</c:v>
                </c:pt>
                <c:pt idx="253">
                  <c:v>43284</c:v>
                </c:pt>
                <c:pt idx="254">
                  <c:v>43291</c:v>
                </c:pt>
                <c:pt idx="255">
                  <c:v>43298</c:v>
                </c:pt>
                <c:pt idx="256">
                  <c:v>43305</c:v>
                </c:pt>
                <c:pt idx="257">
                  <c:v>43312</c:v>
                </c:pt>
                <c:pt idx="258">
                  <c:v>43319</c:v>
                </c:pt>
                <c:pt idx="259">
                  <c:v>43326</c:v>
                </c:pt>
                <c:pt idx="260">
                  <c:v>43333</c:v>
                </c:pt>
                <c:pt idx="261">
                  <c:v>43340</c:v>
                </c:pt>
                <c:pt idx="262">
                  <c:v>43347</c:v>
                </c:pt>
                <c:pt idx="263">
                  <c:v>43354</c:v>
                </c:pt>
                <c:pt idx="264">
                  <c:v>43361</c:v>
                </c:pt>
                <c:pt idx="265">
                  <c:v>43368</c:v>
                </c:pt>
                <c:pt idx="266">
                  <c:v>43375</c:v>
                </c:pt>
                <c:pt idx="267">
                  <c:v>43383</c:v>
                </c:pt>
                <c:pt idx="268">
                  <c:v>43389</c:v>
                </c:pt>
                <c:pt idx="269">
                  <c:v>43396</c:v>
                </c:pt>
                <c:pt idx="270">
                  <c:v>43403</c:v>
                </c:pt>
                <c:pt idx="271">
                  <c:v>43410</c:v>
                </c:pt>
                <c:pt idx="272">
                  <c:v>43417</c:v>
                </c:pt>
                <c:pt idx="273">
                  <c:v>43424</c:v>
                </c:pt>
                <c:pt idx="274">
                  <c:v>43431</c:v>
                </c:pt>
                <c:pt idx="275">
                  <c:v>43438</c:v>
                </c:pt>
                <c:pt idx="276">
                  <c:v>43445</c:v>
                </c:pt>
                <c:pt idx="277">
                  <c:v>43452</c:v>
                </c:pt>
                <c:pt idx="278">
                  <c:v>43459</c:v>
                </c:pt>
                <c:pt idx="279">
                  <c:v>43473</c:v>
                </c:pt>
                <c:pt idx="280">
                  <c:v>43480</c:v>
                </c:pt>
                <c:pt idx="281">
                  <c:v>43487</c:v>
                </c:pt>
                <c:pt idx="282">
                  <c:v>43494</c:v>
                </c:pt>
                <c:pt idx="283">
                  <c:v>43501</c:v>
                </c:pt>
                <c:pt idx="284">
                  <c:v>43508</c:v>
                </c:pt>
                <c:pt idx="285">
                  <c:v>43515</c:v>
                </c:pt>
                <c:pt idx="286">
                  <c:v>43522</c:v>
                </c:pt>
                <c:pt idx="287">
                  <c:v>43529</c:v>
                </c:pt>
                <c:pt idx="288">
                  <c:v>43536</c:v>
                </c:pt>
                <c:pt idx="289">
                  <c:v>43543</c:v>
                </c:pt>
                <c:pt idx="290">
                  <c:v>43550</c:v>
                </c:pt>
              </c:numCache>
            </c:numRef>
          </c:cat>
          <c:val>
            <c:numRef>
              <c:f>境界線量!$Y$13:$Y$302</c:f>
              <c:numCache>
                <c:formatCode>0.000</c:formatCode>
                <c:ptCount val="290"/>
                <c:pt idx="0">
                  <c:v>6.8000000000000005E-2</c:v>
                </c:pt>
                <c:pt idx="1">
                  <c:v>6.6000000000000003E-2</c:v>
                </c:pt>
                <c:pt idx="2">
                  <c:v>7.5999999999999998E-2</c:v>
                </c:pt>
                <c:pt idx="3">
                  <c:v>6.3E-2</c:v>
                </c:pt>
                <c:pt idx="4">
                  <c:v>7.4999999999999997E-2</c:v>
                </c:pt>
                <c:pt idx="5">
                  <c:v>7.0000000000000007E-2</c:v>
                </c:pt>
                <c:pt idx="6">
                  <c:v>6.9000000000000006E-2</c:v>
                </c:pt>
                <c:pt idx="7">
                  <c:v>7.2999999999999995E-2</c:v>
                </c:pt>
                <c:pt idx="8">
                  <c:v>7.0999999999999994E-2</c:v>
                </c:pt>
                <c:pt idx="9">
                  <c:v>6.7000000000000004E-2</c:v>
                </c:pt>
                <c:pt idx="10">
                  <c:v>6.8000000000000005E-2</c:v>
                </c:pt>
                <c:pt idx="11">
                  <c:v>7.0999999999999994E-2</c:v>
                </c:pt>
                <c:pt idx="12">
                  <c:v>6.0999999999999999E-2</c:v>
                </c:pt>
                <c:pt idx="13">
                  <c:v>6.3E-2</c:v>
                </c:pt>
                <c:pt idx="14">
                  <c:v>8.2000000000000003E-2</c:v>
                </c:pt>
                <c:pt idx="15">
                  <c:v>6.2E-2</c:v>
                </c:pt>
                <c:pt idx="16">
                  <c:v>6.7000000000000004E-2</c:v>
                </c:pt>
                <c:pt idx="17">
                  <c:v>6.5000000000000002E-2</c:v>
                </c:pt>
                <c:pt idx="18">
                  <c:v>6.8000000000000005E-2</c:v>
                </c:pt>
                <c:pt idx="19">
                  <c:v>6.7000000000000004E-2</c:v>
                </c:pt>
                <c:pt idx="20">
                  <c:v>7.2999999999999995E-2</c:v>
                </c:pt>
                <c:pt idx="21">
                  <c:v>6.9000000000000006E-2</c:v>
                </c:pt>
                <c:pt idx="22">
                  <c:v>7.0999999999999994E-2</c:v>
                </c:pt>
                <c:pt idx="23">
                  <c:v>7.2999999999999995E-2</c:v>
                </c:pt>
                <c:pt idx="24">
                  <c:v>5.7000000000000002E-2</c:v>
                </c:pt>
                <c:pt idx="25">
                  <c:v>5.6000000000000001E-2</c:v>
                </c:pt>
                <c:pt idx="26">
                  <c:v>5.2999999999999999E-2</c:v>
                </c:pt>
                <c:pt idx="27">
                  <c:v>6.5000000000000002E-2</c:v>
                </c:pt>
                <c:pt idx="28">
                  <c:v>6.5000000000000002E-2</c:v>
                </c:pt>
                <c:pt idx="29">
                  <c:v>6.4000000000000001E-2</c:v>
                </c:pt>
                <c:pt idx="30">
                  <c:v>6.5000000000000002E-2</c:v>
                </c:pt>
                <c:pt idx="31">
                  <c:v>5.8999999999999997E-2</c:v>
                </c:pt>
                <c:pt idx="32">
                  <c:v>6.6000000000000003E-2</c:v>
                </c:pt>
                <c:pt idx="33">
                  <c:v>6.2E-2</c:v>
                </c:pt>
                <c:pt idx="34">
                  <c:v>7.0000000000000007E-2</c:v>
                </c:pt>
                <c:pt idx="35">
                  <c:v>6.9000000000000006E-2</c:v>
                </c:pt>
                <c:pt idx="36">
                  <c:v>6.5000000000000002E-2</c:v>
                </c:pt>
                <c:pt idx="37">
                  <c:v>6.2E-2</c:v>
                </c:pt>
                <c:pt idx="38">
                  <c:v>0.06</c:v>
                </c:pt>
                <c:pt idx="39">
                  <c:v>5.8999999999999997E-2</c:v>
                </c:pt>
                <c:pt idx="40">
                  <c:v>6.0999999999999999E-2</c:v>
                </c:pt>
                <c:pt idx="41">
                  <c:v>5.8999999999999997E-2</c:v>
                </c:pt>
                <c:pt idx="42">
                  <c:v>6.2E-2</c:v>
                </c:pt>
                <c:pt idx="43">
                  <c:v>6.3E-2</c:v>
                </c:pt>
                <c:pt idx="44">
                  <c:v>5.8000000000000003E-2</c:v>
                </c:pt>
                <c:pt idx="45">
                  <c:v>5.7000000000000002E-2</c:v>
                </c:pt>
                <c:pt idx="46">
                  <c:v>0.18099999999999999</c:v>
                </c:pt>
                <c:pt idx="47">
                  <c:v>6.0999999999999999E-2</c:v>
                </c:pt>
                <c:pt idx="48">
                  <c:v>5.6000000000000001E-2</c:v>
                </c:pt>
                <c:pt idx="49">
                  <c:v>6.2E-2</c:v>
                </c:pt>
                <c:pt idx="50">
                  <c:v>6.0999999999999999E-2</c:v>
                </c:pt>
                <c:pt idx="51">
                  <c:v>6.0999999999999999E-2</c:v>
                </c:pt>
                <c:pt idx="52">
                  <c:v>0.06</c:v>
                </c:pt>
                <c:pt idx="53">
                  <c:v>5.7000000000000002E-2</c:v>
                </c:pt>
                <c:pt idx="54">
                  <c:v>0.06</c:v>
                </c:pt>
                <c:pt idx="55">
                  <c:v>6.3E-2</c:v>
                </c:pt>
                <c:pt idx="56">
                  <c:v>6.3E-2</c:v>
                </c:pt>
                <c:pt idx="57">
                  <c:v>5.8999999999999997E-2</c:v>
                </c:pt>
                <c:pt idx="58">
                  <c:v>0.05</c:v>
                </c:pt>
                <c:pt idx="59">
                  <c:v>6.8000000000000005E-2</c:v>
                </c:pt>
                <c:pt idx="60">
                  <c:v>6.8000000000000005E-2</c:v>
                </c:pt>
                <c:pt idx="61">
                  <c:v>6.5000000000000002E-2</c:v>
                </c:pt>
                <c:pt idx="62">
                  <c:v>6.6000000000000003E-2</c:v>
                </c:pt>
                <c:pt idx="63">
                  <c:v>6.3E-2</c:v>
                </c:pt>
                <c:pt idx="64">
                  <c:v>6.3E-2</c:v>
                </c:pt>
                <c:pt idx="65">
                  <c:v>6.4000000000000001E-2</c:v>
                </c:pt>
                <c:pt idx="66">
                  <c:v>6.9000000000000006E-2</c:v>
                </c:pt>
                <c:pt idx="67">
                  <c:v>6.4000000000000001E-2</c:v>
                </c:pt>
                <c:pt idx="68">
                  <c:v>6.4000000000000001E-2</c:v>
                </c:pt>
                <c:pt idx="69">
                  <c:v>6.8000000000000005E-2</c:v>
                </c:pt>
                <c:pt idx="70">
                  <c:v>6.8000000000000005E-2</c:v>
                </c:pt>
                <c:pt idx="71">
                  <c:v>6.7000000000000004E-2</c:v>
                </c:pt>
                <c:pt idx="72">
                  <c:v>0.06</c:v>
                </c:pt>
                <c:pt idx="73">
                  <c:v>6.5000000000000002E-2</c:v>
                </c:pt>
                <c:pt idx="74">
                  <c:v>6.3E-2</c:v>
                </c:pt>
                <c:pt idx="75">
                  <c:v>6.5000000000000002E-2</c:v>
                </c:pt>
                <c:pt idx="76">
                  <c:v>6.3E-2</c:v>
                </c:pt>
                <c:pt idx="77">
                  <c:v>6.7000000000000004E-2</c:v>
                </c:pt>
                <c:pt idx="78">
                  <c:v>6.3E-2</c:v>
                </c:pt>
                <c:pt idx="79">
                  <c:v>4.7E-2</c:v>
                </c:pt>
                <c:pt idx="80">
                  <c:v>5.7000000000000002E-2</c:v>
                </c:pt>
                <c:pt idx="81">
                  <c:v>6.7000000000000004E-2</c:v>
                </c:pt>
                <c:pt idx="82">
                  <c:v>5.8999999999999997E-2</c:v>
                </c:pt>
                <c:pt idx="83">
                  <c:v>5.5E-2</c:v>
                </c:pt>
                <c:pt idx="84">
                  <c:v>6.5000000000000002E-2</c:v>
                </c:pt>
                <c:pt idx="85">
                  <c:v>6.3E-2</c:v>
                </c:pt>
                <c:pt idx="86">
                  <c:v>6.7000000000000004E-2</c:v>
                </c:pt>
                <c:pt idx="87">
                  <c:v>5.8000000000000003E-2</c:v>
                </c:pt>
                <c:pt idx="88">
                  <c:v>6.3E-2</c:v>
                </c:pt>
                <c:pt idx="89">
                  <c:v>6.3E-2</c:v>
                </c:pt>
                <c:pt idx="90">
                  <c:v>6.3E-2</c:v>
                </c:pt>
                <c:pt idx="91">
                  <c:v>6.6000000000000003E-2</c:v>
                </c:pt>
                <c:pt idx="92">
                  <c:v>6.3E-2</c:v>
                </c:pt>
                <c:pt idx="93">
                  <c:v>5.5E-2</c:v>
                </c:pt>
                <c:pt idx="94">
                  <c:v>6.4000000000000001E-2</c:v>
                </c:pt>
                <c:pt idx="95">
                  <c:v>6.0999999999999999E-2</c:v>
                </c:pt>
                <c:pt idx="96">
                  <c:v>6.3E-2</c:v>
                </c:pt>
                <c:pt idx="97">
                  <c:v>0.06</c:v>
                </c:pt>
                <c:pt idx="98">
                  <c:v>5.0999999999999997E-2</c:v>
                </c:pt>
                <c:pt idx="99">
                  <c:v>5.3999999999999999E-2</c:v>
                </c:pt>
                <c:pt idx="100">
                  <c:v>5.0999999999999997E-2</c:v>
                </c:pt>
                <c:pt idx="101">
                  <c:v>4.9000000000000002E-2</c:v>
                </c:pt>
                <c:pt idx="102">
                  <c:v>5.1999999999999998E-2</c:v>
                </c:pt>
                <c:pt idx="103">
                  <c:v>5.3999999999999999E-2</c:v>
                </c:pt>
                <c:pt idx="104">
                  <c:v>5.2999999999999999E-2</c:v>
                </c:pt>
                <c:pt idx="105">
                  <c:v>5.3999999999999999E-2</c:v>
                </c:pt>
                <c:pt idx="106">
                  <c:v>5.2999999999999999E-2</c:v>
                </c:pt>
                <c:pt idx="107">
                  <c:v>5.5E-2</c:v>
                </c:pt>
                <c:pt idx="108">
                  <c:v>6.0999999999999999E-2</c:v>
                </c:pt>
                <c:pt idx="109">
                  <c:v>5.6000000000000001E-2</c:v>
                </c:pt>
                <c:pt idx="110">
                  <c:v>5.7000000000000002E-2</c:v>
                </c:pt>
                <c:pt idx="111">
                  <c:v>5.6000000000000001E-2</c:v>
                </c:pt>
                <c:pt idx="112">
                  <c:v>5.8999999999999997E-2</c:v>
                </c:pt>
                <c:pt idx="113">
                  <c:v>5.2999999999999999E-2</c:v>
                </c:pt>
                <c:pt idx="114">
                  <c:v>5.5E-2</c:v>
                </c:pt>
                <c:pt idx="115">
                  <c:v>0.06</c:v>
                </c:pt>
                <c:pt idx="116">
                  <c:v>4.2000000000000003E-2</c:v>
                </c:pt>
                <c:pt idx="117">
                  <c:v>5.1999999999999998E-2</c:v>
                </c:pt>
                <c:pt idx="118">
                  <c:v>3.7999999999999999E-2</c:v>
                </c:pt>
                <c:pt idx="119">
                  <c:v>4.8000000000000001E-2</c:v>
                </c:pt>
                <c:pt idx="120">
                  <c:v>0.06</c:v>
                </c:pt>
                <c:pt idx="121">
                  <c:v>5.6000000000000001E-2</c:v>
                </c:pt>
                <c:pt idx="122">
                  <c:v>5.8000000000000003E-2</c:v>
                </c:pt>
                <c:pt idx="123">
                  <c:v>7.0000000000000007E-2</c:v>
                </c:pt>
                <c:pt idx="124">
                  <c:v>5.6000000000000001E-2</c:v>
                </c:pt>
                <c:pt idx="125">
                  <c:v>5.8999999999999997E-2</c:v>
                </c:pt>
                <c:pt idx="126">
                  <c:v>6.9000000000000006E-2</c:v>
                </c:pt>
                <c:pt idx="127">
                  <c:v>5.6000000000000001E-2</c:v>
                </c:pt>
                <c:pt idx="128">
                  <c:v>0.06</c:v>
                </c:pt>
                <c:pt idx="129">
                  <c:v>5.0999999999999997E-2</c:v>
                </c:pt>
                <c:pt idx="130">
                  <c:v>5.1999999999999998E-2</c:v>
                </c:pt>
                <c:pt idx="131">
                  <c:v>4.9000000000000002E-2</c:v>
                </c:pt>
                <c:pt idx="132">
                  <c:v>5.3999999999999999E-2</c:v>
                </c:pt>
                <c:pt idx="133">
                  <c:v>5.5E-2</c:v>
                </c:pt>
                <c:pt idx="134">
                  <c:v>5.8000000000000003E-2</c:v>
                </c:pt>
                <c:pt idx="135">
                  <c:v>6.5000000000000002E-2</c:v>
                </c:pt>
                <c:pt idx="136">
                  <c:v>5.6000000000000001E-2</c:v>
                </c:pt>
                <c:pt idx="137">
                  <c:v>5.2999999999999999E-2</c:v>
                </c:pt>
                <c:pt idx="138">
                  <c:v>5.7000000000000002E-2</c:v>
                </c:pt>
                <c:pt idx="139">
                  <c:v>5.1999999999999998E-2</c:v>
                </c:pt>
                <c:pt idx="140">
                  <c:v>5.0999999999999997E-2</c:v>
                </c:pt>
                <c:pt idx="141">
                  <c:v>5.3999999999999999E-2</c:v>
                </c:pt>
                <c:pt idx="142">
                  <c:v>5.5E-2</c:v>
                </c:pt>
                <c:pt idx="143">
                  <c:v>0.05</c:v>
                </c:pt>
                <c:pt idx="144">
                  <c:v>5.2999999999999999E-2</c:v>
                </c:pt>
                <c:pt idx="145">
                  <c:v>0.05</c:v>
                </c:pt>
                <c:pt idx="146">
                  <c:v>4.8000000000000001E-2</c:v>
                </c:pt>
                <c:pt idx="147">
                  <c:v>0.05</c:v>
                </c:pt>
                <c:pt idx="148">
                  <c:v>5.2999999999999999E-2</c:v>
                </c:pt>
                <c:pt idx="149">
                  <c:v>0.05</c:v>
                </c:pt>
                <c:pt idx="150">
                  <c:v>4.7E-2</c:v>
                </c:pt>
                <c:pt idx="151">
                  <c:v>4.9000000000000002E-2</c:v>
                </c:pt>
                <c:pt idx="152">
                  <c:v>5.1999999999999998E-2</c:v>
                </c:pt>
                <c:pt idx="153">
                  <c:v>4.8000000000000001E-2</c:v>
                </c:pt>
                <c:pt idx="154">
                  <c:v>4.2999999999999997E-2</c:v>
                </c:pt>
                <c:pt idx="155">
                  <c:v>4.8000000000000001E-2</c:v>
                </c:pt>
                <c:pt idx="156">
                  <c:v>4.9000000000000002E-2</c:v>
                </c:pt>
                <c:pt idx="157">
                  <c:v>0.05</c:v>
                </c:pt>
                <c:pt idx="158">
                  <c:v>5.1999999999999998E-2</c:v>
                </c:pt>
                <c:pt idx="159">
                  <c:v>4.7E-2</c:v>
                </c:pt>
                <c:pt idx="160">
                  <c:v>4.7E-2</c:v>
                </c:pt>
                <c:pt idx="161">
                  <c:v>4.5999999999999999E-2</c:v>
                </c:pt>
                <c:pt idx="162">
                  <c:v>4.4999999999999998E-2</c:v>
                </c:pt>
                <c:pt idx="163">
                  <c:v>0.05</c:v>
                </c:pt>
                <c:pt idx="164">
                  <c:v>5.6000000000000001E-2</c:v>
                </c:pt>
                <c:pt idx="165">
                  <c:v>5.1999999999999998E-2</c:v>
                </c:pt>
                <c:pt idx="166">
                  <c:v>5.0999999999999997E-2</c:v>
                </c:pt>
                <c:pt idx="167">
                  <c:v>4.8000000000000001E-2</c:v>
                </c:pt>
                <c:pt idx="168">
                  <c:v>5.0999999999999997E-2</c:v>
                </c:pt>
                <c:pt idx="169">
                  <c:v>5.3999999999999999E-2</c:v>
                </c:pt>
                <c:pt idx="170">
                  <c:v>0.05</c:v>
                </c:pt>
                <c:pt idx="171">
                  <c:v>0.05</c:v>
                </c:pt>
                <c:pt idx="172">
                  <c:v>6.5000000000000002E-2</c:v>
                </c:pt>
                <c:pt idx="173">
                  <c:v>5.2999999999999999E-2</c:v>
                </c:pt>
                <c:pt idx="174">
                  <c:v>5.3999999999999999E-2</c:v>
                </c:pt>
                <c:pt idx="175">
                  <c:v>4.2999999999999997E-2</c:v>
                </c:pt>
                <c:pt idx="176">
                  <c:v>5.0999999999999997E-2</c:v>
                </c:pt>
                <c:pt idx="177">
                  <c:v>5.2999999999999999E-2</c:v>
                </c:pt>
                <c:pt idx="178">
                  <c:v>5.0999999999999997E-2</c:v>
                </c:pt>
                <c:pt idx="179">
                  <c:v>5.6000000000000001E-2</c:v>
                </c:pt>
                <c:pt idx="180">
                  <c:v>0.05</c:v>
                </c:pt>
                <c:pt idx="181">
                  <c:v>5.0999999999999997E-2</c:v>
                </c:pt>
                <c:pt idx="182">
                  <c:v>5.0999999999999997E-2</c:v>
                </c:pt>
                <c:pt idx="183">
                  <c:v>0.05</c:v>
                </c:pt>
                <c:pt idx="184">
                  <c:v>5.8000000000000003E-2</c:v>
                </c:pt>
                <c:pt idx="185">
                  <c:v>5.0999999999999997E-2</c:v>
                </c:pt>
                <c:pt idx="186">
                  <c:v>5.6000000000000001E-2</c:v>
                </c:pt>
                <c:pt idx="187">
                  <c:v>0.05</c:v>
                </c:pt>
                <c:pt idx="188">
                  <c:v>5.3999999999999999E-2</c:v>
                </c:pt>
                <c:pt idx="189">
                  <c:v>5.5E-2</c:v>
                </c:pt>
                <c:pt idx="190">
                  <c:v>5.0999999999999997E-2</c:v>
                </c:pt>
                <c:pt idx="191">
                  <c:v>5.5E-2</c:v>
                </c:pt>
                <c:pt idx="192">
                  <c:v>5.0999999999999997E-2</c:v>
                </c:pt>
                <c:pt idx="193">
                  <c:v>5.2999999999999999E-2</c:v>
                </c:pt>
                <c:pt idx="194">
                  <c:v>5.2999999999999999E-2</c:v>
                </c:pt>
                <c:pt idx="195">
                  <c:v>5.6000000000000001E-2</c:v>
                </c:pt>
                <c:pt idx="196">
                  <c:v>4.9000000000000002E-2</c:v>
                </c:pt>
                <c:pt idx="197">
                  <c:v>0.05</c:v>
                </c:pt>
                <c:pt idx="198">
                  <c:v>5.1999999999999998E-2</c:v>
                </c:pt>
                <c:pt idx="199">
                  <c:v>5.7000000000000002E-2</c:v>
                </c:pt>
                <c:pt idx="200">
                  <c:v>5.0999999999999997E-2</c:v>
                </c:pt>
                <c:pt idx="201">
                  <c:v>5.0999999999999997E-2</c:v>
                </c:pt>
                <c:pt idx="202">
                  <c:v>5.5E-2</c:v>
                </c:pt>
                <c:pt idx="203">
                  <c:v>4.7E-2</c:v>
                </c:pt>
                <c:pt idx="204">
                  <c:v>4.7E-2</c:v>
                </c:pt>
                <c:pt idx="205">
                  <c:v>4.9000000000000002E-2</c:v>
                </c:pt>
                <c:pt idx="206">
                  <c:v>5.5E-2</c:v>
                </c:pt>
                <c:pt idx="207">
                  <c:v>4.5999999999999999E-2</c:v>
                </c:pt>
                <c:pt idx="208">
                  <c:v>4.8000000000000001E-2</c:v>
                </c:pt>
                <c:pt idx="209">
                  <c:v>0.05</c:v>
                </c:pt>
                <c:pt idx="210">
                  <c:v>5.2999999999999999E-2</c:v>
                </c:pt>
                <c:pt idx="211">
                  <c:v>5.1999999999999998E-2</c:v>
                </c:pt>
                <c:pt idx="212">
                  <c:v>5.5E-2</c:v>
                </c:pt>
                <c:pt idx="213">
                  <c:v>5.1999999999999998E-2</c:v>
                </c:pt>
                <c:pt idx="214">
                  <c:v>5.8000000000000003E-2</c:v>
                </c:pt>
                <c:pt idx="215">
                  <c:v>5.7000000000000002E-2</c:v>
                </c:pt>
                <c:pt idx="216">
                  <c:v>5.3999999999999999E-2</c:v>
                </c:pt>
                <c:pt idx="217">
                  <c:v>5.5E-2</c:v>
                </c:pt>
                <c:pt idx="218">
                  <c:v>5.2999999999999999E-2</c:v>
                </c:pt>
                <c:pt idx="219">
                  <c:v>5.6000000000000001E-2</c:v>
                </c:pt>
                <c:pt idx="220">
                  <c:v>0.06</c:v>
                </c:pt>
                <c:pt idx="221">
                  <c:v>5.3999999999999999E-2</c:v>
                </c:pt>
                <c:pt idx="222">
                  <c:v>5.7000000000000002E-2</c:v>
                </c:pt>
                <c:pt idx="223">
                  <c:v>5.8999999999999997E-2</c:v>
                </c:pt>
                <c:pt idx="224">
                  <c:v>0.06</c:v>
                </c:pt>
                <c:pt idx="225">
                  <c:v>5.2999999999999999E-2</c:v>
                </c:pt>
                <c:pt idx="226">
                  <c:v>6.4000000000000001E-2</c:v>
                </c:pt>
                <c:pt idx="227">
                  <c:v>5.7000000000000002E-2</c:v>
                </c:pt>
                <c:pt idx="228">
                  <c:v>5.7000000000000002E-2</c:v>
                </c:pt>
                <c:pt idx="229">
                  <c:v>0.05</c:v>
                </c:pt>
                <c:pt idx="230">
                  <c:v>5.2999999999999999E-2</c:v>
                </c:pt>
                <c:pt idx="231">
                  <c:v>5.3999999999999999E-2</c:v>
                </c:pt>
                <c:pt idx="232">
                  <c:v>5.2999999999999999E-2</c:v>
                </c:pt>
                <c:pt idx="233">
                  <c:v>5.7000000000000002E-2</c:v>
                </c:pt>
                <c:pt idx="234">
                  <c:v>7.0000000000000007E-2</c:v>
                </c:pt>
                <c:pt idx="235">
                  <c:v>5.8000000000000003E-2</c:v>
                </c:pt>
                <c:pt idx="236">
                  <c:v>5.6000000000000001E-2</c:v>
                </c:pt>
                <c:pt idx="237">
                  <c:v>5.1999999999999998E-2</c:v>
                </c:pt>
                <c:pt idx="238">
                  <c:v>5.0999999999999997E-2</c:v>
                </c:pt>
                <c:pt idx="239">
                  <c:v>5.7000000000000002E-2</c:v>
                </c:pt>
                <c:pt idx="240">
                  <c:v>5.3999999999999999E-2</c:v>
                </c:pt>
                <c:pt idx="241">
                  <c:v>5.7000000000000002E-2</c:v>
                </c:pt>
                <c:pt idx="242">
                  <c:v>5.2999999999999999E-2</c:v>
                </c:pt>
                <c:pt idx="243">
                  <c:v>5.8000000000000003E-2</c:v>
                </c:pt>
                <c:pt idx="244">
                  <c:v>0.05</c:v>
                </c:pt>
                <c:pt idx="245">
                  <c:v>5.3999999999999999E-2</c:v>
                </c:pt>
                <c:pt idx="246">
                  <c:v>5.5E-2</c:v>
                </c:pt>
                <c:pt idx="247">
                  <c:v>5.3999999999999999E-2</c:v>
                </c:pt>
                <c:pt idx="248">
                  <c:v>4.5999999999999999E-2</c:v>
                </c:pt>
                <c:pt idx="249">
                  <c:v>5.1999999999999998E-2</c:v>
                </c:pt>
                <c:pt idx="250">
                  <c:v>4.2999999999999997E-2</c:v>
                </c:pt>
                <c:pt idx="251">
                  <c:v>4.9000000000000002E-2</c:v>
                </c:pt>
                <c:pt idx="252">
                  <c:v>5.1999999999999998E-2</c:v>
                </c:pt>
                <c:pt idx="253">
                  <c:v>0.05</c:v>
                </c:pt>
                <c:pt idx="254">
                  <c:v>5.1999999999999998E-2</c:v>
                </c:pt>
                <c:pt idx="255">
                  <c:v>0.05</c:v>
                </c:pt>
                <c:pt idx="256">
                  <c:v>5.1999999999999998E-2</c:v>
                </c:pt>
                <c:pt idx="257">
                  <c:v>4.5999999999999999E-2</c:v>
                </c:pt>
                <c:pt idx="258">
                  <c:v>5.8999999999999997E-2</c:v>
                </c:pt>
                <c:pt idx="259">
                  <c:v>5.1999999999999998E-2</c:v>
                </c:pt>
                <c:pt idx="260">
                  <c:v>4.5999999999999999E-2</c:v>
                </c:pt>
                <c:pt idx="261">
                  <c:v>5.5E-2</c:v>
                </c:pt>
                <c:pt idx="262">
                  <c:v>5.3999999999999999E-2</c:v>
                </c:pt>
                <c:pt idx="263">
                  <c:v>5.3999999999999999E-2</c:v>
                </c:pt>
                <c:pt idx="264">
                  <c:v>4.7E-2</c:v>
                </c:pt>
                <c:pt idx="265">
                  <c:v>5.5E-2</c:v>
                </c:pt>
                <c:pt idx="266">
                  <c:v>4.2999999999999997E-2</c:v>
                </c:pt>
                <c:pt idx="267">
                  <c:v>5.7000000000000002E-2</c:v>
                </c:pt>
                <c:pt idx="268">
                  <c:v>6.0999999999999999E-2</c:v>
                </c:pt>
                <c:pt idx="269">
                  <c:v>5.3999999999999999E-2</c:v>
                </c:pt>
                <c:pt idx="270">
                  <c:v>6.3E-2</c:v>
                </c:pt>
                <c:pt idx="271">
                  <c:v>5.8000000000000003E-2</c:v>
                </c:pt>
                <c:pt idx="272">
                  <c:v>0.06</c:v>
                </c:pt>
                <c:pt idx="273">
                  <c:v>5.6000000000000001E-2</c:v>
                </c:pt>
                <c:pt idx="274">
                  <c:v>5.7000000000000002E-2</c:v>
                </c:pt>
                <c:pt idx="275">
                  <c:v>5.6000000000000001E-2</c:v>
                </c:pt>
                <c:pt idx="276">
                  <c:v>5.5E-2</c:v>
                </c:pt>
                <c:pt idx="277">
                  <c:v>5.0999999999999997E-2</c:v>
                </c:pt>
                <c:pt idx="278">
                  <c:v>5.3999999999999999E-2</c:v>
                </c:pt>
                <c:pt idx="279">
                  <c:v>5.5E-2</c:v>
                </c:pt>
                <c:pt idx="280">
                  <c:v>5.8999999999999997E-2</c:v>
                </c:pt>
                <c:pt idx="281">
                  <c:v>0.05</c:v>
                </c:pt>
                <c:pt idx="282">
                  <c:v>5.2999999999999999E-2</c:v>
                </c:pt>
                <c:pt idx="283">
                  <c:v>5.6000000000000001E-2</c:v>
                </c:pt>
                <c:pt idx="284">
                  <c:v>5.5E-2</c:v>
                </c:pt>
                <c:pt idx="285">
                  <c:v>5.2999999999999999E-2</c:v>
                </c:pt>
                <c:pt idx="286">
                  <c:v>5.2999999999999999E-2</c:v>
                </c:pt>
                <c:pt idx="287">
                  <c:v>0.06</c:v>
                </c:pt>
                <c:pt idx="288">
                  <c:v>5.8999999999999997E-2</c:v>
                </c:pt>
                <c:pt idx="289">
                  <c:v>5.5E-2</c:v>
                </c:pt>
              </c:numCache>
            </c:numRef>
          </c:val>
          <c:smooth val="0"/>
        </c:ser>
        <c:ser>
          <c:idx val="5"/>
          <c:order val="3"/>
          <c:tx>
            <c:strRef>
              <c:f>境界線量!$Z$11</c:f>
              <c:strCache>
                <c:ptCount val="1"/>
                <c:pt idx="0">
                  <c:v>北側</c:v>
                </c:pt>
              </c:strCache>
            </c:strRef>
          </c:tx>
          <c:spPr>
            <a:ln w="0">
              <a:noFill/>
            </a:ln>
          </c:spPr>
          <c:marker>
            <c:symbol val="circle"/>
            <c:size val="4"/>
            <c:spPr>
              <a:noFill/>
            </c:spPr>
          </c:marker>
          <c:cat>
            <c:numRef>
              <c:f>境界線量!$V$12:$V$302</c:f>
              <c:numCache>
                <c:formatCode>[$-411]m\.d\.ge</c:formatCode>
                <c:ptCount val="291"/>
                <c:pt idx="0">
                  <c:v>40616</c:v>
                </c:pt>
                <c:pt idx="1">
                  <c:v>41116</c:v>
                </c:pt>
                <c:pt idx="2">
                  <c:v>41122</c:v>
                </c:pt>
                <c:pt idx="3">
                  <c:v>41129</c:v>
                </c:pt>
                <c:pt idx="4">
                  <c:v>41136</c:v>
                </c:pt>
                <c:pt idx="5">
                  <c:v>41142</c:v>
                </c:pt>
                <c:pt idx="6">
                  <c:v>41150</c:v>
                </c:pt>
                <c:pt idx="7">
                  <c:v>41157</c:v>
                </c:pt>
                <c:pt idx="8">
                  <c:v>41164</c:v>
                </c:pt>
                <c:pt idx="9">
                  <c:v>41171</c:v>
                </c:pt>
                <c:pt idx="10">
                  <c:v>41178</c:v>
                </c:pt>
                <c:pt idx="11">
                  <c:v>41185</c:v>
                </c:pt>
                <c:pt idx="12">
                  <c:v>41192</c:v>
                </c:pt>
                <c:pt idx="13">
                  <c:v>41199</c:v>
                </c:pt>
                <c:pt idx="14">
                  <c:v>41206</c:v>
                </c:pt>
                <c:pt idx="15">
                  <c:v>41213</c:v>
                </c:pt>
                <c:pt idx="16">
                  <c:v>41220</c:v>
                </c:pt>
                <c:pt idx="17">
                  <c:v>41227</c:v>
                </c:pt>
                <c:pt idx="18">
                  <c:v>41234</c:v>
                </c:pt>
                <c:pt idx="19">
                  <c:v>41241</c:v>
                </c:pt>
                <c:pt idx="20">
                  <c:v>41248</c:v>
                </c:pt>
                <c:pt idx="21">
                  <c:v>41255</c:v>
                </c:pt>
                <c:pt idx="22">
                  <c:v>41262</c:v>
                </c:pt>
                <c:pt idx="23">
                  <c:v>41269</c:v>
                </c:pt>
                <c:pt idx="24">
                  <c:v>41283</c:v>
                </c:pt>
                <c:pt idx="25">
                  <c:v>41290</c:v>
                </c:pt>
                <c:pt idx="26">
                  <c:v>41297</c:v>
                </c:pt>
                <c:pt idx="27">
                  <c:v>41304</c:v>
                </c:pt>
                <c:pt idx="28">
                  <c:v>41311</c:v>
                </c:pt>
                <c:pt idx="29">
                  <c:v>41318</c:v>
                </c:pt>
                <c:pt idx="30">
                  <c:v>41325</c:v>
                </c:pt>
                <c:pt idx="31">
                  <c:v>41332</c:v>
                </c:pt>
                <c:pt idx="32">
                  <c:v>41339</c:v>
                </c:pt>
                <c:pt idx="33">
                  <c:v>41346</c:v>
                </c:pt>
                <c:pt idx="34">
                  <c:v>41352</c:v>
                </c:pt>
                <c:pt idx="35">
                  <c:v>41360</c:v>
                </c:pt>
                <c:pt idx="36">
                  <c:v>41367</c:v>
                </c:pt>
                <c:pt idx="37">
                  <c:v>41374</c:v>
                </c:pt>
                <c:pt idx="38">
                  <c:v>41381</c:v>
                </c:pt>
                <c:pt idx="39">
                  <c:v>41388</c:v>
                </c:pt>
                <c:pt idx="40">
                  <c:v>41395</c:v>
                </c:pt>
                <c:pt idx="41">
                  <c:v>41402</c:v>
                </c:pt>
                <c:pt idx="42">
                  <c:v>41409</c:v>
                </c:pt>
                <c:pt idx="43">
                  <c:v>41416</c:v>
                </c:pt>
                <c:pt idx="44">
                  <c:v>41423</c:v>
                </c:pt>
                <c:pt idx="45">
                  <c:v>41430</c:v>
                </c:pt>
                <c:pt idx="46">
                  <c:v>41437</c:v>
                </c:pt>
                <c:pt idx="47">
                  <c:v>41444</c:v>
                </c:pt>
                <c:pt idx="48">
                  <c:v>41451</c:v>
                </c:pt>
                <c:pt idx="49">
                  <c:v>41458</c:v>
                </c:pt>
                <c:pt idx="50">
                  <c:v>41465</c:v>
                </c:pt>
                <c:pt idx="51">
                  <c:v>41472</c:v>
                </c:pt>
                <c:pt idx="52">
                  <c:v>41479</c:v>
                </c:pt>
                <c:pt idx="53">
                  <c:v>41486</c:v>
                </c:pt>
                <c:pt idx="54">
                  <c:v>41493</c:v>
                </c:pt>
                <c:pt idx="55">
                  <c:v>41500</c:v>
                </c:pt>
                <c:pt idx="56">
                  <c:v>41507</c:v>
                </c:pt>
                <c:pt idx="57">
                  <c:v>41514</c:v>
                </c:pt>
                <c:pt idx="58">
                  <c:v>41521</c:v>
                </c:pt>
                <c:pt idx="59">
                  <c:v>41528</c:v>
                </c:pt>
                <c:pt idx="60">
                  <c:v>41535</c:v>
                </c:pt>
                <c:pt idx="61">
                  <c:v>41542</c:v>
                </c:pt>
                <c:pt idx="62">
                  <c:v>41549</c:v>
                </c:pt>
                <c:pt idx="63">
                  <c:v>41556</c:v>
                </c:pt>
                <c:pt idx="64">
                  <c:v>41563</c:v>
                </c:pt>
                <c:pt idx="65">
                  <c:v>41570</c:v>
                </c:pt>
                <c:pt idx="66">
                  <c:v>41577</c:v>
                </c:pt>
                <c:pt idx="67">
                  <c:v>41584</c:v>
                </c:pt>
                <c:pt idx="68">
                  <c:v>41591</c:v>
                </c:pt>
                <c:pt idx="69">
                  <c:v>41598</c:v>
                </c:pt>
                <c:pt idx="70">
                  <c:v>41605</c:v>
                </c:pt>
                <c:pt idx="71">
                  <c:v>41612</c:v>
                </c:pt>
                <c:pt idx="72">
                  <c:v>41619</c:v>
                </c:pt>
                <c:pt idx="73">
                  <c:v>41626</c:v>
                </c:pt>
                <c:pt idx="74">
                  <c:v>41633</c:v>
                </c:pt>
                <c:pt idx="75">
                  <c:v>41647</c:v>
                </c:pt>
                <c:pt idx="76">
                  <c:v>41654</c:v>
                </c:pt>
                <c:pt idx="77">
                  <c:v>41661</c:v>
                </c:pt>
                <c:pt idx="78">
                  <c:v>41668</c:v>
                </c:pt>
                <c:pt idx="79">
                  <c:v>41675</c:v>
                </c:pt>
                <c:pt idx="80">
                  <c:v>41682</c:v>
                </c:pt>
                <c:pt idx="81">
                  <c:v>41689</c:v>
                </c:pt>
                <c:pt idx="82">
                  <c:v>41696</c:v>
                </c:pt>
                <c:pt idx="83">
                  <c:v>41703</c:v>
                </c:pt>
                <c:pt idx="84">
                  <c:v>41710</c:v>
                </c:pt>
                <c:pt idx="85">
                  <c:v>41717</c:v>
                </c:pt>
                <c:pt idx="86">
                  <c:v>41724</c:v>
                </c:pt>
                <c:pt idx="87">
                  <c:v>41731</c:v>
                </c:pt>
                <c:pt idx="88">
                  <c:v>41738</c:v>
                </c:pt>
                <c:pt idx="89">
                  <c:v>41745</c:v>
                </c:pt>
                <c:pt idx="90">
                  <c:v>41752</c:v>
                </c:pt>
                <c:pt idx="91">
                  <c:v>41759</c:v>
                </c:pt>
                <c:pt idx="92">
                  <c:v>41766</c:v>
                </c:pt>
                <c:pt idx="93">
                  <c:v>41773</c:v>
                </c:pt>
                <c:pt idx="94">
                  <c:v>41780</c:v>
                </c:pt>
                <c:pt idx="95">
                  <c:v>41787</c:v>
                </c:pt>
                <c:pt idx="96">
                  <c:v>41794</c:v>
                </c:pt>
                <c:pt idx="97">
                  <c:v>41801</c:v>
                </c:pt>
                <c:pt idx="98">
                  <c:v>41808</c:v>
                </c:pt>
                <c:pt idx="99">
                  <c:v>41815</c:v>
                </c:pt>
                <c:pt idx="100">
                  <c:v>41822</c:v>
                </c:pt>
                <c:pt idx="101">
                  <c:v>41829</c:v>
                </c:pt>
                <c:pt idx="102">
                  <c:v>41836</c:v>
                </c:pt>
                <c:pt idx="103">
                  <c:v>41843</c:v>
                </c:pt>
                <c:pt idx="104">
                  <c:v>41850</c:v>
                </c:pt>
                <c:pt idx="105">
                  <c:v>41857</c:v>
                </c:pt>
                <c:pt idx="106">
                  <c:v>41864</c:v>
                </c:pt>
                <c:pt idx="107">
                  <c:v>41871</c:v>
                </c:pt>
                <c:pt idx="108">
                  <c:v>41878</c:v>
                </c:pt>
                <c:pt idx="109">
                  <c:v>41885</c:v>
                </c:pt>
                <c:pt idx="110">
                  <c:v>41892</c:v>
                </c:pt>
                <c:pt idx="111">
                  <c:v>41899</c:v>
                </c:pt>
                <c:pt idx="112">
                  <c:v>41906</c:v>
                </c:pt>
                <c:pt idx="113">
                  <c:v>41913</c:v>
                </c:pt>
                <c:pt idx="114">
                  <c:v>41920</c:v>
                </c:pt>
                <c:pt idx="115">
                  <c:v>41927</c:v>
                </c:pt>
                <c:pt idx="116">
                  <c:v>41934</c:v>
                </c:pt>
                <c:pt idx="117">
                  <c:v>41941</c:v>
                </c:pt>
                <c:pt idx="118">
                  <c:v>41948</c:v>
                </c:pt>
                <c:pt idx="119">
                  <c:v>41955</c:v>
                </c:pt>
                <c:pt idx="120">
                  <c:v>41962</c:v>
                </c:pt>
                <c:pt idx="121">
                  <c:v>41969</c:v>
                </c:pt>
                <c:pt idx="122">
                  <c:v>41976</c:v>
                </c:pt>
                <c:pt idx="123">
                  <c:v>41983</c:v>
                </c:pt>
                <c:pt idx="124">
                  <c:v>41990</c:v>
                </c:pt>
                <c:pt idx="125">
                  <c:v>41997</c:v>
                </c:pt>
                <c:pt idx="126">
                  <c:v>42011</c:v>
                </c:pt>
                <c:pt idx="127">
                  <c:v>42018</c:v>
                </c:pt>
                <c:pt idx="128">
                  <c:v>42025</c:v>
                </c:pt>
                <c:pt idx="129">
                  <c:v>42032</c:v>
                </c:pt>
                <c:pt idx="130">
                  <c:v>42039</c:v>
                </c:pt>
                <c:pt idx="131">
                  <c:v>42045</c:v>
                </c:pt>
                <c:pt idx="132">
                  <c:v>42053</c:v>
                </c:pt>
                <c:pt idx="133">
                  <c:v>42060</c:v>
                </c:pt>
                <c:pt idx="134">
                  <c:v>42067</c:v>
                </c:pt>
                <c:pt idx="135">
                  <c:v>42074</c:v>
                </c:pt>
                <c:pt idx="136">
                  <c:v>42081</c:v>
                </c:pt>
                <c:pt idx="137">
                  <c:v>42088</c:v>
                </c:pt>
                <c:pt idx="138">
                  <c:v>42465</c:v>
                </c:pt>
                <c:pt idx="139">
                  <c:v>42472</c:v>
                </c:pt>
                <c:pt idx="140">
                  <c:v>42479</c:v>
                </c:pt>
                <c:pt idx="141">
                  <c:v>42486</c:v>
                </c:pt>
                <c:pt idx="142">
                  <c:v>42492</c:v>
                </c:pt>
                <c:pt idx="143">
                  <c:v>42499</c:v>
                </c:pt>
                <c:pt idx="144">
                  <c:v>42506</c:v>
                </c:pt>
                <c:pt idx="145">
                  <c:v>42514</c:v>
                </c:pt>
                <c:pt idx="146">
                  <c:v>42521</c:v>
                </c:pt>
                <c:pt idx="147">
                  <c:v>42528</c:v>
                </c:pt>
                <c:pt idx="148">
                  <c:v>42535</c:v>
                </c:pt>
                <c:pt idx="149">
                  <c:v>42542</c:v>
                </c:pt>
                <c:pt idx="150">
                  <c:v>42548</c:v>
                </c:pt>
                <c:pt idx="151">
                  <c:v>42558</c:v>
                </c:pt>
                <c:pt idx="152">
                  <c:v>42563</c:v>
                </c:pt>
                <c:pt idx="153">
                  <c:v>42570</c:v>
                </c:pt>
                <c:pt idx="154">
                  <c:v>42577</c:v>
                </c:pt>
                <c:pt idx="155">
                  <c:v>42584</c:v>
                </c:pt>
                <c:pt idx="156">
                  <c:v>42591</c:v>
                </c:pt>
                <c:pt idx="157">
                  <c:v>42598</c:v>
                </c:pt>
                <c:pt idx="158">
                  <c:v>42605</c:v>
                </c:pt>
                <c:pt idx="159">
                  <c:v>42611</c:v>
                </c:pt>
                <c:pt idx="160">
                  <c:v>42619</c:v>
                </c:pt>
                <c:pt idx="161">
                  <c:v>42626</c:v>
                </c:pt>
                <c:pt idx="162">
                  <c:v>42633</c:v>
                </c:pt>
                <c:pt idx="163">
                  <c:v>42639</c:v>
                </c:pt>
                <c:pt idx="164">
                  <c:v>42647</c:v>
                </c:pt>
                <c:pt idx="165">
                  <c:v>42654</c:v>
                </c:pt>
                <c:pt idx="166">
                  <c:v>42661</c:v>
                </c:pt>
                <c:pt idx="167">
                  <c:v>42668</c:v>
                </c:pt>
                <c:pt idx="168">
                  <c:v>42675</c:v>
                </c:pt>
                <c:pt idx="169">
                  <c:v>42682</c:v>
                </c:pt>
                <c:pt idx="170">
                  <c:v>42689</c:v>
                </c:pt>
                <c:pt idx="171">
                  <c:v>42696</c:v>
                </c:pt>
                <c:pt idx="172">
                  <c:v>42703</c:v>
                </c:pt>
                <c:pt idx="173">
                  <c:v>42710</c:v>
                </c:pt>
                <c:pt idx="174">
                  <c:v>42717</c:v>
                </c:pt>
                <c:pt idx="175">
                  <c:v>42724</c:v>
                </c:pt>
                <c:pt idx="176">
                  <c:v>42731</c:v>
                </c:pt>
                <c:pt idx="177">
                  <c:v>42745</c:v>
                </c:pt>
                <c:pt idx="178">
                  <c:v>42752</c:v>
                </c:pt>
                <c:pt idx="179">
                  <c:v>42760</c:v>
                </c:pt>
                <c:pt idx="180">
                  <c:v>42766</c:v>
                </c:pt>
                <c:pt idx="181">
                  <c:v>42773</c:v>
                </c:pt>
                <c:pt idx="182">
                  <c:v>42780</c:v>
                </c:pt>
                <c:pt idx="183">
                  <c:v>42789</c:v>
                </c:pt>
                <c:pt idx="184">
                  <c:v>42794</c:v>
                </c:pt>
                <c:pt idx="185">
                  <c:v>42801</c:v>
                </c:pt>
                <c:pt idx="186">
                  <c:v>42808</c:v>
                </c:pt>
                <c:pt idx="187">
                  <c:v>42815</c:v>
                </c:pt>
                <c:pt idx="188">
                  <c:v>42824</c:v>
                </c:pt>
                <c:pt idx="189">
                  <c:v>42829</c:v>
                </c:pt>
                <c:pt idx="190">
                  <c:v>42835</c:v>
                </c:pt>
                <c:pt idx="191">
                  <c:v>42843</c:v>
                </c:pt>
                <c:pt idx="192">
                  <c:v>42850</c:v>
                </c:pt>
                <c:pt idx="193">
                  <c:v>42857</c:v>
                </c:pt>
                <c:pt idx="194">
                  <c:v>42864</c:v>
                </c:pt>
                <c:pt idx="195">
                  <c:v>42871</c:v>
                </c:pt>
                <c:pt idx="196">
                  <c:v>42878</c:v>
                </c:pt>
                <c:pt idx="197">
                  <c:v>42885</c:v>
                </c:pt>
                <c:pt idx="198">
                  <c:v>42892</c:v>
                </c:pt>
                <c:pt idx="199">
                  <c:v>42899</c:v>
                </c:pt>
                <c:pt idx="200">
                  <c:v>42906</c:v>
                </c:pt>
                <c:pt idx="201">
                  <c:v>42913</c:v>
                </c:pt>
                <c:pt idx="202">
                  <c:v>42920</c:v>
                </c:pt>
                <c:pt idx="203">
                  <c:v>42927</c:v>
                </c:pt>
                <c:pt idx="204">
                  <c:v>42934</c:v>
                </c:pt>
                <c:pt idx="205">
                  <c:v>42941</c:v>
                </c:pt>
                <c:pt idx="206">
                  <c:v>42948</c:v>
                </c:pt>
                <c:pt idx="207">
                  <c:v>42957</c:v>
                </c:pt>
                <c:pt idx="208">
                  <c:v>42962</c:v>
                </c:pt>
                <c:pt idx="209">
                  <c:v>42969</c:v>
                </c:pt>
                <c:pt idx="210">
                  <c:v>42976</c:v>
                </c:pt>
                <c:pt idx="211">
                  <c:v>42983</c:v>
                </c:pt>
                <c:pt idx="212">
                  <c:v>42990</c:v>
                </c:pt>
                <c:pt idx="213">
                  <c:v>42997</c:v>
                </c:pt>
                <c:pt idx="214">
                  <c:v>43004</c:v>
                </c:pt>
                <c:pt idx="215">
                  <c:v>43011</c:v>
                </c:pt>
                <c:pt idx="216">
                  <c:v>43018</c:v>
                </c:pt>
                <c:pt idx="217">
                  <c:v>43025</c:v>
                </c:pt>
                <c:pt idx="218">
                  <c:v>43032</c:v>
                </c:pt>
                <c:pt idx="219">
                  <c:v>43039</c:v>
                </c:pt>
                <c:pt idx="220">
                  <c:v>43046</c:v>
                </c:pt>
                <c:pt idx="221">
                  <c:v>43053</c:v>
                </c:pt>
                <c:pt idx="222">
                  <c:v>43060</c:v>
                </c:pt>
                <c:pt idx="223">
                  <c:v>43067</c:v>
                </c:pt>
                <c:pt idx="224">
                  <c:v>43074</c:v>
                </c:pt>
                <c:pt idx="225">
                  <c:v>43081</c:v>
                </c:pt>
                <c:pt idx="226">
                  <c:v>43088</c:v>
                </c:pt>
                <c:pt idx="227">
                  <c:v>43095</c:v>
                </c:pt>
                <c:pt idx="228">
                  <c:v>43109</c:v>
                </c:pt>
                <c:pt idx="229">
                  <c:v>43116</c:v>
                </c:pt>
                <c:pt idx="230">
                  <c:v>43123</c:v>
                </c:pt>
                <c:pt idx="231">
                  <c:v>43130</c:v>
                </c:pt>
                <c:pt idx="232">
                  <c:v>43137</c:v>
                </c:pt>
                <c:pt idx="233">
                  <c:v>43144</c:v>
                </c:pt>
                <c:pt idx="234">
                  <c:v>43151</c:v>
                </c:pt>
                <c:pt idx="235">
                  <c:v>43158</c:v>
                </c:pt>
                <c:pt idx="236">
                  <c:v>43165</c:v>
                </c:pt>
                <c:pt idx="237">
                  <c:v>43172</c:v>
                </c:pt>
                <c:pt idx="238">
                  <c:v>43179</c:v>
                </c:pt>
                <c:pt idx="239">
                  <c:v>43186</c:v>
                </c:pt>
                <c:pt idx="240">
                  <c:v>43193</c:v>
                </c:pt>
                <c:pt idx="241">
                  <c:v>43200</c:v>
                </c:pt>
                <c:pt idx="242">
                  <c:v>43207</c:v>
                </c:pt>
                <c:pt idx="243">
                  <c:v>43216</c:v>
                </c:pt>
                <c:pt idx="244">
                  <c:v>43221</c:v>
                </c:pt>
                <c:pt idx="245">
                  <c:v>43228</c:v>
                </c:pt>
                <c:pt idx="246">
                  <c:v>43235</c:v>
                </c:pt>
                <c:pt idx="247">
                  <c:v>43242</c:v>
                </c:pt>
                <c:pt idx="248">
                  <c:v>43249</c:v>
                </c:pt>
                <c:pt idx="249">
                  <c:v>43256</c:v>
                </c:pt>
                <c:pt idx="250">
                  <c:v>43263</c:v>
                </c:pt>
                <c:pt idx="251">
                  <c:v>43270</c:v>
                </c:pt>
                <c:pt idx="252">
                  <c:v>43277</c:v>
                </c:pt>
                <c:pt idx="253">
                  <c:v>43284</c:v>
                </c:pt>
                <c:pt idx="254">
                  <c:v>43291</c:v>
                </c:pt>
                <c:pt idx="255">
                  <c:v>43298</c:v>
                </c:pt>
                <c:pt idx="256">
                  <c:v>43305</c:v>
                </c:pt>
                <c:pt idx="257">
                  <c:v>43312</c:v>
                </c:pt>
                <c:pt idx="258">
                  <c:v>43319</c:v>
                </c:pt>
                <c:pt idx="259">
                  <c:v>43326</c:v>
                </c:pt>
                <c:pt idx="260">
                  <c:v>43333</c:v>
                </c:pt>
                <c:pt idx="261">
                  <c:v>43340</c:v>
                </c:pt>
                <c:pt idx="262">
                  <c:v>43347</c:v>
                </c:pt>
                <c:pt idx="263">
                  <c:v>43354</c:v>
                </c:pt>
                <c:pt idx="264">
                  <c:v>43361</c:v>
                </c:pt>
                <c:pt idx="265">
                  <c:v>43368</c:v>
                </c:pt>
                <c:pt idx="266">
                  <c:v>43375</c:v>
                </c:pt>
                <c:pt idx="267">
                  <c:v>43383</c:v>
                </c:pt>
                <c:pt idx="268">
                  <c:v>43389</c:v>
                </c:pt>
                <c:pt idx="269">
                  <c:v>43396</c:v>
                </c:pt>
                <c:pt idx="270">
                  <c:v>43403</c:v>
                </c:pt>
                <c:pt idx="271">
                  <c:v>43410</c:v>
                </c:pt>
                <c:pt idx="272">
                  <c:v>43417</c:v>
                </c:pt>
                <c:pt idx="273">
                  <c:v>43424</c:v>
                </c:pt>
                <c:pt idx="274">
                  <c:v>43431</c:v>
                </c:pt>
                <c:pt idx="275">
                  <c:v>43438</c:v>
                </c:pt>
                <c:pt idx="276">
                  <c:v>43445</c:v>
                </c:pt>
                <c:pt idx="277">
                  <c:v>43452</c:v>
                </c:pt>
                <c:pt idx="278">
                  <c:v>43459</c:v>
                </c:pt>
                <c:pt idx="279">
                  <c:v>43473</c:v>
                </c:pt>
                <c:pt idx="280">
                  <c:v>43480</c:v>
                </c:pt>
                <c:pt idx="281">
                  <c:v>43487</c:v>
                </c:pt>
                <c:pt idx="282">
                  <c:v>43494</c:v>
                </c:pt>
                <c:pt idx="283">
                  <c:v>43501</c:v>
                </c:pt>
                <c:pt idx="284">
                  <c:v>43508</c:v>
                </c:pt>
                <c:pt idx="285">
                  <c:v>43515</c:v>
                </c:pt>
                <c:pt idx="286">
                  <c:v>43522</c:v>
                </c:pt>
                <c:pt idx="287">
                  <c:v>43529</c:v>
                </c:pt>
                <c:pt idx="288">
                  <c:v>43536</c:v>
                </c:pt>
                <c:pt idx="289">
                  <c:v>43543</c:v>
                </c:pt>
                <c:pt idx="290">
                  <c:v>43550</c:v>
                </c:pt>
              </c:numCache>
            </c:numRef>
          </c:cat>
          <c:val>
            <c:numRef>
              <c:f>境界線量!$Z$12:$Z$302</c:f>
              <c:numCache>
                <c:formatCode>0.000</c:formatCode>
                <c:ptCount val="291"/>
                <c:pt idx="1">
                  <c:v>8.8999999999999996E-2</c:v>
                </c:pt>
                <c:pt idx="2">
                  <c:v>7.8E-2</c:v>
                </c:pt>
                <c:pt idx="3">
                  <c:v>8.4000000000000005E-2</c:v>
                </c:pt>
                <c:pt idx="4">
                  <c:v>8.1000000000000003E-2</c:v>
                </c:pt>
                <c:pt idx="5">
                  <c:v>8.6999999999999994E-2</c:v>
                </c:pt>
                <c:pt idx="6">
                  <c:v>8.4000000000000005E-2</c:v>
                </c:pt>
                <c:pt idx="7">
                  <c:v>6.9000000000000006E-2</c:v>
                </c:pt>
                <c:pt idx="8">
                  <c:v>7.5999999999999998E-2</c:v>
                </c:pt>
                <c:pt idx="9">
                  <c:v>7.8E-2</c:v>
                </c:pt>
                <c:pt idx="10">
                  <c:v>7.9000000000000001E-2</c:v>
                </c:pt>
                <c:pt idx="11">
                  <c:v>0.08</c:v>
                </c:pt>
                <c:pt idx="12">
                  <c:v>0.08</c:v>
                </c:pt>
                <c:pt idx="13">
                  <c:v>8.1000000000000003E-2</c:v>
                </c:pt>
                <c:pt idx="14">
                  <c:v>7.8E-2</c:v>
                </c:pt>
                <c:pt idx="15">
                  <c:v>0.106</c:v>
                </c:pt>
                <c:pt idx="16">
                  <c:v>8.2000000000000003E-2</c:v>
                </c:pt>
                <c:pt idx="17">
                  <c:v>0.09</c:v>
                </c:pt>
                <c:pt idx="18">
                  <c:v>8.2000000000000003E-2</c:v>
                </c:pt>
                <c:pt idx="19">
                  <c:v>0.08</c:v>
                </c:pt>
                <c:pt idx="20">
                  <c:v>8.2000000000000003E-2</c:v>
                </c:pt>
                <c:pt idx="21">
                  <c:v>8.5000000000000006E-2</c:v>
                </c:pt>
                <c:pt idx="22">
                  <c:v>8.3000000000000004E-2</c:v>
                </c:pt>
                <c:pt idx="23">
                  <c:v>7.9000000000000001E-2</c:v>
                </c:pt>
                <c:pt idx="24">
                  <c:v>7.5999999999999998E-2</c:v>
                </c:pt>
                <c:pt idx="25">
                  <c:v>8.5999999999999993E-2</c:v>
                </c:pt>
                <c:pt idx="26">
                  <c:v>7.2999999999999995E-2</c:v>
                </c:pt>
                <c:pt idx="27">
                  <c:v>7.6999999999999999E-2</c:v>
                </c:pt>
                <c:pt idx="28">
                  <c:v>8.2000000000000003E-2</c:v>
                </c:pt>
                <c:pt idx="29">
                  <c:v>7.4999999999999997E-2</c:v>
                </c:pt>
                <c:pt idx="30">
                  <c:v>7.8E-2</c:v>
                </c:pt>
                <c:pt idx="31">
                  <c:v>7.4999999999999997E-2</c:v>
                </c:pt>
                <c:pt idx="32">
                  <c:v>7.4999999999999997E-2</c:v>
                </c:pt>
                <c:pt idx="33">
                  <c:v>6.7000000000000004E-2</c:v>
                </c:pt>
                <c:pt idx="34">
                  <c:v>7.3999999999999996E-2</c:v>
                </c:pt>
                <c:pt idx="35">
                  <c:v>7.4999999999999997E-2</c:v>
                </c:pt>
                <c:pt idx="36">
                  <c:v>6.3E-2</c:v>
                </c:pt>
                <c:pt idx="37">
                  <c:v>7.0000000000000007E-2</c:v>
                </c:pt>
                <c:pt idx="38">
                  <c:v>7.1999999999999995E-2</c:v>
                </c:pt>
                <c:pt idx="39">
                  <c:v>7.8E-2</c:v>
                </c:pt>
                <c:pt idx="40">
                  <c:v>7.3999999999999996E-2</c:v>
                </c:pt>
                <c:pt idx="41">
                  <c:v>9.2999999999999999E-2</c:v>
                </c:pt>
                <c:pt idx="42">
                  <c:v>7.5999999999999998E-2</c:v>
                </c:pt>
                <c:pt idx="43">
                  <c:v>7.9000000000000001E-2</c:v>
                </c:pt>
                <c:pt idx="44">
                  <c:v>7.3999999999999996E-2</c:v>
                </c:pt>
                <c:pt idx="45">
                  <c:v>7.0000000000000007E-2</c:v>
                </c:pt>
                <c:pt idx="46">
                  <c:v>7.5999999999999998E-2</c:v>
                </c:pt>
                <c:pt idx="47">
                  <c:v>7.2999999999999995E-2</c:v>
                </c:pt>
                <c:pt idx="48">
                  <c:v>6.7000000000000004E-2</c:v>
                </c:pt>
                <c:pt idx="49">
                  <c:v>6.9000000000000006E-2</c:v>
                </c:pt>
                <c:pt idx="50">
                  <c:v>6.8000000000000005E-2</c:v>
                </c:pt>
                <c:pt idx="51">
                  <c:v>6.6000000000000003E-2</c:v>
                </c:pt>
                <c:pt idx="52">
                  <c:v>6.6000000000000003E-2</c:v>
                </c:pt>
                <c:pt idx="53">
                  <c:v>6.7000000000000004E-2</c:v>
                </c:pt>
                <c:pt idx="54">
                  <c:v>6.3E-2</c:v>
                </c:pt>
                <c:pt idx="55">
                  <c:v>6.5000000000000002E-2</c:v>
                </c:pt>
                <c:pt idx="56">
                  <c:v>6.8000000000000005E-2</c:v>
                </c:pt>
                <c:pt idx="57">
                  <c:v>6.2E-2</c:v>
                </c:pt>
                <c:pt idx="58">
                  <c:v>6.9000000000000006E-2</c:v>
                </c:pt>
                <c:pt idx="59">
                  <c:v>6.0999999999999999E-2</c:v>
                </c:pt>
                <c:pt idx="60">
                  <c:v>6.5000000000000002E-2</c:v>
                </c:pt>
                <c:pt idx="61">
                  <c:v>6.7000000000000004E-2</c:v>
                </c:pt>
                <c:pt idx="62">
                  <c:v>5.8000000000000003E-2</c:v>
                </c:pt>
                <c:pt idx="63">
                  <c:v>6.9000000000000006E-2</c:v>
                </c:pt>
                <c:pt idx="64">
                  <c:v>6.3E-2</c:v>
                </c:pt>
                <c:pt idx="65">
                  <c:v>6.7000000000000004E-2</c:v>
                </c:pt>
                <c:pt idx="66">
                  <c:v>6.9000000000000006E-2</c:v>
                </c:pt>
                <c:pt idx="67">
                  <c:v>6.5000000000000002E-2</c:v>
                </c:pt>
                <c:pt idx="68">
                  <c:v>7.2999999999999995E-2</c:v>
                </c:pt>
                <c:pt idx="69">
                  <c:v>7.0999999999999994E-2</c:v>
                </c:pt>
                <c:pt idx="70">
                  <c:v>6.8000000000000005E-2</c:v>
                </c:pt>
                <c:pt idx="71">
                  <c:v>7.2999999999999995E-2</c:v>
                </c:pt>
                <c:pt idx="72">
                  <c:v>6.6000000000000003E-2</c:v>
                </c:pt>
                <c:pt idx="73">
                  <c:v>6.7000000000000004E-2</c:v>
                </c:pt>
                <c:pt idx="74">
                  <c:v>7.3999999999999996E-2</c:v>
                </c:pt>
                <c:pt idx="75">
                  <c:v>7.1999999999999995E-2</c:v>
                </c:pt>
                <c:pt idx="76">
                  <c:v>7.2999999999999995E-2</c:v>
                </c:pt>
                <c:pt idx="77">
                  <c:v>5.7000000000000002E-2</c:v>
                </c:pt>
                <c:pt idx="78">
                  <c:v>6.6000000000000003E-2</c:v>
                </c:pt>
                <c:pt idx="79">
                  <c:v>6.4000000000000001E-2</c:v>
                </c:pt>
                <c:pt idx="80">
                  <c:v>0.05</c:v>
                </c:pt>
                <c:pt idx="81">
                  <c:v>5.8999999999999997E-2</c:v>
                </c:pt>
                <c:pt idx="82">
                  <c:v>7.0999999999999994E-2</c:v>
                </c:pt>
                <c:pt idx="83">
                  <c:v>5.7000000000000002E-2</c:v>
                </c:pt>
                <c:pt idx="84">
                  <c:v>5.7000000000000002E-2</c:v>
                </c:pt>
                <c:pt idx="85">
                  <c:v>6.8000000000000005E-2</c:v>
                </c:pt>
                <c:pt idx="86">
                  <c:v>6.5000000000000002E-2</c:v>
                </c:pt>
                <c:pt idx="87">
                  <c:v>6.4000000000000001E-2</c:v>
                </c:pt>
                <c:pt idx="88">
                  <c:v>6.8000000000000005E-2</c:v>
                </c:pt>
                <c:pt idx="89">
                  <c:v>7.3999999999999996E-2</c:v>
                </c:pt>
                <c:pt idx="90">
                  <c:v>6.6000000000000003E-2</c:v>
                </c:pt>
                <c:pt idx="91">
                  <c:v>6.9000000000000006E-2</c:v>
                </c:pt>
                <c:pt idx="92">
                  <c:v>6.5000000000000002E-2</c:v>
                </c:pt>
                <c:pt idx="93">
                  <c:v>6.4000000000000001E-2</c:v>
                </c:pt>
                <c:pt idx="94">
                  <c:v>5.5E-2</c:v>
                </c:pt>
                <c:pt idx="95">
                  <c:v>6.8000000000000005E-2</c:v>
                </c:pt>
                <c:pt idx="96">
                  <c:v>6.3E-2</c:v>
                </c:pt>
                <c:pt idx="97">
                  <c:v>5.8999999999999997E-2</c:v>
                </c:pt>
                <c:pt idx="98">
                  <c:v>6.4000000000000001E-2</c:v>
                </c:pt>
                <c:pt idx="99">
                  <c:v>6.6000000000000003E-2</c:v>
                </c:pt>
                <c:pt idx="100">
                  <c:v>6.9000000000000006E-2</c:v>
                </c:pt>
                <c:pt idx="101">
                  <c:v>5.8999999999999997E-2</c:v>
                </c:pt>
                <c:pt idx="102">
                  <c:v>6.2E-2</c:v>
                </c:pt>
                <c:pt idx="103">
                  <c:v>6.2E-2</c:v>
                </c:pt>
                <c:pt idx="104">
                  <c:v>6.4000000000000001E-2</c:v>
                </c:pt>
                <c:pt idx="105">
                  <c:v>5.8999999999999997E-2</c:v>
                </c:pt>
                <c:pt idx="106">
                  <c:v>6.0999999999999999E-2</c:v>
                </c:pt>
                <c:pt idx="107">
                  <c:v>6.4000000000000001E-2</c:v>
                </c:pt>
                <c:pt idx="108">
                  <c:v>6.2E-2</c:v>
                </c:pt>
                <c:pt idx="109">
                  <c:v>5.8999999999999997E-2</c:v>
                </c:pt>
                <c:pt idx="110">
                  <c:v>6.7000000000000004E-2</c:v>
                </c:pt>
                <c:pt idx="111">
                  <c:v>6.4000000000000001E-2</c:v>
                </c:pt>
                <c:pt idx="112">
                  <c:v>6.6000000000000003E-2</c:v>
                </c:pt>
                <c:pt idx="113">
                  <c:v>0.06</c:v>
                </c:pt>
                <c:pt idx="114">
                  <c:v>6.5000000000000002E-2</c:v>
                </c:pt>
                <c:pt idx="115">
                  <c:v>6.3E-2</c:v>
                </c:pt>
                <c:pt idx="116">
                  <c:v>6.3E-2</c:v>
                </c:pt>
                <c:pt idx="117">
                  <c:v>5.6000000000000001E-2</c:v>
                </c:pt>
                <c:pt idx="118">
                  <c:v>6.3E-2</c:v>
                </c:pt>
                <c:pt idx="119">
                  <c:v>5.6000000000000001E-2</c:v>
                </c:pt>
                <c:pt idx="120">
                  <c:v>7.0999999999999994E-2</c:v>
                </c:pt>
                <c:pt idx="121">
                  <c:v>5.3999999999999999E-2</c:v>
                </c:pt>
                <c:pt idx="122">
                  <c:v>6.0999999999999999E-2</c:v>
                </c:pt>
                <c:pt idx="123">
                  <c:v>5.6000000000000001E-2</c:v>
                </c:pt>
                <c:pt idx="124">
                  <c:v>7.0000000000000007E-2</c:v>
                </c:pt>
                <c:pt idx="125">
                  <c:v>0.06</c:v>
                </c:pt>
                <c:pt idx="126">
                  <c:v>6.3E-2</c:v>
                </c:pt>
                <c:pt idx="127">
                  <c:v>6.3E-2</c:v>
                </c:pt>
                <c:pt idx="128">
                  <c:v>6.0999999999999999E-2</c:v>
                </c:pt>
                <c:pt idx="129">
                  <c:v>6.6000000000000003E-2</c:v>
                </c:pt>
                <c:pt idx="130">
                  <c:v>5.0999999999999997E-2</c:v>
                </c:pt>
                <c:pt idx="131">
                  <c:v>6.4000000000000001E-2</c:v>
                </c:pt>
                <c:pt idx="132">
                  <c:v>4.9000000000000002E-2</c:v>
                </c:pt>
                <c:pt idx="133">
                  <c:v>5.7000000000000002E-2</c:v>
                </c:pt>
                <c:pt idx="134">
                  <c:v>6.0999999999999999E-2</c:v>
                </c:pt>
                <c:pt idx="135">
                  <c:v>0.06</c:v>
                </c:pt>
                <c:pt idx="136">
                  <c:v>5.8999999999999997E-2</c:v>
                </c:pt>
                <c:pt idx="137">
                  <c:v>5.0999999999999997E-2</c:v>
                </c:pt>
                <c:pt idx="138">
                  <c:v>5.7000000000000002E-2</c:v>
                </c:pt>
                <c:pt idx="139">
                  <c:v>5.6000000000000001E-2</c:v>
                </c:pt>
                <c:pt idx="140">
                  <c:v>5.5E-2</c:v>
                </c:pt>
                <c:pt idx="141">
                  <c:v>5.6000000000000001E-2</c:v>
                </c:pt>
                <c:pt idx="142">
                  <c:v>0.06</c:v>
                </c:pt>
                <c:pt idx="143">
                  <c:v>5.5E-2</c:v>
                </c:pt>
                <c:pt idx="144">
                  <c:v>0.06</c:v>
                </c:pt>
                <c:pt idx="145">
                  <c:v>5.2999999999999999E-2</c:v>
                </c:pt>
                <c:pt idx="146">
                  <c:v>5.2999999999999999E-2</c:v>
                </c:pt>
                <c:pt idx="147">
                  <c:v>5.3999999999999999E-2</c:v>
                </c:pt>
                <c:pt idx="148">
                  <c:v>5.5E-2</c:v>
                </c:pt>
                <c:pt idx="149">
                  <c:v>5.6000000000000001E-2</c:v>
                </c:pt>
                <c:pt idx="150">
                  <c:v>5.1999999999999998E-2</c:v>
                </c:pt>
                <c:pt idx="151">
                  <c:v>5.3999999999999999E-2</c:v>
                </c:pt>
                <c:pt idx="152">
                  <c:v>5.5E-2</c:v>
                </c:pt>
                <c:pt idx="153">
                  <c:v>5.5E-2</c:v>
                </c:pt>
                <c:pt idx="154">
                  <c:v>5.3999999999999999E-2</c:v>
                </c:pt>
                <c:pt idx="155">
                  <c:v>5.5E-2</c:v>
                </c:pt>
                <c:pt idx="156">
                  <c:v>4.9000000000000002E-2</c:v>
                </c:pt>
                <c:pt idx="157">
                  <c:v>5.3999999999999999E-2</c:v>
                </c:pt>
                <c:pt idx="158">
                  <c:v>5.7000000000000002E-2</c:v>
                </c:pt>
                <c:pt idx="159">
                  <c:v>5.7000000000000002E-2</c:v>
                </c:pt>
                <c:pt idx="160">
                  <c:v>5.2999999999999999E-2</c:v>
                </c:pt>
                <c:pt idx="161">
                  <c:v>7.4999999999999997E-2</c:v>
                </c:pt>
                <c:pt idx="162">
                  <c:v>4.5999999999999999E-2</c:v>
                </c:pt>
                <c:pt idx="163">
                  <c:v>4.7E-2</c:v>
                </c:pt>
                <c:pt idx="164">
                  <c:v>5.2999999999999999E-2</c:v>
                </c:pt>
                <c:pt idx="165">
                  <c:v>5.7000000000000002E-2</c:v>
                </c:pt>
                <c:pt idx="166">
                  <c:v>6.0999999999999999E-2</c:v>
                </c:pt>
                <c:pt idx="167">
                  <c:v>0.06</c:v>
                </c:pt>
                <c:pt idx="168">
                  <c:v>5.5E-2</c:v>
                </c:pt>
                <c:pt idx="169">
                  <c:v>5.6000000000000001E-2</c:v>
                </c:pt>
                <c:pt idx="170">
                  <c:v>5.2999999999999999E-2</c:v>
                </c:pt>
                <c:pt idx="171">
                  <c:v>5.7000000000000002E-2</c:v>
                </c:pt>
                <c:pt idx="172">
                  <c:v>5.6000000000000001E-2</c:v>
                </c:pt>
                <c:pt idx="173">
                  <c:v>6.0999999999999999E-2</c:v>
                </c:pt>
                <c:pt idx="174">
                  <c:v>5.6000000000000001E-2</c:v>
                </c:pt>
                <c:pt idx="175">
                  <c:v>5.8000000000000003E-2</c:v>
                </c:pt>
                <c:pt idx="176">
                  <c:v>5.2999999999999999E-2</c:v>
                </c:pt>
                <c:pt idx="177">
                  <c:v>5.6000000000000001E-2</c:v>
                </c:pt>
                <c:pt idx="178">
                  <c:v>5.7000000000000002E-2</c:v>
                </c:pt>
                <c:pt idx="179">
                  <c:v>5.6000000000000001E-2</c:v>
                </c:pt>
                <c:pt idx="180">
                  <c:v>5.7000000000000002E-2</c:v>
                </c:pt>
                <c:pt idx="181">
                  <c:v>5.2999999999999999E-2</c:v>
                </c:pt>
                <c:pt idx="182">
                  <c:v>5.3999999999999999E-2</c:v>
                </c:pt>
                <c:pt idx="183">
                  <c:v>5.3999999999999999E-2</c:v>
                </c:pt>
                <c:pt idx="184">
                  <c:v>5.6000000000000001E-2</c:v>
                </c:pt>
                <c:pt idx="185">
                  <c:v>5.8000000000000003E-2</c:v>
                </c:pt>
                <c:pt idx="186">
                  <c:v>5.1999999999999998E-2</c:v>
                </c:pt>
                <c:pt idx="187">
                  <c:v>5.5E-2</c:v>
                </c:pt>
                <c:pt idx="188">
                  <c:v>5.7000000000000002E-2</c:v>
                </c:pt>
                <c:pt idx="189">
                  <c:v>5.1999999999999998E-2</c:v>
                </c:pt>
                <c:pt idx="190">
                  <c:v>5.6000000000000001E-2</c:v>
                </c:pt>
                <c:pt idx="191">
                  <c:v>5.2999999999999999E-2</c:v>
                </c:pt>
                <c:pt idx="192">
                  <c:v>5.2999999999999999E-2</c:v>
                </c:pt>
                <c:pt idx="193">
                  <c:v>5.3999999999999999E-2</c:v>
                </c:pt>
                <c:pt idx="194">
                  <c:v>5.5E-2</c:v>
                </c:pt>
                <c:pt idx="195">
                  <c:v>5.0999999999999997E-2</c:v>
                </c:pt>
                <c:pt idx="196">
                  <c:v>5.6000000000000001E-2</c:v>
                </c:pt>
                <c:pt idx="197">
                  <c:v>5.0999999999999997E-2</c:v>
                </c:pt>
                <c:pt idx="198">
                  <c:v>5.7000000000000002E-2</c:v>
                </c:pt>
                <c:pt idx="199">
                  <c:v>0.05</c:v>
                </c:pt>
                <c:pt idx="200">
                  <c:v>4.9000000000000002E-2</c:v>
                </c:pt>
                <c:pt idx="201">
                  <c:v>5.6000000000000001E-2</c:v>
                </c:pt>
                <c:pt idx="202">
                  <c:v>5.1999999999999998E-2</c:v>
                </c:pt>
                <c:pt idx="203">
                  <c:v>5.8000000000000003E-2</c:v>
                </c:pt>
                <c:pt idx="204">
                  <c:v>5.2999999999999999E-2</c:v>
                </c:pt>
                <c:pt idx="205">
                  <c:v>5.1999999999999998E-2</c:v>
                </c:pt>
                <c:pt idx="206">
                  <c:v>5.6000000000000001E-2</c:v>
                </c:pt>
                <c:pt idx="207">
                  <c:v>5.5E-2</c:v>
                </c:pt>
                <c:pt idx="208">
                  <c:v>4.4999999999999998E-2</c:v>
                </c:pt>
                <c:pt idx="209">
                  <c:v>5.6000000000000001E-2</c:v>
                </c:pt>
                <c:pt idx="210">
                  <c:v>5.7000000000000002E-2</c:v>
                </c:pt>
                <c:pt idx="211">
                  <c:v>5.5E-2</c:v>
                </c:pt>
                <c:pt idx="212">
                  <c:v>5.6000000000000001E-2</c:v>
                </c:pt>
                <c:pt idx="213">
                  <c:v>5.0999999999999997E-2</c:v>
                </c:pt>
                <c:pt idx="214">
                  <c:v>5.6000000000000001E-2</c:v>
                </c:pt>
                <c:pt idx="215">
                  <c:v>5.2999999999999999E-2</c:v>
                </c:pt>
                <c:pt idx="216">
                  <c:v>5.2999999999999999E-2</c:v>
                </c:pt>
                <c:pt idx="217">
                  <c:v>5.1999999999999998E-2</c:v>
                </c:pt>
                <c:pt idx="218">
                  <c:v>5.1999999999999998E-2</c:v>
                </c:pt>
                <c:pt idx="219">
                  <c:v>5.2999999999999999E-2</c:v>
                </c:pt>
                <c:pt idx="220">
                  <c:v>5.1999999999999998E-2</c:v>
                </c:pt>
                <c:pt idx="221">
                  <c:v>5.3999999999999999E-2</c:v>
                </c:pt>
                <c:pt idx="222">
                  <c:v>5.3999999999999999E-2</c:v>
                </c:pt>
                <c:pt idx="223">
                  <c:v>5.7000000000000002E-2</c:v>
                </c:pt>
                <c:pt idx="224">
                  <c:v>5.2999999999999999E-2</c:v>
                </c:pt>
                <c:pt idx="225">
                  <c:v>5.8999999999999997E-2</c:v>
                </c:pt>
                <c:pt idx="226">
                  <c:v>5.6000000000000001E-2</c:v>
                </c:pt>
                <c:pt idx="227">
                  <c:v>5.0999999999999997E-2</c:v>
                </c:pt>
                <c:pt idx="228">
                  <c:v>0.05</c:v>
                </c:pt>
                <c:pt idx="229">
                  <c:v>5.5E-2</c:v>
                </c:pt>
                <c:pt idx="230">
                  <c:v>4.8000000000000001E-2</c:v>
                </c:pt>
                <c:pt idx="231">
                  <c:v>4.5999999999999999E-2</c:v>
                </c:pt>
                <c:pt idx="232">
                  <c:v>5.7000000000000002E-2</c:v>
                </c:pt>
                <c:pt idx="233">
                  <c:v>4.7E-2</c:v>
                </c:pt>
                <c:pt idx="234">
                  <c:v>4.9000000000000002E-2</c:v>
                </c:pt>
                <c:pt idx="235">
                  <c:v>4.8000000000000001E-2</c:v>
                </c:pt>
                <c:pt idx="236">
                  <c:v>5.5E-2</c:v>
                </c:pt>
                <c:pt idx="237">
                  <c:v>5.2999999999999999E-2</c:v>
                </c:pt>
                <c:pt idx="238">
                  <c:v>5.7000000000000002E-2</c:v>
                </c:pt>
                <c:pt idx="239">
                  <c:v>5.1999999999999998E-2</c:v>
                </c:pt>
                <c:pt idx="240">
                  <c:v>5.5E-2</c:v>
                </c:pt>
                <c:pt idx="241">
                  <c:v>5.0999999999999997E-2</c:v>
                </c:pt>
                <c:pt idx="242">
                  <c:v>5.5E-2</c:v>
                </c:pt>
                <c:pt idx="243">
                  <c:v>4.4999999999999998E-2</c:v>
                </c:pt>
                <c:pt idx="244">
                  <c:v>4.8000000000000001E-2</c:v>
                </c:pt>
                <c:pt idx="245">
                  <c:v>4.5999999999999999E-2</c:v>
                </c:pt>
                <c:pt idx="246">
                  <c:v>4.4999999999999998E-2</c:v>
                </c:pt>
                <c:pt idx="247">
                  <c:v>0.05</c:v>
                </c:pt>
                <c:pt idx="248">
                  <c:v>5.0999999999999997E-2</c:v>
                </c:pt>
                <c:pt idx="249">
                  <c:v>4.4999999999999998E-2</c:v>
                </c:pt>
                <c:pt idx="250">
                  <c:v>5.2999999999999999E-2</c:v>
                </c:pt>
                <c:pt idx="251">
                  <c:v>4.8000000000000001E-2</c:v>
                </c:pt>
                <c:pt idx="252">
                  <c:v>5.0999999999999997E-2</c:v>
                </c:pt>
                <c:pt idx="253">
                  <c:v>4.8000000000000001E-2</c:v>
                </c:pt>
                <c:pt idx="254">
                  <c:v>4.4999999999999998E-2</c:v>
                </c:pt>
                <c:pt idx="255">
                  <c:v>5.0999999999999997E-2</c:v>
                </c:pt>
                <c:pt idx="256">
                  <c:v>0.05</c:v>
                </c:pt>
                <c:pt idx="257">
                  <c:v>4.8000000000000001E-2</c:v>
                </c:pt>
                <c:pt idx="258">
                  <c:v>4.8000000000000001E-2</c:v>
                </c:pt>
                <c:pt idx="259">
                  <c:v>5.2999999999999999E-2</c:v>
                </c:pt>
                <c:pt idx="260">
                  <c:v>0.05</c:v>
                </c:pt>
                <c:pt idx="261">
                  <c:v>5.2999999999999999E-2</c:v>
                </c:pt>
                <c:pt idx="262">
                  <c:v>5.1999999999999998E-2</c:v>
                </c:pt>
                <c:pt idx="263">
                  <c:v>5.2999999999999999E-2</c:v>
                </c:pt>
                <c:pt idx="264">
                  <c:v>4.9000000000000002E-2</c:v>
                </c:pt>
                <c:pt idx="265">
                  <c:v>4.8000000000000001E-2</c:v>
                </c:pt>
                <c:pt idx="266">
                  <c:v>5.2999999999999999E-2</c:v>
                </c:pt>
                <c:pt idx="267">
                  <c:v>4.4999999999999998E-2</c:v>
                </c:pt>
                <c:pt idx="268">
                  <c:v>4.7E-2</c:v>
                </c:pt>
                <c:pt idx="269">
                  <c:v>4.8000000000000001E-2</c:v>
                </c:pt>
                <c:pt idx="270">
                  <c:v>5.5E-2</c:v>
                </c:pt>
                <c:pt idx="271">
                  <c:v>5.6000000000000001E-2</c:v>
                </c:pt>
                <c:pt idx="272">
                  <c:v>5.5E-2</c:v>
                </c:pt>
                <c:pt idx="273">
                  <c:v>5.0999999999999997E-2</c:v>
                </c:pt>
                <c:pt idx="274">
                  <c:v>5.2999999999999999E-2</c:v>
                </c:pt>
                <c:pt idx="275">
                  <c:v>5.7000000000000002E-2</c:v>
                </c:pt>
                <c:pt idx="276">
                  <c:v>5.0999999999999997E-2</c:v>
                </c:pt>
                <c:pt idx="277">
                  <c:v>5.5E-2</c:v>
                </c:pt>
                <c:pt idx="278">
                  <c:v>5.3999999999999999E-2</c:v>
                </c:pt>
                <c:pt idx="279">
                  <c:v>0.05</c:v>
                </c:pt>
                <c:pt idx="280">
                  <c:v>5.3999999999999999E-2</c:v>
                </c:pt>
                <c:pt idx="281">
                  <c:v>5.0999999999999997E-2</c:v>
                </c:pt>
                <c:pt idx="282">
                  <c:v>5.1999999999999998E-2</c:v>
                </c:pt>
                <c:pt idx="283">
                  <c:v>4.7E-2</c:v>
                </c:pt>
                <c:pt idx="284">
                  <c:v>4.5999999999999999E-2</c:v>
                </c:pt>
                <c:pt idx="285">
                  <c:v>5.3999999999999999E-2</c:v>
                </c:pt>
                <c:pt idx="286">
                  <c:v>5.2999999999999999E-2</c:v>
                </c:pt>
                <c:pt idx="287">
                  <c:v>5.5E-2</c:v>
                </c:pt>
                <c:pt idx="288">
                  <c:v>4.9000000000000002E-2</c:v>
                </c:pt>
                <c:pt idx="289">
                  <c:v>5.3999999999999999E-2</c:v>
                </c:pt>
                <c:pt idx="290">
                  <c:v>5.0999999999999997E-2</c:v>
                </c:pt>
              </c:numCache>
            </c:numRef>
          </c:val>
          <c:smooth val="0"/>
        </c:ser>
        <c:ser>
          <c:idx val="0"/>
          <c:order val="4"/>
          <c:tx>
            <c:strRef>
              <c:f>境界線量!$AI$9</c:f>
              <c:strCache>
                <c:ptCount val="1"/>
                <c:pt idx="0">
                  <c:v>Cs0.1から減衰  </c:v>
                </c:pt>
              </c:strCache>
            </c:strRef>
          </c:tx>
          <c:spPr>
            <a:ln w="19050">
              <a:solidFill>
                <a:srgbClr val="FF0000"/>
              </a:solidFill>
              <a:prstDash val="sysDash"/>
            </a:ln>
          </c:spPr>
          <c:marker>
            <c:symbol val="none"/>
          </c:marker>
          <c:cat>
            <c:numRef>
              <c:f>境界線量!$V$12:$V$302</c:f>
              <c:numCache>
                <c:formatCode>[$-411]m\.d\.ge</c:formatCode>
                <c:ptCount val="291"/>
                <c:pt idx="0">
                  <c:v>40616</c:v>
                </c:pt>
                <c:pt idx="1">
                  <c:v>41116</c:v>
                </c:pt>
                <c:pt idx="2">
                  <c:v>41122</c:v>
                </c:pt>
                <c:pt idx="3">
                  <c:v>41129</c:v>
                </c:pt>
                <c:pt idx="4">
                  <c:v>41136</c:v>
                </c:pt>
                <c:pt idx="5">
                  <c:v>41142</c:v>
                </c:pt>
                <c:pt idx="6">
                  <c:v>41150</c:v>
                </c:pt>
                <c:pt idx="7">
                  <c:v>41157</c:v>
                </c:pt>
                <c:pt idx="8">
                  <c:v>41164</c:v>
                </c:pt>
                <c:pt idx="9">
                  <c:v>41171</c:v>
                </c:pt>
                <c:pt idx="10">
                  <c:v>41178</c:v>
                </c:pt>
                <c:pt idx="11">
                  <c:v>41185</c:v>
                </c:pt>
                <c:pt idx="12">
                  <c:v>41192</c:v>
                </c:pt>
                <c:pt idx="13">
                  <c:v>41199</c:v>
                </c:pt>
                <c:pt idx="14">
                  <c:v>41206</c:v>
                </c:pt>
                <c:pt idx="15">
                  <c:v>41213</c:v>
                </c:pt>
                <c:pt idx="16">
                  <c:v>41220</c:v>
                </c:pt>
                <c:pt idx="17">
                  <c:v>41227</c:v>
                </c:pt>
                <c:pt idx="18">
                  <c:v>41234</c:v>
                </c:pt>
                <c:pt idx="19">
                  <c:v>41241</c:v>
                </c:pt>
                <c:pt idx="20">
                  <c:v>41248</c:v>
                </c:pt>
                <c:pt idx="21">
                  <c:v>41255</c:v>
                </c:pt>
                <c:pt idx="22">
                  <c:v>41262</c:v>
                </c:pt>
                <c:pt idx="23">
                  <c:v>41269</c:v>
                </c:pt>
                <c:pt idx="24">
                  <c:v>41283</c:v>
                </c:pt>
                <c:pt idx="25">
                  <c:v>41290</c:v>
                </c:pt>
                <c:pt idx="26">
                  <c:v>41297</c:v>
                </c:pt>
                <c:pt idx="27">
                  <c:v>41304</c:v>
                </c:pt>
                <c:pt idx="28">
                  <c:v>41311</c:v>
                </c:pt>
                <c:pt idx="29">
                  <c:v>41318</c:v>
                </c:pt>
                <c:pt idx="30">
                  <c:v>41325</c:v>
                </c:pt>
                <c:pt idx="31">
                  <c:v>41332</c:v>
                </c:pt>
                <c:pt idx="32">
                  <c:v>41339</c:v>
                </c:pt>
                <c:pt idx="33">
                  <c:v>41346</c:v>
                </c:pt>
                <c:pt idx="34">
                  <c:v>41352</c:v>
                </c:pt>
                <c:pt idx="35">
                  <c:v>41360</c:v>
                </c:pt>
                <c:pt idx="36">
                  <c:v>41367</c:v>
                </c:pt>
                <c:pt idx="37">
                  <c:v>41374</c:v>
                </c:pt>
                <c:pt idx="38">
                  <c:v>41381</c:v>
                </c:pt>
                <c:pt idx="39">
                  <c:v>41388</c:v>
                </c:pt>
                <c:pt idx="40">
                  <c:v>41395</c:v>
                </c:pt>
                <c:pt idx="41">
                  <c:v>41402</c:v>
                </c:pt>
                <c:pt idx="42">
                  <c:v>41409</c:v>
                </c:pt>
                <c:pt idx="43">
                  <c:v>41416</c:v>
                </c:pt>
                <c:pt idx="44">
                  <c:v>41423</c:v>
                </c:pt>
                <c:pt idx="45">
                  <c:v>41430</c:v>
                </c:pt>
                <c:pt idx="46">
                  <c:v>41437</c:v>
                </c:pt>
                <c:pt idx="47">
                  <c:v>41444</c:v>
                </c:pt>
                <c:pt idx="48">
                  <c:v>41451</c:v>
                </c:pt>
                <c:pt idx="49">
                  <c:v>41458</c:v>
                </c:pt>
                <c:pt idx="50">
                  <c:v>41465</c:v>
                </c:pt>
                <c:pt idx="51">
                  <c:v>41472</c:v>
                </c:pt>
                <c:pt idx="52">
                  <c:v>41479</c:v>
                </c:pt>
                <c:pt idx="53">
                  <c:v>41486</c:v>
                </c:pt>
                <c:pt idx="54">
                  <c:v>41493</c:v>
                </c:pt>
                <c:pt idx="55">
                  <c:v>41500</c:v>
                </c:pt>
                <c:pt idx="56">
                  <c:v>41507</c:v>
                </c:pt>
                <c:pt idx="57">
                  <c:v>41514</c:v>
                </c:pt>
                <c:pt idx="58">
                  <c:v>41521</c:v>
                </c:pt>
                <c:pt idx="59">
                  <c:v>41528</c:v>
                </c:pt>
                <c:pt idx="60">
                  <c:v>41535</c:v>
                </c:pt>
                <c:pt idx="61">
                  <c:v>41542</c:v>
                </c:pt>
                <c:pt idx="62">
                  <c:v>41549</c:v>
                </c:pt>
                <c:pt idx="63">
                  <c:v>41556</c:v>
                </c:pt>
                <c:pt idx="64">
                  <c:v>41563</c:v>
                </c:pt>
                <c:pt idx="65">
                  <c:v>41570</c:v>
                </c:pt>
                <c:pt idx="66">
                  <c:v>41577</c:v>
                </c:pt>
                <c:pt idx="67">
                  <c:v>41584</c:v>
                </c:pt>
                <c:pt idx="68">
                  <c:v>41591</c:v>
                </c:pt>
                <c:pt idx="69">
                  <c:v>41598</c:v>
                </c:pt>
                <c:pt idx="70">
                  <c:v>41605</c:v>
                </c:pt>
                <c:pt idx="71">
                  <c:v>41612</c:v>
                </c:pt>
                <c:pt idx="72">
                  <c:v>41619</c:v>
                </c:pt>
                <c:pt idx="73">
                  <c:v>41626</c:v>
                </c:pt>
                <c:pt idx="74">
                  <c:v>41633</c:v>
                </c:pt>
                <c:pt idx="75">
                  <c:v>41647</c:v>
                </c:pt>
                <c:pt idx="76">
                  <c:v>41654</c:v>
                </c:pt>
                <c:pt idx="77">
                  <c:v>41661</c:v>
                </c:pt>
                <c:pt idx="78">
                  <c:v>41668</c:v>
                </c:pt>
                <c:pt idx="79">
                  <c:v>41675</c:v>
                </c:pt>
                <c:pt idx="80">
                  <c:v>41682</c:v>
                </c:pt>
                <c:pt idx="81">
                  <c:v>41689</c:v>
                </c:pt>
                <c:pt idx="82">
                  <c:v>41696</c:v>
                </c:pt>
                <c:pt idx="83">
                  <c:v>41703</c:v>
                </c:pt>
                <c:pt idx="84">
                  <c:v>41710</c:v>
                </c:pt>
                <c:pt idx="85">
                  <c:v>41717</c:v>
                </c:pt>
                <c:pt idx="86">
                  <c:v>41724</c:v>
                </c:pt>
                <c:pt idx="87">
                  <c:v>41731</c:v>
                </c:pt>
                <c:pt idx="88">
                  <c:v>41738</c:v>
                </c:pt>
                <c:pt idx="89">
                  <c:v>41745</c:v>
                </c:pt>
                <c:pt idx="90">
                  <c:v>41752</c:v>
                </c:pt>
                <c:pt idx="91">
                  <c:v>41759</c:v>
                </c:pt>
                <c:pt idx="92">
                  <c:v>41766</c:v>
                </c:pt>
                <c:pt idx="93">
                  <c:v>41773</c:v>
                </c:pt>
                <c:pt idx="94">
                  <c:v>41780</c:v>
                </c:pt>
                <c:pt idx="95">
                  <c:v>41787</c:v>
                </c:pt>
                <c:pt idx="96">
                  <c:v>41794</c:v>
                </c:pt>
                <c:pt idx="97">
                  <c:v>41801</c:v>
                </c:pt>
                <c:pt idx="98">
                  <c:v>41808</c:v>
                </c:pt>
                <c:pt idx="99">
                  <c:v>41815</c:v>
                </c:pt>
                <c:pt idx="100">
                  <c:v>41822</c:v>
                </c:pt>
                <c:pt idx="101">
                  <c:v>41829</c:v>
                </c:pt>
                <c:pt idx="102">
                  <c:v>41836</c:v>
                </c:pt>
                <c:pt idx="103">
                  <c:v>41843</c:v>
                </c:pt>
                <c:pt idx="104">
                  <c:v>41850</c:v>
                </c:pt>
                <c:pt idx="105">
                  <c:v>41857</c:v>
                </c:pt>
                <c:pt idx="106">
                  <c:v>41864</c:v>
                </c:pt>
                <c:pt idx="107">
                  <c:v>41871</c:v>
                </c:pt>
                <c:pt idx="108">
                  <c:v>41878</c:v>
                </c:pt>
                <c:pt idx="109">
                  <c:v>41885</c:v>
                </c:pt>
                <c:pt idx="110">
                  <c:v>41892</c:v>
                </c:pt>
                <c:pt idx="111">
                  <c:v>41899</c:v>
                </c:pt>
                <c:pt idx="112">
                  <c:v>41906</c:v>
                </c:pt>
                <c:pt idx="113">
                  <c:v>41913</c:v>
                </c:pt>
                <c:pt idx="114">
                  <c:v>41920</c:v>
                </c:pt>
                <c:pt idx="115">
                  <c:v>41927</c:v>
                </c:pt>
                <c:pt idx="116">
                  <c:v>41934</c:v>
                </c:pt>
                <c:pt idx="117">
                  <c:v>41941</c:v>
                </c:pt>
                <c:pt idx="118">
                  <c:v>41948</c:v>
                </c:pt>
                <c:pt idx="119">
                  <c:v>41955</c:v>
                </c:pt>
                <c:pt idx="120">
                  <c:v>41962</c:v>
                </c:pt>
                <c:pt idx="121">
                  <c:v>41969</c:v>
                </c:pt>
                <c:pt idx="122">
                  <c:v>41976</c:v>
                </c:pt>
                <c:pt idx="123">
                  <c:v>41983</c:v>
                </c:pt>
                <c:pt idx="124">
                  <c:v>41990</c:v>
                </c:pt>
                <c:pt idx="125">
                  <c:v>41997</c:v>
                </c:pt>
                <c:pt idx="126">
                  <c:v>42011</c:v>
                </c:pt>
                <c:pt idx="127">
                  <c:v>42018</c:v>
                </c:pt>
                <c:pt idx="128">
                  <c:v>42025</c:v>
                </c:pt>
                <c:pt idx="129">
                  <c:v>42032</c:v>
                </c:pt>
                <c:pt idx="130">
                  <c:v>42039</c:v>
                </c:pt>
                <c:pt idx="131">
                  <c:v>42045</c:v>
                </c:pt>
                <c:pt idx="132">
                  <c:v>42053</c:v>
                </c:pt>
                <c:pt idx="133">
                  <c:v>42060</c:v>
                </c:pt>
                <c:pt idx="134">
                  <c:v>42067</c:v>
                </c:pt>
                <c:pt idx="135">
                  <c:v>42074</c:v>
                </c:pt>
                <c:pt idx="136">
                  <c:v>42081</c:v>
                </c:pt>
                <c:pt idx="137">
                  <c:v>42088</c:v>
                </c:pt>
                <c:pt idx="138">
                  <c:v>42465</c:v>
                </c:pt>
                <c:pt idx="139">
                  <c:v>42472</c:v>
                </c:pt>
                <c:pt idx="140">
                  <c:v>42479</c:v>
                </c:pt>
                <c:pt idx="141">
                  <c:v>42486</c:v>
                </c:pt>
                <c:pt idx="142">
                  <c:v>42492</c:v>
                </c:pt>
                <c:pt idx="143">
                  <c:v>42499</c:v>
                </c:pt>
                <c:pt idx="144">
                  <c:v>42506</c:v>
                </c:pt>
                <c:pt idx="145">
                  <c:v>42514</c:v>
                </c:pt>
                <c:pt idx="146">
                  <c:v>42521</c:v>
                </c:pt>
                <c:pt idx="147">
                  <c:v>42528</c:v>
                </c:pt>
                <c:pt idx="148">
                  <c:v>42535</c:v>
                </c:pt>
                <c:pt idx="149">
                  <c:v>42542</c:v>
                </c:pt>
                <c:pt idx="150">
                  <c:v>42548</c:v>
                </c:pt>
                <c:pt idx="151">
                  <c:v>42558</c:v>
                </c:pt>
                <c:pt idx="152">
                  <c:v>42563</c:v>
                </c:pt>
                <c:pt idx="153">
                  <c:v>42570</c:v>
                </c:pt>
                <c:pt idx="154">
                  <c:v>42577</c:v>
                </c:pt>
                <c:pt idx="155">
                  <c:v>42584</c:v>
                </c:pt>
                <c:pt idx="156">
                  <c:v>42591</c:v>
                </c:pt>
                <c:pt idx="157">
                  <c:v>42598</c:v>
                </c:pt>
                <c:pt idx="158">
                  <c:v>42605</c:v>
                </c:pt>
                <c:pt idx="159">
                  <c:v>42611</c:v>
                </c:pt>
                <c:pt idx="160">
                  <c:v>42619</c:v>
                </c:pt>
                <c:pt idx="161">
                  <c:v>42626</c:v>
                </c:pt>
                <c:pt idx="162">
                  <c:v>42633</c:v>
                </c:pt>
                <c:pt idx="163">
                  <c:v>42639</c:v>
                </c:pt>
                <c:pt idx="164">
                  <c:v>42647</c:v>
                </c:pt>
                <c:pt idx="165">
                  <c:v>42654</c:v>
                </c:pt>
                <c:pt idx="166">
                  <c:v>42661</c:v>
                </c:pt>
                <c:pt idx="167">
                  <c:v>42668</c:v>
                </c:pt>
                <c:pt idx="168">
                  <c:v>42675</c:v>
                </c:pt>
                <c:pt idx="169">
                  <c:v>42682</c:v>
                </c:pt>
                <c:pt idx="170">
                  <c:v>42689</c:v>
                </c:pt>
                <c:pt idx="171">
                  <c:v>42696</c:v>
                </c:pt>
                <c:pt idx="172">
                  <c:v>42703</c:v>
                </c:pt>
                <c:pt idx="173">
                  <c:v>42710</c:v>
                </c:pt>
                <c:pt idx="174">
                  <c:v>42717</c:v>
                </c:pt>
                <c:pt idx="175">
                  <c:v>42724</c:v>
                </c:pt>
                <c:pt idx="176">
                  <c:v>42731</c:v>
                </c:pt>
                <c:pt idx="177">
                  <c:v>42745</c:v>
                </c:pt>
                <c:pt idx="178">
                  <c:v>42752</c:v>
                </c:pt>
                <c:pt idx="179">
                  <c:v>42760</c:v>
                </c:pt>
                <c:pt idx="180">
                  <c:v>42766</c:v>
                </c:pt>
                <c:pt idx="181">
                  <c:v>42773</c:v>
                </c:pt>
                <c:pt idx="182">
                  <c:v>42780</c:v>
                </c:pt>
                <c:pt idx="183">
                  <c:v>42789</c:v>
                </c:pt>
                <c:pt idx="184">
                  <c:v>42794</c:v>
                </c:pt>
                <c:pt idx="185">
                  <c:v>42801</c:v>
                </c:pt>
                <c:pt idx="186">
                  <c:v>42808</c:v>
                </c:pt>
                <c:pt idx="187">
                  <c:v>42815</c:v>
                </c:pt>
                <c:pt idx="188">
                  <c:v>42824</c:v>
                </c:pt>
                <c:pt idx="189">
                  <c:v>42829</c:v>
                </c:pt>
                <c:pt idx="190">
                  <c:v>42835</c:v>
                </c:pt>
                <c:pt idx="191">
                  <c:v>42843</c:v>
                </c:pt>
                <c:pt idx="192">
                  <c:v>42850</c:v>
                </c:pt>
                <c:pt idx="193">
                  <c:v>42857</c:v>
                </c:pt>
                <c:pt idx="194">
                  <c:v>42864</c:v>
                </c:pt>
                <c:pt idx="195">
                  <c:v>42871</c:v>
                </c:pt>
                <c:pt idx="196">
                  <c:v>42878</c:v>
                </c:pt>
                <c:pt idx="197">
                  <c:v>42885</c:v>
                </c:pt>
                <c:pt idx="198">
                  <c:v>42892</c:v>
                </c:pt>
                <c:pt idx="199">
                  <c:v>42899</c:v>
                </c:pt>
                <c:pt idx="200">
                  <c:v>42906</c:v>
                </c:pt>
                <c:pt idx="201">
                  <c:v>42913</c:v>
                </c:pt>
                <c:pt idx="202">
                  <c:v>42920</c:v>
                </c:pt>
                <c:pt idx="203">
                  <c:v>42927</c:v>
                </c:pt>
                <c:pt idx="204">
                  <c:v>42934</c:v>
                </c:pt>
                <c:pt idx="205">
                  <c:v>42941</c:v>
                </c:pt>
                <c:pt idx="206">
                  <c:v>42948</c:v>
                </c:pt>
                <c:pt idx="207">
                  <c:v>42957</c:v>
                </c:pt>
                <c:pt idx="208">
                  <c:v>42962</c:v>
                </c:pt>
                <c:pt idx="209">
                  <c:v>42969</c:v>
                </c:pt>
                <c:pt idx="210">
                  <c:v>42976</c:v>
                </c:pt>
                <c:pt idx="211">
                  <c:v>42983</c:v>
                </c:pt>
                <c:pt idx="212">
                  <c:v>42990</c:v>
                </c:pt>
                <c:pt idx="213">
                  <c:v>42997</c:v>
                </c:pt>
                <c:pt idx="214">
                  <c:v>43004</c:v>
                </c:pt>
                <c:pt idx="215">
                  <c:v>43011</c:v>
                </c:pt>
                <c:pt idx="216">
                  <c:v>43018</c:v>
                </c:pt>
                <c:pt idx="217">
                  <c:v>43025</c:v>
                </c:pt>
                <c:pt idx="218">
                  <c:v>43032</c:v>
                </c:pt>
                <c:pt idx="219">
                  <c:v>43039</c:v>
                </c:pt>
                <c:pt idx="220">
                  <c:v>43046</c:v>
                </c:pt>
                <c:pt idx="221">
                  <c:v>43053</c:v>
                </c:pt>
                <c:pt idx="222">
                  <c:v>43060</c:v>
                </c:pt>
                <c:pt idx="223">
                  <c:v>43067</c:v>
                </c:pt>
                <c:pt idx="224">
                  <c:v>43074</c:v>
                </c:pt>
                <c:pt idx="225">
                  <c:v>43081</c:v>
                </c:pt>
                <c:pt idx="226">
                  <c:v>43088</c:v>
                </c:pt>
                <c:pt idx="227">
                  <c:v>43095</c:v>
                </c:pt>
                <c:pt idx="228">
                  <c:v>43109</c:v>
                </c:pt>
                <c:pt idx="229">
                  <c:v>43116</c:v>
                </c:pt>
                <c:pt idx="230">
                  <c:v>43123</c:v>
                </c:pt>
                <c:pt idx="231">
                  <c:v>43130</c:v>
                </c:pt>
                <c:pt idx="232">
                  <c:v>43137</c:v>
                </c:pt>
                <c:pt idx="233">
                  <c:v>43144</c:v>
                </c:pt>
                <c:pt idx="234">
                  <c:v>43151</c:v>
                </c:pt>
                <c:pt idx="235">
                  <c:v>43158</c:v>
                </c:pt>
                <c:pt idx="236">
                  <c:v>43165</c:v>
                </c:pt>
                <c:pt idx="237">
                  <c:v>43172</c:v>
                </c:pt>
                <c:pt idx="238">
                  <c:v>43179</c:v>
                </c:pt>
                <c:pt idx="239">
                  <c:v>43186</c:v>
                </c:pt>
                <c:pt idx="240">
                  <c:v>43193</c:v>
                </c:pt>
                <c:pt idx="241">
                  <c:v>43200</c:v>
                </c:pt>
                <c:pt idx="242">
                  <c:v>43207</c:v>
                </c:pt>
                <c:pt idx="243">
                  <c:v>43216</c:v>
                </c:pt>
                <c:pt idx="244">
                  <c:v>43221</c:v>
                </c:pt>
                <c:pt idx="245">
                  <c:v>43228</c:v>
                </c:pt>
                <c:pt idx="246">
                  <c:v>43235</c:v>
                </c:pt>
                <c:pt idx="247">
                  <c:v>43242</c:v>
                </c:pt>
                <c:pt idx="248">
                  <c:v>43249</c:v>
                </c:pt>
                <c:pt idx="249">
                  <c:v>43256</c:v>
                </c:pt>
                <c:pt idx="250">
                  <c:v>43263</c:v>
                </c:pt>
                <c:pt idx="251">
                  <c:v>43270</c:v>
                </c:pt>
                <c:pt idx="252">
                  <c:v>43277</c:v>
                </c:pt>
                <c:pt idx="253">
                  <c:v>43284</c:v>
                </c:pt>
                <c:pt idx="254">
                  <c:v>43291</c:v>
                </c:pt>
                <c:pt idx="255">
                  <c:v>43298</c:v>
                </c:pt>
                <c:pt idx="256">
                  <c:v>43305</c:v>
                </c:pt>
                <c:pt idx="257">
                  <c:v>43312</c:v>
                </c:pt>
                <c:pt idx="258">
                  <c:v>43319</c:v>
                </c:pt>
                <c:pt idx="259">
                  <c:v>43326</c:v>
                </c:pt>
                <c:pt idx="260">
                  <c:v>43333</c:v>
                </c:pt>
                <c:pt idx="261">
                  <c:v>43340</c:v>
                </c:pt>
                <c:pt idx="262">
                  <c:v>43347</c:v>
                </c:pt>
                <c:pt idx="263">
                  <c:v>43354</c:v>
                </c:pt>
                <c:pt idx="264">
                  <c:v>43361</c:v>
                </c:pt>
                <c:pt idx="265">
                  <c:v>43368</c:v>
                </c:pt>
                <c:pt idx="266">
                  <c:v>43375</c:v>
                </c:pt>
                <c:pt idx="267">
                  <c:v>43383</c:v>
                </c:pt>
                <c:pt idx="268">
                  <c:v>43389</c:v>
                </c:pt>
                <c:pt idx="269">
                  <c:v>43396</c:v>
                </c:pt>
                <c:pt idx="270">
                  <c:v>43403</c:v>
                </c:pt>
                <c:pt idx="271">
                  <c:v>43410</c:v>
                </c:pt>
                <c:pt idx="272">
                  <c:v>43417</c:v>
                </c:pt>
                <c:pt idx="273">
                  <c:v>43424</c:v>
                </c:pt>
                <c:pt idx="274">
                  <c:v>43431</c:v>
                </c:pt>
                <c:pt idx="275">
                  <c:v>43438</c:v>
                </c:pt>
                <c:pt idx="276">
                  <c:v>43445</c:v>
                </c:pt>
                <c:pt idx="277">
                  <c:v>43452</c:v>
                </c:pt>
                <c:pt idx="278">
                  <c:v>43459</c:v>
                </c:pt>
                <c:pt idx="279">
                  <c:v>43473</c:v>
                </c:pt>
                <c:pt idx="280">
                  <c:v>43480</c:v>
                </c:pt>
                <c:pt idx="281">
                  <c:v>43487</c:v>
                </c:pt>
                <c:pt idx="282">
                  <c:v>43494</c:v>
                </c:pt>
                <c:pt idx="283">
                  <c:v>43501</c:v>
                </c:pt>
                <c:pt idx="284">
                  <c:v>43508</c:v>
                </c:pt>
                <c:pt idx="285">
                  <c:v>43515</c:v>
                </c:pt>
                <c:pt idx="286">
                  <c:v>43522</c:v>
                </c:pt>
                <c:pt idx="287">
                  <c:v>43529</c:v>
                </c:pt>
                <c:pt idx="288">
                  <c:v>43536</c:v>
                </c:pt>
                <c:pt idx="289">
                  <c:v>43543</c:v>
                </c:pt>
                <c:pt idx="290">
                  <c:v>43550</c:v>
                </c:pt>
              </c:numCache>
            </c:numRef>
          </c:cat>
          <c:val>
            <c:numRef>
              <c:f>境界線量!$AI$12:$AI$302</c:f>
              <c:numCache>
                <c:formatCode>0.000</c:formatCode>
                <c:ptCount val="291"/>
                <c:pt idx="0">
                  <c:v>0.1</c:v>
                </c:pt>
                <c:pt idx="1">
                  <c:v>8.0005690320704551E-2</c:v>
                </c:pt>
                <c:pt idx="2">
                  <c:v>7.9813559968407971E-2</c:v>
                </c:pt>
                <c:pt idx="3">
                  <c:v>7.9590625867165643E-2</c:v>
                </c:pt>
                <c:pt idx="4">
                  <c:v>7.9368995464080994E-2</c:v>
                </c:pt>
                <c:pt idx="5">
                  <c:v>7.9180057879777832E-2</c:v>
                </c:pt>
                <c:pt idx="6">
                  <c:v>7.8929612544069438E-2</c:v>
                </c:pt>
                <c:pt idx="7">
                  <c:v>7.8711843556076938E-2</c:v>
                </c:pt>
                <c:pt idx="8">
                  <c:v>7.8495345323427654E-2</c:v>
                </c:pt>
                <c:pt idx="9">
                  <c:v>7.8280109742147386E-2</c:v>
                </c:pt>
                <c:pt idx="10">
                  <c:v>7.8066128760277992E-2</c:v>
                </c:pt>
                <c:pt idx="11">
                  <c:v>7.7853394377543489E-2</c:v>
                </c:pt>
                <c:pt idx="12">
                  <c:v>7.7641898645018095E-2</c:v>
                </c:pt>
                <c:pt idx="13">
                  <c:v>7.7431633664796579E-2</c:v>
                </c:pt>
                <c:pt idx="14">
                  <c:v>7.7222591589666489E-2</c:v>
                </c:pt>
                <c:pt idx="15">
                  <c:v>7.7014764622782811E-2</c:v>
                </c:pt>
                <c:pt idx="16">
                  <c:v>7.680814501734437E-2</c:v>
                </c:pt>
                <c:pt idx="17">
                  <c:v>7.6602725076272568E-2</c:v>
                </c:pt>
                <c:pt idx="18">
                  <c:v>7.639849715189212E-2</c:v>
                </c:pt>
                <c:pt idx="19">
                  <c:v>7.6195453645613712E-2</c:v>
                </c:pt>
                <c:pt idx="20">
                  <c:v>7.5993587007618879E-2</c:v>
                </c:pt>
                <c:pt idx="21">
                  <c:v>7.5792889736546798E-2</c:v>
                </c:pt>
                <c:pt idx="22">
                  <c:v>7.5593354379183103E-2</c:v>
                </c:pt>
                <c:pt idx="23">
                  <c:v>7.5394973530150802E-2</c:v>
                </c:pt>
                <c:pt idx="24">
                  <c:v>7.500164597291753E-2</c:v>
                </c:pt>
                <c:pt idx="25">
                  <c:v>7.4806684690394212E-2</c:v>
                </c:pt>
                <c:pt idx="26">
                  <c:v>7.4612848766952997E-2</c:v>
                </c:pt>
                <c:pt idx="27">
                  <c:v>7.442013103183491E-2</c:v>
                </c:pt>
                <c:pt idx="28">
                  <c:v>7.4228524360304443E-2</c:v>
                </c:pt>
                <c:pt idx="29">
                  <c:v>7.403802167335416E-2</c:v>
                </c:pt>
                <c:pt idx="30">
                  <c:v>7.3848615937410947E-2</c:v>
                </c:pt>
                <c:pt idx="31">
                  <c:v>7.366030016404429E-2</c:v>
                </c:pt>
                <c:pt idx="32">
                  <c:v>7.3473067409676462E-2</c:v>
                </c:pt>
                <c:pt idx="33">
                  <c:v>7.3286910775294367E-2</c:v>
                </c:pt>
                <c:pt idx="34">
                  <c:v>7.3128199252284698E-2</c:v>
                </c:pt>
                <c:pt idx="35">
                  <c:v>7.2917798491543603E-2</c:v>
                </c:pt>
                <c:pt idx="36">
                  <c:v>7.2734829264405998E-2</c:v>
                </c:pt>
                <c:pt idx="37">
                  <c:v>7.255290900115316E-2</c:v>
                </c:pt>
                <c:pt idx="38">
                  <c:v>7.23720310213396E-2</c:v>
                </c:pt>
                <c:pt idx="39">
                  <c:v>7.2192188687394881E-2</c:v>
                </c:pt>
                <c:pt idx="40">
                  <c:v>7.2013375404348268E-2</c:v>
                </c:pt>
                <c:pt idx="41">
                  <c:v>7.1835584619555221E-2</c:v>
                </c:pt>
                <c:pt idx="42">
                  <c:v>7.165880982242552E-2</c:v>
                </c:pt>
                <c:pt idx="43">
                  <c:v>7.148304454415326E-2</c:v>
                </c:pt>
                <c:pt idx="44">
                  <c:v>7.1308282357448571E-2</c:v>
                </c:pt>
                <c:pt idx="45">
                  <c:v>7.1134516876270995E-2</c:v>
                </c:pt>
                <c:pt idx="46">
                  <c:v>7.096174175556455E-2</c:v>
                </c:pt>
                <c:pt idx="47">
                  <c:v>7.0789950690994655E-2</c:v>
                </c:pt>
                <c:pt idx="48">
                  <c:v>7.0619137418686598E-2</c:v>
                </c:pt>
                <c:pt idx="49">
                  <c:v>7.0449295714965707E-2</c:v>
                </c:pt>
                <c:pt idx="50">
                  <c:v>7.0280419396099206E-2</c:v>
                </c:pt>
                <c:pt idx="51">
                  <c:v>7.011250231803981E-2</c:v>
                </c:pt>
                <c:pt idx="52">
                  <c:v>6.9945538376170749E-2</c:v>
                </c:pt>
                <c:pt idx="53">
                  <c:v>6.9779521505052733E-2</c:v>
                </c:pt>
                <c:pt idx="54">
                  <c:v>6.961444567817221E-2</c:v>
                </c:pt>
                <c:pt idx="55">
                  <c:v>6.9450304907691579E-2</c:v>
                </c:pt>
                <c:pt idx="56">
                  <c:v>6.9287093244200709E-2</c:v>
                </c:pt>
                <c:pt idx="57">
                  <c:v>6.9124804776470219E-2</c:v>
                </c:pt>
                <c:pt idx="58">
                  <c:v>6.8963433631206314E-2</c:v>
                </c:pt>
                <c:pt idx="59">
                  <c:v>6.8802973972807199E-2</c:v>
                </c:pt>
                <c:pt idx="60">
                  <c:v>6.8643420003120986E-2</c:v>
                </c:pt>
                <c:pt idx="61">
                  <c:v>6.8484765961205313E-2</c:v>
                </c:pt>
                <c:pt idx="62">
                  <c:v>6.8327006123088313E-2</c:v>
                </c:pt>
                <c:pt idx="63">
                  <c:v>6.8170134801531224E-2</c:v>
                </c:pt>
                <c:pt idx="64">
                  <c:v>6.80141463457926E-2</c:v>
                </c:pt>
                <c:pt idx="65">
                  <c:v>6.7859035141393839E-2</c:v>
                </c:pt>
                <c:pt idx="66">
                  <c:v>6.7704795609886376E-2</c:v>
                </c:pt>
                <c:pt idx="67">
                  <c:v>6.7551422208620315E-2</c:v>
                </c:pt>
                <c:pt idx="68">
                  <c:v>6.7398909430514589E-2</c:v>
                </c:pt>
                <c:pt idx="69">
                  <c:v>6.7247251803828484E-2</c:v>
                </c:pt>
                <c:pt idx="70">
                  <c:v>6.7096443891934754E-2</c:v>
                </c:pt>
                <c:pt idx="71">
                  <c:v>6.6946480293094135E-2</c:v>
                </c:pt>
                <c:pt idx="72">
                  <c:v>6.6797355640231315E-2</c:v>
                </c:pt>
                <c:pt idx="73">
                  <c:v>6.664906460071239E-2</c:v>
                </c:pt>
                <c:pt idx="74">
                  <c:v>6.6501601876123612E-2</c:v>
                </c:pt>
                <c:pt idx="75">
                  <c:v>6.6209140347865514E-2</c:v>
                </c:pt>
                <c:pt idx="76">
                  <c:v>6.606413111649917E-2</c:v>
                </c:pt>
                <c:pt idx="77">
                  <c:v>6.5919929344236378E-2</c:v>
                </c:pt>
                <c:pt idx="78">
                  <c:v>6.5776529900496428E-2</c:v>
                </c:pt>
                <c:pt idx="79">
                  <c:v>6.563392768762133E-2</c:v>
                </c:pt>
                <c:pt idx="80">
                  <c:v>6.5492117640664496E-2</c:v>
                </c:pt>
                <c:pt idx="81">
                  <c:v>6.5351094727180536E-2</c:v>
                </c:pt>
                <c:pt idx="82">
                  <c:v>6.5210853947016728E-2</c:v>
                </c:pt>
                <c:pt idx="83">
                  <c:v>6.5071390332105516E-2</c:v>
                </c:pt>
                <c:pt idx="84">
                  <c:v>6.4932698946258624E-2</c:v>
                </c:pt>
                <c:pt idx="85">
                  <c:v>6.4794774884962172E-2</c:v>
                </c:pt>
                <c:pt idx="86">
                  <c:v>6.4657613275173442E-2</c:v>
                </c:pt>
                <c:pt idx="87">
                  <c:v>6.4521209275118688E-2</c:v>
                </c:pt>
                <c:pt idx="88">
                  <c:v>6.4385558074092422E-2</c:v>
                </c:pt>
                <c:pt idx="89">
                  <c:v>6.4250654892257883E-2</c:v>
                </c:pt>
                <c:pt idx="90">
                  <c:v>6.4116494980448746E-2</c:v>
                </c:pt>
                <c:pt idx="91">
                  <c:v>6.3983073619972353E-2</c:v>
                </c:pt>
                <c:pt idx="92">
                  <c:v>6.3850386122413824E-2</c:v>
                </c:pt>
                <c:pt idx="93">
                  <c:v>6.3718427829441815E-2</c:v>
                </c:pt>
                <c:pt idx="94">
                  <c:v>6.3587194112615208E-2</c:v>
                </c:pt>
                <c:pt idx="95">
                  <c:v>6.3456680373191271E-2</c:v>
                </c:pt>
                <c:pt idx="96">
                  <c:v>6.3326882041934887E-2</c:v>
                </c:pt>
                <c:pt idx="97">
                  <c:v>6.3197794578929101E-2</c:v>
                </c:pt>
                <c:pt idx="98">
                  <c:v>6.3069413473386904E-2</c:v>
                </c:pt>
                <c:pt idx="99">
                  <c:v>6.2941734243464095E-2</c:v>
                </c:pt>
                <c:pt idx="100">
                  <c:v>6.2814752436073498E-2</c:v>
                </c:pt>
                <c:pt idx="101">
                  <c:v>6.2688463626700275E-2</c:v>
                </c:pt>
                <c:pt idx="102">
                  <c:v>6.2562863419218476E-2</c:v>
                </c:pt>
                <c:pt idx="103">
                  <c:v>6.2437947445708686E-2</c:v>
                </c:pt>
                <c:pt idx="104">
                  <c:v>6.2313711366276996E-2</c:v>
                </c:pt>
                <c:pt idx="105">
                  <c:v>6.2190150868874972E-2</c:v>
                </c:pt>
                <c:pt idx="106">
                  <c:v>6.2067261669120896E-2</c:v>
                </c:pt>
                <c:pt idx="107">
                  <c:v>6.1945039510122021E-2</c:v>
                </c:pt>
                <c:pt idx="108">
                  <c:v>6.1823480162298217E-2</c:v>
                </c:pt>
                <c:pt idx="109">
                  <c:v>6.1702579423206443E-2</c:v>
                </c:pt>
                <c:pt idx="110">
                  <c:v>6.1582333117366515E-2</c:v>
                </c:pt>
                <c:pt idx="111">
                  <c:v>6.1462737096088065E-2</c:v>
                </c:pt>
                <c:pt idx="112">
                  <c:v>6.13437872372984E-2</c:v>
                </c:pt>
                <c:pt idx="113">
                  <c:v>6.1225479445371656E-2</c:v>
                </c:pt>
                <c:pt idx="114">
                  <c:v>6.1107809650958939E-2</c:v>
                </c:pt>
                <c:pt idx="115">
                  <c:v>6.0990773810819618E-2</c:v>
                </c:pt>
                <c:pt idx="116">
                  <c:v>6.087436790765368E-2</c:v>
                </c:pt>
                <c:pt idx="117">
                  <c:v>6.0758587949935092E-2</c:v>
                </c:pt>
                <c:pt idx="118">
                  <c:v>6.0643429971746418E-2</c:v>
                </c:pt>
                <c:pt idx="119">
                  <c:v>6.0528890032614253E-2</c:v>
                </c:pt>
                <c:pt idx="120">
                  <c:v>6.0414964217345948E-2</c:v>
                </c:pt>
                <c:pt idx="121">
                  <c:v>6.0301648635867199E-2</c:v>
                </c:pt>
                <c:pt idx="122">
                  <c:v>6.0188939423060792E-2</c:v>
                </c:pt>
                <c:pt idx="123">
                  <c:v>6.0076832738606353E-2</c:v>
                </c:pt>
                <c:pt idx="124">
                  <c:v>5.9965324766821086E-2</c:v>
                </c:pt>
                <c:pt idx="125">
                  <c:v>5.9854411716501618E-2</c:v>
                </c:pt>
                <c:pt idx="126">
                  <c:v>5.9634355336901368E-2</c:v>
                </c:pt>
                <c:pt idx="127">
                  <c:v>5.9525204546201159E-2</c:v>
                </c:pt>
                <c:pt idx="128">
                  <c:v>5.9416633753818504E-2</c:v>
                </c:pt>
                <c:pt idx="129">
                  <c:v>5.9308639288609265E-2</c:v>
                </c:pt>
                <c:pt idx="130">
                  <c:v>5.9201217502980602E-2</c:v>
                </c:pt>
                <c:pt idx="131">
                  <c:v>5.9109594745092357E-2</c:v>
                </c:pt>
                <c:pt idx="132">
                  <c:v>5.8988077496943583E-2</c:v>
                </c:pt>
                <c:pt idx="133">
                  <c:v>5.8882352097749717E-2</c:v>
                </c:pt>
                <c:pt idx="134">
                  <c:v>5.8777185020267783E-2</c:v>
                </c:pt>
                <c:pt idx="135">
                  <c:v>5.867257273241222E-2</c:v>
                </c:pt>
                <c:pt idx="136">
                  <c:v>5.8568511724755856E-2</c:v>
                </c:pt>
                <c:pt idx="137">
                  <c:v>5.8464998510384364E-2</c:v>
                </c:pt>
                <c:pt idx="138">
                  <c:v>5.3611563199311721E-2</c:v>
                </c:pt>
                <c:pt idx="139">
                  <c:v>5.3533355077548209E-2</c:v>
                </c:pt>
                <c:pt idx="140">
                  <c:v>5.3455531666338658E-2</c:v>
                </c:pt>
                <c:pt idx="141">
                  <c:v>5.337809054710356E-2</c:v>
                </c:pt>
                <c:pt idx="142">
                  <c:v>5.3312014896118504E-2</c:v>
                </c:pt>
                <c:pt idx="143">
                  <c:v>5.3235277383881181E-2</c:v>
                </c:pt>
                <c:pt idx="144">
                  <c:v>5.3158915338506356E-2</c:v>
                </c:pt>
                <c:pt idx="145">
                  <c:v>5.307210115902479E-2</c:v>
                </c:pt>
                <c:pt idx="146">
                  <c:v>5.2996535760291327E-2</c:v>
                </c:pt>
                <c:pt idx="147">
                  <c:v>5.292133846426858E-2</c:v>
                </c:pt>
                <c:pt idx="148">
                  <c:v>5.2846506958866821E-2</c:v>
                </c:pt>
                <c:pt idx="149">
                  <c:v>5.2772038946821032E-2</c:v>
                </c:pt>
                <c:pt idx="150">
                  <c:v>5.2708496802649996E-2</c:v>
                </c:pt>
                <c:pt idx="151">
                  <c:v>5.2603179083221159E-2</c:v>
                </c:pt>
                <c:pt idx="152">
                  <c:v>5.2550793118543104E-2</c:v>
                </c:pt>
                <c:pt idx="153">
                  <c:v>5.2477756400443942E-2</c:v>
                </c:pt>
                <c:pt idx="154">
                  <c:v>5.2405071908434353E-2</c:v>
                </c:pt>
                <c:pt idx="155">
                  <c:v>5.2332737432219278E-2</c:v>
                </c:pt>
                <c:pt idx="156">
                  <c:v>5.2260750775674686E-2</c:v>
                </c:pt>
                <c:pt idx="157">
                  <c:v>5.2189109756756502E-2</c:v>
                </c:pt>
                <c:pt idx="158">
                  <c:v>5.2117812207410283E-2</c:v>
                </c:pt>
                <c:pt idx="159">
                  <c:v>5.2056971762735986E-2</c:v>
                </c:pt>
                <c:pt idx="160">
                  <c:v>5.1976238914625564E-2</c:v>
                </c:pt>
                <c:pt idx="161">
                  <c:v>5.190595890422061E-2</c:v>
                </c:pt>
                <c:pt idx="162">
                  <c:v>5.183601382927791E-2</c:v>
                </c:pt>
                <c:pt idx="163">
                  <c:v>5.1776325897405814E-2</c:v>
                </c:pt>
                <c:pt idx="164">
                  <c:v>5.1697120101469103E-2</c:v>
                </c:pt>
                <c:pt idx="165">
                  <c:v>5.162816729000947E-2</c:v>
                </c:pt>
                <c:pt idx="166">
                  <c:v>5.1559541096652853E-2</c:v>
                </c:pt>
                <c:pt idx="167">
                  <c:v>5.1491239475277444E-2</c:v>
                </c:pt>
                <c:pt idx="168">
                  <c:v>5.1423260392878312E-2</c:v>
                </c:pt>
                <c:pt idx="169">
                  <c:v>5.1355601829483143E-2</c:v>
                </c:pt>
                <c:pt idx="170">
                  <c:v>5.128826177806857E-2</c:v>
                </c:pt>
                <c:pt idx="171">
                  <c:v>5.1221238244477052E-2</c:v>
                </c:pt>
                <c:pt idx="172">
                  <c:v>5.1154529247334241E-2</c:v>
                </c:pt>
                <c:pt idx="173">
                  <c:v>5.1088132817966883E-2</c:v>
                </c:pt>
                <c:pt idx="174">
                  <c:v>5.102204700032132E-2</c:v>
                </c:pt>
                <c:pt idx="175">
                  <c:v>5.0956269850882398E-2</c:v>
                </c:pt>
                <c:pt idx="176">
                  <c:v>5.0890799438592996E-2</c:v>
                </c:pt>
                <c:pt idx="177">
                  <c:v>5.0760771163045074E-2</c:v>
                </c:pt>
                <c:pt idx="178">
                  <c:v>5.0696209499245096E-2</c:v>
                </c:pt>
                <c:pt idx="179">
                  <c:v>5.0622790920299483E-2</c:v>
                </c:pt>
                <c:pt idx="180">
                  <c:v>5.0567981709416163E-2</c:v>
                </c:pt>
                <c:pt idx="181">
                  <c:v>5.0504311855459671E-2</c:v>
                </c:pt>
                <c:pt idx="182">
                  <c:v>5.0440935563422731E-2</c:v>
                </c:pt>
                <c:pt idx="183">
                  <c:v>5.0359880165137746E-2</c:v>
                </c:pt>
                <c:pt idx="184">
                  <c:v>5.0315056339944431E-2</c:v>
                </c:pt>
                <c:pt idx="185">
                  <c:v>5.0252549775236861E-2</c:v>
                </c:pt>
                <c:pt idx="186">
                  <c:v>5.0190329505765921E-2</c:v>
                </c:pt>
                <c:pt idx="187">
                  <c:v>5.0128393743876079E-2</c:v>
                </c:pt>
                <c:pt idx="188">
                  <c:v>5.0049177244795275E-2</c:v>
                </c:pt>
                <c:pt idx="189">
                  <c:v>5.0005368649430421E-2</c:v>
                </c:pt>
                <c:pt idx="190">
                  <c:v>4.9952986320158273E-2</c:v>
                </c:pt>
                <c:pt idx="191">
                  <c:v>4.9883460418480303E-2</c:v>
                </c:pt>
                <c:pt idx="192">
                  <c:v>4.9822920778102867E-2</c:v>
                </c:pt>
                <c:pt idx="193">
                  <c:v>4.9762655157417859E-2</c:v>
                </c:pt>
                <c:pt idx="194">
                  <c:v>4.9702661847442292E-2</c:v>
                </c:pt>
                <c:pt idx="195">
                  <c:v>4.9642939150145247E-2</c:v>
                </c:pt>
                <c:pt idx="196">
                  <c:v>4.958348537837768E-2</c:v>
                </c:pt>
                <c:pt idx="197">
                  <c:v>4.9524298855802451E-2</c:v>
                </c:pt>
                <c:pt idx="198">
                  <c:v>4.9465377916824989E-2</c:v>
                </c:pt>
                <c:pt idx="199">
                  <c:v>4.9406720906524239E-2</c:v>
                </c:pt>
                <c:pt idx="200">
                  <c:v>4.9348326180584191E-2</c:v>
                </c:pt>
                <c:pt idx="201">
                  <c:v>4.9290192105225727E-2</c:v>
                </c:pt>
                <c:pt idx="202">
                  <c:v>4.9232317057139055E-2</c:v>
                </c:pt>
                <c:pt idx="203">
                  <c:v>4.9174699423416381E-2</c:v>
                </c:pt>
                <c:pt idx="204">
                  <c:v>4.911733760148522E-2</c:v>
                </c:pt>
                <c:pt idx="205">
                  <c:v>4.9060229999041957E-2</c:v>
                </c:pt>
                <c:pt idx="206">
                  <c:v>4.9003375033985969E-2</c:v>
                </c:pt>
                <c:pt idx="207">
                  <c:v>4.8930644486835317E-2</c:v>
                </c:pt>
                <c:pt idx="208">
                  <c:v>4.8890416738255484E-2</c:v>
                </c:pt>
                <c:pt idx="209">
                  <c:v>4.8834310293807089E-2</c:v>
                </c:pt>
                <c:pt idx="210">
                  <c:v>4.8778450259069232E-2</c:v>
                </c:pt>
                <c:pt idx="211">
                  <c:v>4.8722835101981846E-2</c:v>
                </c:pt>
                <c:pt idx="212">
                  <c:v>4.8667463300301042E-2</c:v>
                </c:pt>
                <c:pt idx="213">
                  <c:v>4.8612333341536057E-2</c:v>
                </c:pt>
                <c:pt idx="214">
                  <c:v>4.8557443722886659E-2</c:v>
                </c:pt>
                <c:pt idx="215">
                  <c:v>4.8502792951180908E-2</c:v>
                </c:pt>
                <c:pt idx="216">
                  <c:v>4.8448379542813322E-2</c:v>
                </c:pt>
                <c:pt idx="217">
                  <c:v>4.8394202023683497E-2</c:v>
                </c:pt>
                <c:pt idx="218">
                  <c:v>4.8340258929135071E-2</c:v>
                </c:pt>
                <c:pt idx="219">
                  <c:v>4.8286548803895012E-2</c:v>
                </c:pt>
                <c:pt idx="220">
                  <c:v>4.8233070202013506E-2</c:v>
                </c:pt>
                <c:pt idx="221">
                  <c:v>4.8179821686803959E-2</c:v>
                </c:pt>
                <c:pt idx="222">
                  <c:v>4.8126801830783619E-2</c:v>
                </c:pt>
                <c:pt idx="223">
                  <c:v>4.8074009215614444E-2</c:v>
                </c:pt>
                <c:pt idx="224">
                  <c:v>4.8021442432044356E-2</c:v>
                </c:pt>
                <c:pt idx="225">
                  <c:v>4.7969100079848975E-2</c:v>
                </c:pt>
                <c:pt idx="226">
                  <c:v>4.7916980767773613E-2</c:v>
                </c:pt>
                <c:pt idx="227">
                  <c:v>4.7865083113475655E-2</c:v>
                </c:pt>
                <c:pt idx="228">
                  <c:v>4.7761947293059229E-2</c:v>
                </c:pt>
                <c:pt idx="229">
                  <c:v>4.7710706406302941E-2</c:v>
                </c:pt>
                <c:pt idx="230">
                  <c:v>4.765968173593587E-2</c:v>
                </c:pt>
                <c:pt idx="231">
                  <c:v>4.7608871943324943E-2</c:v>
                </c:pt>
                <c:pt idx="232">
                  <c:v>4.755827569841134E-2</c:v>
                </c:pt>
                <c:pt idx="233">
                  <c:v>4.7507891679655467E-2</c:v>
                </c:pt>
                <c:pt idx="234">
                  <c:v>4.7457718573982191E-2</c:v>
                </c:pt>
                <c:pt idx="235">
                  <c:v>4.7407755076726552E-2</c:v>
                </c:pt>
                <c:pt idx="236">
                  <c:v>4.7357999891579731E-2</c:v>
                </c:pt>
                <c:pt idx="237">
                  <c:v>4.7308451730535411E-2</c:v>
                </c:pt>
                <c:pt idx="238">
                  <c:v>4.7259109313836485E-2</c:v>
                </c:pt>
                <c:pt idx="239">
                  <c:v>4.7209971369922055E-2</c:v>
                </c:pt>
                <c:pt idx="240">
                  <c:v>4.7161036635374867E-2</c:v>
                </c:pt>
                <c:pt idx="241">
                  <c:v>4.7112303854868948E-2</c:v>
                </c:pt>
                <c:pt idx="242">
                  <c:v>4.7063771781117744E-2</c:v>
                </c:pt>
                <c:pt idx="243">
                  <c:v>4.7001666323101238E-2</c:v>
                </c:pt>
                <c:pt idx="244">
                  <c:v>4.6967304804620573E-2</c:v>
                </c:pt>
                <c:pt idx="245">
                  <c:v>4.691936744703544E-2</c:v>
                </c:pt>
                <c:pt idx="246">
                  <c:v>4.6871625886425024E-2</c:v>
                </c:pt>
                <c:pt idx="247">
                  <c:v>4.6824078914931996E-2</c:v>
                </c:pt>
                <c:pt idx="248">
                  <c:v>4.6776725332433537E-2</c:v>
                </c:pt>
                <c:pt idx="249">
                  <c:v>4.6729563946491873E-2</c:v>
                </c:pt>
                <c:pt idx="250">
                  <c:v>4.6682593572304774E-2</c:v>
                </c:pt>
                <c:pt idx="251">
                  <c:v>4.6635813032656591E-2</c:v>
                </c:pt>
                <c:pt idx="252">
                  <c:v>4.6589221157869565E-2</c:v>
                </c:pt>
                <c:pt idx="253">
                  <c:v>4.6542816785755406E-2</c:v>
                </c:pt>
                <c:pt idx="254">
                  <c:v>4.6496598761567184E-2</c:v>
                </c:pt>
                <c:pt idx="255">
                  <c:v>4.6450565937951646E-2</c:v>
                </c:pt>
                <c:pt idx="256">
                  <c:v>4.6404717174901619E-2</c:v>
                </c:pt>
                <c:pt idx="257">
                  <c:v>4.635905133970894E-2</c:v>
                </c:pt>
                <c:pt idx="258">
                  <c:v>4.6313567306917554E-2</c:v>
                </c:pt>
                <c:pt idx="259">
                  <c:v>4.6268263958276955E-2</c:v>
                </c:pt>
                <c:pt idx="260">
                  <c:v>4.6223140182695945E-2</c:v>
                </c:pt>
                <c:pt idx="261">
                  <c:v>4.6178194876196663E-2</c:v>
                </c:pt>
                <c:pt idx="262">
                  <c:v>4.6133426941868852E-2</c:v>
                </c:pt>
                <c:pt idx="263">
                  <c:v>4.608883528982459E-2</c:v>
                </c:pt>
                <c:pt idx="264">
                  <c:v>4.6044418837153149E-2</c:v>
                </c:pt>
                <c:pt idx="265">
                  <c:v>4.6000176507876162E-2</c:v>
                </c:pt>
                <c:pt idx="266">
                  <c:v>4.59561072329032E-2</c:v>
                </c:pt>
                <c:pt idx="267">
                  <c:v>4.5905952888112167E-2</c:v>
                </c:pt>
                <c:pt idx="268">
                  <c:v>4.5868483603681953E-2</c:v>
                </c:pt>
                <c:pt idx="269">
                  <c:v>4.5824927145295652E-2</c:v>
                </c:pt>
                <c:pt idx="270">
                  <c:v>4.5781539532850316E-2</c:v>
                </c:pt>
                <c:pt idx="271">
                  <c:v>4.5738319731037258E-2</c:v>
                </c:pt>
                <c:pt idx="272">
                  <c:v>4.5695266711174617E-2</c:v>
                </c:pt>
                <c:pt idx="273">
                  <c:v>4.5652379451164737E-2</c:v>
                </c:pt>
                <c:pt idx="274">
                  <c:v>4.5609656935451937E-2</c:v>
                </c:pt>
                <c:pt idx="275">
                  <c:v>4.5567098154980508E-2</c:v>
                </c:pt>
                <c:pt idx="276">
                  <c:v>4.5524702107152967E-2</c:v>
                </c:pt>
                <c:pt idx="277">
                  <c:v>4.5482467795788593E-2</c:v>
                </c:pt>
                <c:pt idx="278">
                  <c:v>4.5440394231082266E-2</c:v>
                </c:pt>
                <c:pt idx="279">
                  <c:v>4.5356725414055686E-2</c:v>
                </c:pt>
                <c:pt idx="280">
                  <c:v>4.5315128213635959E-2</c:v>
                </c:pt>
                <c:pt idx="281">
                  <c:v>4.5273687863594723E-2</c:v>
                </c:pt>
                <c:pt idx="282">
                  <c:v>4.5232403405395985E-2</c:v>
                </c:pt>
                <c:pt idx="283">
                  <c:v>4.5191273886637587E-2</c:v>
                </c:pt>
                <c:pt idx="284">
                  <c:v>4.5150298361011906E-2</c:v>
                </c:pt>
                <c:pt idx="285">
                  <c:v>4.5109475888266692E-2</c:v>
                </c:pt>
                <c:pt idx="286">
                  <c:v>4.5068805534166222E-2</c:v>
                </c:pt>
                <c:pt idx="287">
                  <c:v>4.5028286370452621E-2</c:v>
                </c:pt>
                <c:pt idx="288">
                  <c:v>4.4987917474807515E-2</c:v>
                </c:pt>
                <c:pt idx="289">
                  <c:v>4.4947697930813935E-2</c:v>
                </c:pt>
                <c:pt idx="290">
                  <c:v>4.4907626827918358E-2</c:v>
                </c:pt>
              </c:numCache>
            </c:numRef>
          </c:val>
          <c:smooth val="0"/>
        </c:ser>
        <c:dLbls>
          <c:showLegendKey val="0"/>
          <c:showVal val="0"/>
          <c:showCatName val="0"/>
          <c:showSerName val="0"/>
          <c:showPercent val="0"/>
          <c:showBubbleSize val="0"/>
        </c:dLbls>
        <c:marker val="1"/>
        <c:smooth val="0"/>
        <c:axId val="289288192"/>
        <c:axId val="289289728"/>
      </c:lineChart>
      <c:dateAx>
        <c:axId val="289288192"/>
        <c:scaling>
          <c:orientation val="minMax"/>
        </c:scaling>
        <c:delete val="0"/>
        <c:axPos val="b"/>
        <c:majorGridlines>
          <c:spPr>
            <a:ln w="0">
              <a:solidFill>
                <a:srgbClr val="000000"/>
              </a:solidFill>
              <a:prstDash val="sysDot"/>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a:pPr>
            <a:endParaRPr lang="ja-JP"/>
          </a:p>
        </c:txPr>
        <c:crossAx val="289289728"/>
        <c:crosses val="autoZero"/>
        <c:auto val="0"/>
        <c:lblOffset val="100"/>
        <c:baseTimeUnit val="days"/>
      </c:dateAx>
      <c:valAx>
        <c:axId val="289289728"/>
        <c:scaling>
          <c:orientation val="minMax"/>
        </c:scaling>
        <c:delete val="0"/>
        <c:axPos val="l"/>
        <c:majorGridlines>
          <c:spPr>
            <a:ln w="3175">
              <a:pattFill prst="pct75">
                <a:fgClr>
                  <a:srgbClr val="000000"/>
                </a:fgClr>
                <a:bgClr>
                  <a:srgbClr val="FFFFFF"/>
                </a:bgClr>
              </a:pattFill>
              <a:prstDash val="solid"/>
            </a:ln>
          </c:spPr>
        </c:majorGridlines>
        <c:title>
          <c:tx>
            <c:rich>
              <a:bodyPr rot="0" vert="horz"/>
              <a:lstStyle/>
              <a:p>
                <a:pPr>
                  <a:defRPr sz="1000"/>
                </a:pPr>
                <a:r>
                  <a:rPr lang="en-US" altLang="ja-JP" sz="1000"/>
                  <a:t>mSv/h</a:t>
                </a:r>
                <a:endParaRPr lang="ja-JP" altLang="en-US" sz="1000"/>
              </a:p>
            </c:rich>
          </c:tx>
          <c:layout>
            <c:manualLayout>
              <c:xMode val="edge"/>
              <c:yMode val="edge"/>
              <c:x val="5.4806618898157529E-2"/>
              <c:y val="0.65057024634048677"/>
            </c:manualLayout>
          </c:layout>
          <c:overlay val="0"/>
        </c:title>
        <c:numFmt formatCode="General" sourceLinked="0"/>
        <c:majorTickMark val="in"/>
        <c:minorTickMark val="none"/>
        <c:tickLblPos val="nextTo"/>
        <c:spPr>
          <a:ln w="3175">
            <a:solidFill>
              <a:srgbClr val="000000"/>
            </a:solidFill>
            <a:prstDash val="solid"/>
          </a:ln>
        </c:spPr>
        <c:txPr>
          <a:bodyPr rot="0" vert="horz"/>
          <a:lstStyle/>
          <a:p>
            <a:pPr>
              <a:defRPr sz="900"/>
            </a:pPr>
            <a:endParaRPr lang="ja-JP"/>
          </a:p>
        </c:txPr>
        <c:crossAx val="289288192"/>
        <c:crosses val="autoZero"/>
        <c:crossBetween val="midCat"/>
      </c:valAx>
      <c:spPr>
        <a:noFill/>
        <a:ln w="12700">
          <a:solidFill>
            <a:srgbClr val="808080"/>
          </a:solidFill>
          <a:prstDash val="solid"/>
        </a:ln>
      </c:spPr>
    </c:plotArea>
    <c:legend>
      <c:legendPos val="r"/>
      <c:layout>
        <c:manualLayout>
          <c:xMode val="edge"/>
          <c:yMode val="edge"/>
          <c:x val="0.78867475200469228"/>
          <c:y val="8.0438299097559344E-3"/>
          <c:w val="0.20542063932410293"/>
          <c:h val="0.2255597833176422"/>
        </c:manualLayout>
      </c:layout>
      <c:overlay val="0"/>
      <c:spPr>
        <a:solidFill>
          <a:sysClr val="window" lastClr="FFFFFF"/>
        </a:solidFill>
        <a:ln w="25400">
          <a:noFill/>
        </a:ln>
      </c:spPr>
      <c:txPr>
        <a:bodyPr/>
        <a:lstStyle/>
        <a:p>
          <a:pPr>
            <a:defRPr sz="1000"/>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a:pPr>
            <a:r>
              <a:rPr lang="ja-JP" altLang="en-US" sz="1200"/>
              <a:t>ごみ焼却場敷地境界での空間ガンマ線量</a:t>
            </a:r>
            <a:r>
              <a:rPr lang="en-US" altLang="ja-JP" sz="1200"/>
              <a:t>(</a:t>
            </a:r>
            <a:r>
              <a:rPr lang="ja-JP" altLang="en-US" sz="1200"/>
              <a:t>地上</a:t>
            </a:r>
            <a:r>
              <a:rPr lang="en-US" altLang="ja-JP" sz="1200"/>
              <a:t>1.0m)</a:t>
            </a:r>
            <a:r>
              <a:rPr lang="ja-JP" altLang="en-US" sz="1200"/>
              <a:t>の推移</a:t>
            </a:r>
            <a:endParaRPr lang="en-US" altLang="ja-JP" sz="1200"/>
          </a:p>
        </c:rich>
      </c:tx>
      <c:layout>
        <c:manualLayout>
          <c:xMode val="edge"/>
          <c:yMode val="edge"/>
          <c:x val="0.15448782885299939"/>
          <c:y val="1.040247753663468E-2"/>
        </c:manualLayout>
      </c:layout>
      <c:overlay val="0"/>
      <c:spPr>
        <a:solidFill>
          <a:sysClr val="window" lastClr="FFFFFF"/>
        </a:solidFill>
        <a:ln w="25400">
          <a:noFill/>
        </a:ln>
      </c:spPr>
    </c:title>
    <c:autoTitleDeleted val="0"/>
    <c:plotArea>
      <c:layout>
        <c:manualLayout>
          <c:layoutTarget val="inner"/>
          <c:xMode val="edge"/>
          <c:yMode val="edge"/>
          <c:x val="4.773374089488501E-2"/>
          <c:y val="3.4907962608384434E-2"/>
          <c:w val="0.94085127794383994"/>
          <c:h val="0.82173338012247243"/>
        </c:manualLayout>
      </c:layout>
      <c:lineChart>
        <c:grouping val="standard"/>
        <c:varyColors val="0"/>
        <c:ser>
          <c:idx val="2"/>
          <c:order val="0"/>
          <c:tx>
            <c:strRef>
              <c:f>境界線量!$AA$11</c:f>
              <c:strCache>
                <c:ptCount val="1"/>
                <c:pt idx="0">
                  <c:v>東側</c:v>
                </c:pt>
              </c:strCache>
            </c:strRef>
          </c:tx>
          <c:spPr>
            <a:ln w="0">
              <a:noFill/>
            </a:ln>
          </c:spPr>
          <c:marker>
            <c:symbol val="triangle"/>
            <c:size val="5"/>
            <c:spPr>
              <a:noFill/>
            </c:spPr>
          </c:marker>
          <c:cat>
            <c:numRef>
              <c:f>境界線量!$V$12:$V$302</c:f>
              <c:numCache>
                <c:formatCode>[$-411]m\.d\.ge</c:formatCode>
                <c:ptCount val="291"/>
                <c:pt idx="0">
                  <c:v>40616</c:v>
                </c:pt>
                <c:pt idx="1">
                  <c:v>41116</c:v>
                </c:pt>
                <c:pt idx="2">
                  <c:v>41122</c:v>
                </c:pt>
                <c:pt idx="3">
                  <c:v>41129</c:v>
                </c:pt>
                <c:pt idx="4">
                  <c:v>41136</c:v>
                </c:pt>
                <c:pt idx="5">
                  <c:v>41142</c:v>
                </c:pt>
                <c:pt idx="6">
                  <c:v>41150</c:v>
                </c:pt>
                <c:pt idx="7">
                  <c:v>41157</c:v>
                </c:pt>
                <c:pt idx="8">
                  <c:v>41164</c:v>
                </c:pt>
                <c:pt idx="9">
                  <c:v>41171</c:v>
                </c:pt>
                <c:pt idx="10">
                  <c:v>41178</c:v>
                </c:pt>
                <c:pt idx="11">
                  <c:v>41185</c:v>
                </c:pt>
                <c:pt idx="12">
                  <c:v>41192</c:v>
                </c:pt>
                <c:pt idx="13">
                  <c:v>41199</c:v>
                </c:pt>
                <c:pt idx="14">
                  <c:v>41206</c:v>
                </c:pt>
                <c:pt idx="15">
                  <c:v>41213</c:v>
                </c:pt>
                <c:pt idx="16">
                  <c:v>41220</c:v>
                </c:pt>
                <c:pt idx="17">
                  <c:v>41227</c:v>
                </c:pt>
                <c:pt idx="18">
                  <c:v>41234</c:v>
                </c:pt>
                <c:pt idx="19">
                  <c:v>41241</c:v>
                </c:pt>
                <c:pt idx="20">
                  <c:v>41248</c:v>
                </c:pt>
                <c:pt idx="21">
                  <c:v>41255</c:v>
                </c:pt>
                <c:pt idx="22">
                  <c:v>41262</c:v>
                </c:pt>
                <c:pt idx="23">
                  <c:v>41269</c:v>
                </c:pt>
                <c:pt idx="24">
                  <c:v>41283</c:v>
                </c:pt>
                <c:pt idx="25">
                  <c:v>41290</c:v>
                </c:pt>
                <c:pt idx="26">
                  <c:v>41297</c:v>
                </c:pt>
                <c:pt idx="27">
                  <c:v>41304</c:v>
                </c:pt>
                <c:pt idx="28">
                  <c:v>41311</c:v>
                </c:pt>
                <c:pt idx="29">
                  <c:v>41318</c:v>
                </c:pt>
                <c:pt idx="30">
                  <c:v>41325</c:v>
                </c:pt>
                <c:pt idx="31">
                  <c:v>41332</c:v>
                </c:pt>
                <c:pt idx="32">
                  <c:v>41339</c:v>
                </c:pt>
                <c:pt idx="33">
                  <c:v>41346</c:v>
                </c:pt>
                <c:pt idx="34">
                  <c:v>41352</c:v>
                </c:pt>
                <c:pt idx="35">
                  <c:v>41360</c:v>
                </c:pt>
                <c:pt idx="36">
                  <c:v>41367</c:v>
                </c:pt>
                <c:pt idx="37">
                  <c:v>41374</c:v>
                </c:pt>
                <c:pt idx="38">
                  <c:v>41381</c:v>
                </c:pt>
                <c:pt idx="39">
                  <c:v>41388</c:v>
                </c:pt>
                <c:pt idx="40">
                  <c:v>41395</c:v>
                </c:pt>
                <c:pt idx="41">
                  <c:v>41402</c:v>
                </c:pt>
                <c:pt idx="42">
                  <c:v>41409</c:v>
                </c:pt>
                <c:pt idx="43">
                  <c:v>41416</c:v>
                </c:pt>
                <c:pt idx="44">
                  <c:v>41423</c:v>
                </c:pt>
                <c:pt idx="45">
                  <c:v>41430</c:v>
                </c:pt>
                <c:pt idx="46">
                  <c:v>41437</c:v>
                </c:pt>
                <c:pt idx="47">
                  <c:v>41444</c:v>
                </c:pt>
                <c:pt idx="48">
                  <c:v>41451</c:v>
                </c:pt>
                <c:pt idx="49">
                  <c:v>41458</c:v>
                </c:pt>
                <c:pt idx="50">
                  <c:v>41465</c:v>
                </c:pt>
                <c:pt idx="51">
                  <c:v>41472</c:v>
                </c:pt>
                <c:pt idx="52">
                  <c:v>41479</c:v>
                </c:pt>
                <c:pt idx="53">
                  <c:v>41486</c:v>
                </c:pt>
                <c:pt idx="54">
                  <c:v>41493</c:v>
                </c:pt>
                <c:pt idx="55">
                  <c:v>41500</c:v>
                </c:pt>
                <c:pt idx="56">
                  <c:v>41507</c:v>
                </c:pt>
                <c:pt idx="57">
                  <c:v>41514</c:v>
                </c:pt>
                <c:pt idx="58">
                  <c:v>41521</c:v>
                </c:pt>
                <c:pt idx="59">
                  <c:v>41528</c:v>
                </c:pt>
                <c:pt idx="60">
                  <c:v>41535</c:v>
                </c:pt>
                <c:pt idx="61">
                  <c:v>41542</c:v>
                </c:pt>
                <c:pt idx="62">
                  <c:v>41549</c:v>
                </c:pt>
                <c:pt idx="63">
                  <c:v>41556</c:v>
                </c:pt>
                <c:pt idx="64">
                  <c:v>41563</c:v>
                </c:pt>
                <c:pt idx="65">
                  <c:v>41570</c:v>
                </c:pt>
                <c:pt idx="66">
                  <c:v>41577</c:v>
                </c:pt>
                <c:pt idx="67">
                  <c:v>41584</c:v>
                </c:pt>
                <c:pt idx="68">
                  <c:v>41591</c:v>
                </c:pt>
                <c:pt idx="69">
                  <c:v>41598</c:v>
                </c:pt>
                <c:pt idx="70">
                  <c:v>41605</c:v>
                </c:pt>
                <c:pt idx="71">
                  <c:v>41612</c:v>
                </c:pt>
                <c:pt idx="72">
                  <c:v>41619</c:v>
                </c:pt>
                <c:pt idx="73">
                  <c:v>41626</c:v>
                </c:pt>
                <c:pt idx="74">
                  <c:v>41633</c:v>
                </c:pt>
                <c:pt idx="75">
                  <c:v>41647</c:v>
                </c:pt>
                <c:pt idx="76">
                  <c:v>41654</c:v>
                </c:pt>
                <c:pt idx="77">
                  <c:v>41661</c:v>
                </c:pt>
                <c:pt idx="78">
                  <c:v>41668</c:v>
                </c:pt>
                <c:pt idx="79">
                  <c:v>41675</c:v>
                </c:pt>
                <c:pt idx="80">
                  <c:v>41682</c:v>
                </c:pt>
                <c:pt idx="81">
                  <c:v>41689</c:v>
                </c:pt>
                <c:pt idx="82">
                  <c:v>41696</c:v>
                </c:pt>
                <c:pt idx="83">
                  <c:v>41703</c:v>
                </c:pt>
                <c:pt idx="84">
                  <c:v>41710</c:v>
                </c:pt>
                <c:pt idx="85">
                  <c:v>41717</c:v>
                </c:pt>
                <c:pt idx="86">
                  <c:v>41724</c:v>
                </c:pt>
                <c:pt idx="87">
                  <c:v>41731</c:v>
                </c:pt>
                <c:pt idx="88">
                  <c:v>41738</c:v>
                </c:pt>
                <c:pt idx="89">
                  <c:v>41745</c:v>
                </c:pt>
                <c:pt idx="90">
                  <c:v>41752</c:v>
                </c:pt>
                <c:pt idx="91">
                  <c:v>41759</c:v>
                </c:pt>
                <c:pt idx="92">
                  <c:v>41766</c:v>
                </c:pt>
                <c:pt idx="93">
                  <c:v>41773</c:v>
                </c:pt>
                <c:pt idx="94">
                  <c:v>41780</c:v>
                </c:pt>
                <c:pt idx="95">
                  <c:v>41787</c:v>
                </c:pt>
                <c:pt idx="96">
                  <c:v>41794</c:v>
                </c:pt>
                <c:pt idx="97">
                  <c:v>41801</c:v>
                </c:pt>
                <c:pt idx="98">
                  <c:v>41808</c:v>
                </c:pt>
                <c:pt idx="99">
                  <c:v>41815</c:v>
                </c:pt>
                <c:pt idx="100">
                  <c:v>41822</c:v>
                </c:pt>
                <c:pt idx="101">
                  <c:v>41829</c:v>
                </c:pt>
                <c:pt idx="102">
                  <c:v>41836</c:v>
                </c:pt>
                <c:pt idx="103">
                  <c:v>41843</c:v>
                </c:pt>
                <c:pt idx="104">
                  <c:v>41850</c:v>
                </c:pt>
                <c:pt idx="105">
                  <c:v>41857</c:v>
                </c:pt>
                <c:pt idx="106">
                  <c:v>41864</c:v>
                </c:pt>
                <c:pt idx="107">
                  <c:v>41871</c:v>
                </c:pt>
                <c:pt idx="108">
                  <c:v>41878</c:v>
                </c:pt>
                <c:pt idx="109">
                  <c:v>41885</c:v>
                </c:pt>
                <c:pt idx="110">
                  <c:v>41892</c:v>
                </c:pt>
                <c:pt idx="111">
                  <c:v>41899</c:v>
                </c:pt>
                <c:pt idx="112">
                  <c:v>41906</c:v>
                </c:pt>
                <c:pt idx="113">
                  <c:v>41913</c:v>
                </c:pt>
                <c:pt idx="114">
                  <c:v>41920</c:v>
                </c:pt>
                <c:pt idx="115">
                  <c:v>41927</c:v>
                </c:pt>
                <c:pt idx="116">
                  <c:v>41934</c:v>
                </c:pt>
                <c:pt idx="117">
                  <c:v>41941</c:v>
                </c:pt>
                <c:pt idx="118">
                  <c:v>41948</c:v>
                </c:pt>
                <c:pt idx="119">
                  <c:v>41955</c:v>
                </c:pt>
                <c:pt idx="120">
                  <c:v>41962</c:v>
                </c:pt>
                <c:pt idx="121">
                  <c:v>41969</c:v>
                </c:pt>
                <c:pt idx="122">
                  <c:v>41976</c:v>
                </c:pt>
                <c:pt idx="123">
                  <c:v>41983</c:v>
                </c:pt>
                <c:pt idx="124">
                  <c:v>41990</c:v>
                </c:pt>
                <c:pt idx="125">
                  <c:v>41997</c:v>
                </c:pt>
                <c:pt idx="126">
                  <c:v>42011</c:v>
                </c:pt>
                <c:pt idx="127">
                  <c:v>42018</c:v>
                </c:pt>
                <c:pt idx="128">
                  <c:v>42025</c:v>
                </c:pt>
                <c:pt idx="129">
                  <c:v>42032</c:v>
                </c:pt>
                <c:pt idx="130">
                  <c:v>42039</c:v>
                </c:pt>
                <c:pt idx="131">
                  <c:v>42045</c:v>
                </c:pt>
                <c:pt idx="132">
                  <c:v>42053</c:v>
                </c:pt>
                <c:pt idx="133">
                  <c:v>42060</c:v>
                </c:pt>
                <c:pt idx="134">
                  <c:v>42067</c:v>
                </c:pt>
                <c:pt idx="135">
                  <c:v>42074</c:v>
                </c:pt>
                <c:pt idx="136">
                  <c:v>42081</c:v>
                </c:pt>
                <c:pt idx="137">
                  <c:v>42088</c:v>
                </c:pt>
                <c:pt idx="138">
                  <c:v>42465</c:v>
                </c:pt>
                <c:pt idx="139">
                  <c:v>42472</c:v>
                </c:pt>
                <c:pt idx="140">
                  <c:v>42479</c:v>
                </c:pt>
                <c:pt idx="141">
                  <c:v>42486</c:v>
                </c:pt>
                <c:pt idx="142">
                  <c:v>42492</c:v>
                </c:pt>
                <c:pt idx="143">
                  <c:v>42499</c:v>
                </c:pt>
                <c:pt idx="144">
                  <c:v>42506</c:v>
                </c:pt>
                <c:pt idx="145">
                  <c:v>42514</c:v>
                </c:pt>
                <c:pt idx="146">
                  <c:v>42521</c:v>
                </c:pt>
                <c:pt idx="147">
                  <c:v>42528</c:v>
                </c:pt>
                <c:pt idx="148">
                  <c:v>42535</c:v>
                </c:pt>
                <c:pt idx="149">
                  <c:v>42542</c:v>
                </c:pt>
                <c:pt idx="150">
                  <c:v>42548</c:v>
                </c:pt>
                <c:pt idx="151">
                  <c:v>42558</c:v>
                </c:pt>
                <c:pt idx="152">
                  <c:v>42563</c:v>
                </c:pt>
                <c:pt idx="153">
                  <c:v>42570</c:v>
                </c:pt>
                <c:pt idx="154">
                  <c:v>42577</c:v>
                </c:pt>
                <c:pt idx="155">
                  <c:v>42584</c:v>
                </c:pt>
                <c:pt idx="156">
                  <c:v>42591</c:v>
                </c:pt>
                <c:pt idx="157">
                  <c:v>42598</c:v>
                </c:pt>
                <c:pt idx="158">
                  <c:v>42605</c:v>
                </c:pt>
                <c:pt idx="159">
                  <c:v>42611</c:v>
                </c:pt>
                <c:pt idx="160">
                  <c:v>42619</c:v>
                </c:pt>
                <c:pt idx="161">
                  <c:v>42626</c:v>
                </c:pt>
                <c:pt idx="162">
                  <c:v>42633</c:v>
                </c:pt>
                <c:pt idx="163">
                  <c:v>42639</c:v>
                </c:pt>
                <c:pt idx="164">
                  <c:v>42647</c:v>
                </c:pt>
                <c:pt idx="165">
                  <c:v>42654</c:v>
                </c:pt>
                <c:pt idx="166">
                  <c:v>42661</c:v>
                </c:pt>
                <c:pt idx="167">
                  <c:v>42668</c:v>
                </c:pt>
                <c:pt idx="168">
                  <c:v>42675</c:v>
                </c:pt>
                <c:pt idx="169">
                  <c:v>42682</c:v>
                </c:pt>
                <c:pt idx="170">
                  <c:v>42689</c:v>
                </c:pt>
                <c:pt idx="171">
                  <c:v>42696</c:v>
                </c:pt>
                <c:pt idx="172">
                  <c:v>42703</c:v>
                </c:pt>
                <c:pt idx="173">
                  <c:v>42710</c:v>
                </c:pt>
                <c:pt idx="174">
                  <c:v>42717</c:v>
                </c:pt>
                <c:pt idx="175">
                  <c:v>42724</c:v>
                </c:pt>
                <c:pt idx="176">
                  <c:v>42731</c:v>
                </c:pt>
                <c:pt idx="177">
                  <c:v>42745</c:v>
                </c:pt>
                <c:pt idx="178">
                  <c:v>42752</c:v>
                </c:pt>
                <c:pt idx="179">
                  <c:v>42760</c:v>
                </c:pt>
                <c:pt idx="180">
                  <c:v>42766</c:v>
                </c:pt>
                <c:pt idx="181">
                  <c:v>42773</c:v>
                </c:pt>
                <c:pt idx="182">
                  <c:v>42780</c:v>
                </c:pt>
                <c:pt idx="183">
                  <c:v>42789</c:v>
                </c:pt>
                <c:pt idx="184">
                  <c:v>42794</c:v>
                </c:pt>
                <c:pt idx="185">
                  <c:v>42801</c:v>
                </c:pt>
                <c:pt idx="186">
                  <c:v>42808</c:v>
                </c:pt>
                <c:pt idx="187">
                  <c:v>42815</c:v>
                </c:pt>
                <c:pt idx="188">
                  <c:v>42824</c:v>
                </c:pt>
                <c:pt idx="189">
                  <c:v>42829</c:v>
                </c:pt>
                <c:pt idx="190">
                  <c:v>42835</c:v>
                </c:pt>
                <c:pt idx="191">
                  <c:v>42843</c:v>
                </c:pt>
                <c:pt idx="192">
                  <c:v>42850</c:v>
                </c:pt>
                <c:pt idx="193">
                  <c:v>42857</c:v>
                </c:pt>
                <c:pt idx="194">
                  <c:v>42864</c:v>
                </c:pt>
                <c:pt idx="195">
                  <c:v>42871</c:v>
                </c:pt>
                <c:pt idx="196">
                  <c:v>42878</c:v>
                </c:pt>
                <c:pt idx="197">
                  <c:v>42885</c:v>
                </c:pt>
                <c:pt idx="198">
                  <c:v>42892</c:v>
                </c:pt>
                <c:pt idx="199">
                  <c:v>42899</c:v>
                </c:pt>
                <c:pt idx="200">
                  <c:v>42906</c:v>
                </c:pt>
                <c:pt idx="201">
                  <c:v>42913</c:v>
                </c:pt>
                <c:pt idx="202">
                  <c:v>42920</c:v>
                </c:pt>
                <c:pt idx="203">
                  <c:v>42927</c:v>
                </c:pt>
                <c:pt idx="204">
                  <c:v>42934</c:v>
                </c:pt>
                <c:pt idx="205">
                  <c:v>42941</c:v>
                </c:pt>
                <c:pt idx="206">
                  <c:v>42948</c:v>
                </c:pt>
                <c:pt idx="207">
                  <c:v>42957</c:v>
                </c:pt>
                <c:pt idx="208">
                  <c:v>42962</c:v>
                </c:pt>
                <c:pt idx="209">
                  <c:v>42969</c:v>
                </c:pt>
                <c:pt idx="210">
                  <c:v>42976</c:v>
                </c:pt>
                <c:pt idx="211">
                  <c:v>42983</c:v>
                </c:pt>
                <c:pt idx="212">
                  <c:v>42990</c:v>
                </c:pt>
                <c:pt idx="213">
                  <c:v>42997</c:v>
                </c:pt>
                <c:pt idx="214">
                  <c:v>43004</c:v>
                </c:pt>
                <c:pt idx="215">
                  <c:v>43011</c:v>
                </c:pt>
                <c:pt idx="216">
                  <c:v>43018</c:v>
                </c:pt>
                <c:pt idx="217">
                  <c:v>43025</c:v>
                </c:pt>
                <c:pt idx="218">
                  <c:v>43032</c:v>
                </c:pt>
                <c:pt idx="219">
                  <c:v>43039</c:v>
                </c:pt>
                <c:pt idx="220">
                  <c:v>43046</c:v>
                </c:pt>
                <c:pt idx="221">
                  <c:v>43053</c:v>
                </c:pt>
                <c:pt idx="222">
                  <c:v>43060</c:v>
                </c:pt>
                <c:pt idx="223">
                  <c:v>43067</c:v>
                </c:pt>
                <c:pt idx="224">
                  <c:v>43074</c:v>
                </c:pt>
                <c:pt idx="225">
                  <c:v>43081</c:v>
                </c:pt>
                <c:pt idx="226">
                  <c:v>43088</c:v>
                </c:pt>
                <c:pt idx="227">
                  <c:v>43095</c:v>
                </c:pt>
                <c:pt idx="228">
                  <c:v>43109</c:v>
                </c:pt>
                <c:pt idx="229">
                  <c:v>43116</c:v>
                </c:pt>
                <c:pt idx="230">
                  <c:v>43123</c:v>
                </c:pt>
                <c:pt idx="231">
                  <c:v>43130</c:v>
                </c:pt>
                <c:pt idx="232">
                  <c:v>43137</c:v>
                </c:pt>
                <c:pt idx="233">
                  <c:v>43144</c:v>
                </c:pt>
                <c:pt idx="234">
                  <c:v>43151</c:v>
                </c:pt>
                <c:pt idx="235">
                  <c:v>43158</c:v>
                </c:pt>
                <c:pt idx="236">
                  <c:v>43165</c:v>
                </c:pt>
                <c:pt idx="237">
                  <c:v>43172</c:v>
                </c:pt>
                <c:pt idx="238">
                  <c:v>43179</c:v>
                </c:pt>
                <c:pt idx="239">
                  <c:v>43186</c:v>
                </c:pt>
                <c:pt idx="240">
                  <c:v>43193</c:v>
                </c:pt>
                <c:pt idx="241">
                  <c:v>43200</c:v>
                </c:pt>
                <c:pt idx="242">
                  <c:v>43207</c:v>
                </c:pt>
                <c:pt idx="243">
                  <c:v>43216</c:v>
                </c:pt>
                <c:pt idx="244">
                  <c:v>43221</c:v>
                </c:pt>
                <c:pt idx="245">
                  <c:v>43228</c:v>
                </c:pt>
                <c:pt idx="246">
                  <c:v>43235</c:v>
                </c:pt>
                <c:pt idx="247">
                  <c:v>43242</c:v>
                </c:pt>
                <c:pt idx="248">
                  <c:v>43249</c:v>
                </c:pt>
                <c:pt idx="249">
                  <c:v>43256</c:v>
                </c:pt>
                <c:pt idx="250">
                  <c:v>43263</c:v>
                </c:pt>
                <c:pt idx="251">
                  <c:v>43270</c:v>
                </c:pt>
                <c:pt idx="252">
                  <c:v>43277</c:v>
                </c:pt>
                <c:pt idx="253">
                  <c:v>43284</c:v>
                </c:pt>
                <c:pt idx="254">
                  <c:v>43291</c:v>
                </c:pt>
                <c:pt idx="255">
                  <c:v>43298</c:v>
                </c:pt>
                <c:pt idx="256">
                  <c:v>43305</c:v>
                </c:pt>
                <c:pt idx="257">
                  <c:v>43312</c:v>
                </c:pt>
                <c:pt idx="258">
                  <c:v>43319</c:v>
                </c:pt>
                <c:pt idx="259">
                  <c:v>43326</c:v>
                </c:pt>
                <c:pt idx="260">
                  <c:v>43333</c:v>
                </c:pt>
                <c:pt idx="261">
                  <c:v>43340</c:v>
                </c:pt>
                <c:pt idx="262">
                  <c:v>43347</c:v>
                </c:pt>
                <c:pt idx="263">
                  <c:v>43354</c:v>
                </c:pt>
                <c:pt idx="264">
                  <c:v>43361</c:v>
                </c:pt>
                <c:pt idx="265">
                  <c:v>43368</c:v>
                </c:pt>
                <c:pt idx="266">
                  <c:v>43375</c:v>
                </c:pt>
                <c:pt idx="267">
                  <c:v>43383</c:v>
                </c:pt>
                <c:pt idx="268">
                  <c:v>43389</c:v>
                </c:pt>
                <c:pt idx="269">
                  <c:v>43396</c:v>
                </c:pt>
                <c:pt idx="270">
                  <c:v>43403</c:v>
                </c:pt>
                <c:pt idx="271">
                  <c:v>43410</c:v>
                </c:pt>
                <c:pt idx="272">
                  <c:v>43417</c:v>
                </c:pt>
                <c:pt idx="273">
                  <c:v>43424</c:v>
                </c:pt>
                <c:pt idx="274">
                  <c:v>43431</c:v>
                </c:pt>
                <c:pt idx="275">
                  <c:v>43438</c:v>
                </c:pt>
                <c:pt idx="276">
                  <c:v>43445</c:v>
                </c:pt>
                <c:pt idx="277">
                  <c:v>43452</c:v>
                </c:pt>
                <c:pt idx="278">
                  <c:v>43459</c:v>
                </c:pt>
                <c:pt idx="279">
                  <c:v>43473</c:v>
                </c:pt>
                <c:pt idx="280">
                  <c:v>43480</c:v>
                </c:pt>
                <c:pt idx="281">
                  <c:v>43487</c:v>
                </c:pt>
                <c:pt idx="282">
                  <c:v>43494</c:v>
                </c:pt>
                <c:pt idx="283">
                  <c:v>43501</c:v>
                </c:pt>
                <c:pt idx="284">
                  <c:v>43508</c:v>
                </c:pt>
                <c:pt idx="285">
                  <c:v>43515</c:v>
                </c:pt>
                <c:pt idx="286">
                  <c:v>43522</c:v>
                </c:pt>
                <c:pt idx="287">
                  <c:v>43529</c:v>
                </c:pt>
                <c:pt idx="288">
                  <c:v>43536</c:v>
                </c:pt>
                <c:pt idx="289">
                  <c:v>43543</c:v>
                </c:pt>
                <c:pt idx="290">
                  <c:v>43550</c:v>
                </c:pt>
              </c:numCache>
            </c:numRef>
          </c:cat>
          <c:val>
            <c:numRef>
              <c:f>境界線量!$AA$12:$AA$302</c:f>
              <c:numCache>
                <c:formatCode>0.000</c:formatCode>
                <c:ptCount val="291"/>
                <c:pt idx="1">
                  <c:v>7.0000000000000007E-2</c:v>
                </c:pt>
                <c:pt idx="2">
                  <c:v>7.0000000000000007E-2</c:v>
                </c:pt>
                <c:pt idx="3">
                  <c:v>7.0000000000000007E-2</c:v>
                </c:pt>
                <c:pt idx="4">
                  <c:v>7.1999999999999995E-2</c:v>
                </c:pt>
                <c:pt idx="5">
                  <c:v>7.1999999999999995E-2</c:v>
                </c:pt>
                <c:pt idx="6">
                  <c:v>6.9000000000000006E-2</c:v>
                </c:pt>
                <c:pt idx="7">
                  <c:v>6.7000000000000004E-2</c:v>
                </c:pt>
                <c:pt idx="8">
                  <c:v>7.1999999999999995E-2</c:v>
                </c:pt>
                <c:pt idx="9">
                  <c:v>6.6000000000000003E-2</c:v>
                </c:pt>
                <c:pt idx="10">
                  <c:v>6.6000000000000003E-2</c:v>
                </c:pt>
                <c:pt idx="11">
                  <c:v>6.9000000000000006E-2</c:v>
                </c:pt>
                <c:pt idx="12">
                  <c:v>7.0999999999999994E-2</c:v>
                </c:pt>
                <c:pt idx="13">
                  <c:v>7.6999999999999999E-2</c:v>
                </c:pt>
                <c:pt idx="14">
                  <c:v>7.0999999999999994E-2</c:v>
                </c:pt>
                <c:pt idx="15">
                  <c:v>0.08</c:v>
                </c:pt>
                <c:pt idx="16">
                  <c:v>6.8000000000000005E-2</c:v>
                </c:pt>
                <c:pt idx="17">
                  <c:v>7.3999999999999996E-2</c:v>
                </c:pt>
                <c:pt idx="18">
                  <c:v>6.8000000000000005E-2</c:v>
                </c:pt>
                <c:pt idx="19">
                  <c:v>7.0000000000000007E-2</c:v>
                </c:pt>
                <c:pt idx="20">
                  <c:v>6.7000000000000004E-2</c:v>
                </c:pt>
                <c:pt idx="21">
                  <c:v>7.0999999999999994E-2</c:v>
                </c:pt>
                <c:pt idx="22">
                  <c:v>7.3999999999999996E-2</c:v>
                </c:pt>
                <c:pt idx="23">
                  <c:v>7.2999999999999995E-2</c:v>
                </c:pt>
                <c:pt idx="24">
                  <c:v>6.5000000000000002E-2</c:v>
                </c:pt>
                <c:pt idx="25">
                  <c:v>5.7000000000000002E-2</c:v>
                </c:pt>
                <c:pt idx="26">
                  <c:v>6.2E-2</c:v>
                </c:pt>
                <c:pt idx="27">
                  <c:v>6.6000000000000003E-2</c:v>
                </c:pt>
                <c:pt idx="28">
                  <c:v>7.0999999999999994E-2</c:v>
                </c:pt>
                <c:pt idx="29">
                  <c:v>7.3999999999999996E-2</c:v>
                </c:pt>
                <c:pt idx="30">
                  <c:v>7.4999999999999997E-2</c:v>
                </c:pt>
                <c:pt idx="31">
                  <c:v>7.3999999999999996E-2</c:v>
                </c:pt>
                <c:pt idx="32">
                  <c:v>7.4999999999999997E-2</c:v>
                </c:pt>
                <c:pt idx="33">
                  <c:v>7.2999999999999995E-2</c:v>
                </c:pt>
                <c:pt idx="34">
                  <c:v>6.4000000000000001E-2</c:v>
                </c:pt>
                <c:pt idx="35">
                  <c:v>7.0999999999999994E-2</c:v>
                </c:pt>
                <c:pt idx="36">
                  <c:v>7.0000000000000007E-2</c:v>
                </c:pt>
                <c:pt idx="37">
                  <c:v>6.7000000000000004E-2</c:v>
                </c:pt>
                <c:pt idx="38">
                  <c:v>6.7000000000000004E-2</c:v>
                </c:pt>
                <c:pt idx="39">
                  <c:v>7.0999999999999994E-2</c:v>
                </c:pt>
                <c:pt idx="40">
                  <c:v>6.4000000000000001E-2</c:v>
                </c:pt>
                <c:pt idx="41">
                  <c:v>8.3000000000000004E-2</c:v>
                </c:pt>
                <c:pt idx="42">
                  <c:v>6.3E-2</c:v>
                </c:pt>
                <c:pt idx="43">
                  <c:v>6.7000000000000004E-2</c:v>
                </c:pt>
                <c:pt idx="44">
                  <c:v>6.6000000000000003E-2</c:v>
                </c:pt>
                <c:pt idx="45">
                  <c:v>6.8000000000000005E-2</c:v>
                </c:pt>
                <c:pt idx="46">
                  <c:v>6.5000000000000002E-2</c:v>
                </c:pt>
                <c:pt idx="47">
                  <c:v>6.6000000000000003E-2</c:v>
                </c:pt>
                <c:pt idx="48">
                  <c:v>6.5000000000000002E-2</c:v>
                </c:pt>
                <c:pt idx="49">
                  <c:v>6.3E-2</c:v>
                </c:pt>
                <c:pt idx="50">
                  <c:v>6.6000000000000003E-2</c:v>
                </c:pt>
                <c:pt idx="51">
                  <c:v>6.3E-2</c:v>
                </c:pt>
                <c:pt idx="52">
                  <c:v>6.4000000000000001E-2</c:v>
                </c:pt>
                <c:pt idx="53">
                  <c:v>5.8000000000000003E-2</c:v>
                </c:pt>
                <c:pt idx="54">
                  <c:v>0.06</c:v>
                </c:pt>
                <c:pt idx="55">
                  <c:v>0.06</c:v>
                </c:pt>
                <c:pt idx="56">
                  <c:v>6.4000000000000001E-2</c:v>
                </c:pt>
                <c:pt idx="57">
                  <c:v>5.8999999999999997E-2</c:v>
                </c:pt>
                <c:pt idx="58">
                  <c:v>5.8999999999999997E-2</c:v>
                </c:pt>
                <c:pt idx="59">
                  <c:v>5.7000000000000002E-2</c:v>
                </c:pt>
                <c:pt idx="60">
                  <c:v>5.8000000000000003E-2</c:v>
                </c:pt>
                <c:pt idx="61">
                  <c:v>6.4000000000000001E-2</c:v>
                </c:pt>
                <c:pt idx="62">
                  <c:v>5.2999999999999999E-2</c:v>
                </c:pt>
                <c:pt idx="63">
                  <c:v>5.8999999999999997E-2</c:v>
                </c:pt>
                <c:pt idx="64">
                  <c:v>5.6000000000000001E-2</c:v>
                </c:pt>
                <c:pt idx="65">
                  <c:v>5.8000000000000003E-2</c:v>
                </c:pt>
                <c:pt idx="66">
                  <c:v>5.5E-2</c:v>
                </c:pt>
                <c:pt idx="67">
                  <c:v>6.2E-2</c:v>
                </c:pt>
                <c:pt idx="68">
                  <c:v>7.0000000000000007E-2</c:v>
                </c:pt>
                <c:pt idx="69">
                  <c:v>6.0999999999999999E-2</c:v>
                </c:pt>
                <c:pt idx="70">
                  <c:v>6.0999999999999999E-2</c:v>
                </c:pt>
                <c:pt idx="71">
                  <c:v>6.5000000000000002E-2</c:v>
                </c:pt>
                <c:pt idx="72">
                  <c:v>6.4000000000000001E-2</c:v>
                </c:pt>
                <c:pt idx="73">
                  <c:v>6.3E-2</c:v>
                </c:pt>
                <c:pt idx="74">
                  <c:v>6.0999999999999999E-2</c:v>
                </c:pt>
                <c:pt idx="75">
                  <c:v>6.2E-2</c:v>
                </c:pt>
                <c:pt idx="76">
                  <c:v>6.3E-2</c:v>
                </c:pt>
                <c:pt idx="77">
                  <c:v>6.2E-2</c:v>
                </c:pt>
                <c:pt idx="78">
                  <c:v>6.2E-2</c:v>
                </c:pt>
                <c:pt idx="79">
                  <c:v>7.8E-2</c:v>
                </c:pt>
                <c:pt idx="80">
                  <c:v>5.8999999999999997E-2</c:v>
                </c:pt>
                <c:pt idx="81">
                  <c:v>6.0999999999999999E-2</c:v>
                </c:pt>
                <c:pt idx="82">
                  <c:v>6.2E-2</c:v>
                </c:pt>
                <c:pt idx="83">
                  <c:v>5.2999999999999999E-2</c:v>
                </c:pt>
                <c:pt idx="84">
                  <c:v>5.6000000000000001E-2</c:v>
                </c:pt>
                <c:pt idx="85">
                  <c:v>6.0999999999999999E-2</c:v>
                </c:pt>
                <c:pt idx="86">
                  <c:v>5.8000000000000003E-2</c:v>
                </c:pt>
                <c:pt idx="87">
                  <c:v>5.8999999999999997E-2</c:v>
                </c:pt>
                <c:pt idx="88">
                  <c:v>7.5999999999999998E-2</c:v>
                </c:pt>
                <c:pt idx="89">
                  <c:v>6.0999999999999999E-2</c:v>
                </c:pt>
                <c:pt idx="90">
                  <c:v>6.2E-2</c:v>
                </c:pt>
                <c:pt idx="91">
                  <c:v>5.6000000000000001E-2</c:v>
                </c:pt>
                <c:pt idx="92">
                  <c:v>6.0999999999999999E-2</c:v>
                </c:pt>
                <c:pt idx="93">
                  <c:v>6.9000000000000006E-2</c:v>
                </c:pt>
                <c:pt idx="94">
                  <c:v>6.5000000000000002E-2</c:v>
                </c:pt>
                <c:pt idx="95">
                  <c:v>6.9000000000000006E-2</c:v>
                </c:pt>
                <c:pt idx="96">
                  <c:v>5.3999999999999999E-2</c:v>
                </c:pt>
                <c:pt idx="97">
                  <c:v>5.3999999999999999E-2</c:v>
                </c:pt>
                <c:pt idx="98">
                  <c:v>6.3E-2</c:v>
                </c:pt>
                <c:pt idx="99">
                  <c:v>0.06</c:v>
                </c:pt>
                <c:pt idx="100">
                  <c:v>0.06</c:v>
                </c:pt>
                <c:pt idx="101">
                  <c:v>6.0999999999999999E-2</c:v>
                </c:pt>
                <c:pt idx="102">
                  <c:v>5.2999999999999999E-2</c:v>
                </c:pt>
                <c:pt idx="103">
                  <c:v>5.5E-2</c:v>
                </c:pt>
                <c:pt idx="104">
                  <c:v>5.8000000000000003E-2</c:v>
                </c:pt>
                <c:pt idx="105">
                  <c:v>5.6000000000000001E-2</c:v>
                </c:pt>
                <c:pt idx="106">
                  <c:v>5.5E-2</c:v>
                </c:pt>
                <c:pt idx="107">
                  <c:v>5.7000000000000002E-2</c:v>
                </c:pt>
                <c:pt idx="108">
                  <c:v>6.3E-2</c:v>
                </c:pt>
                <c:pt idx="109">
                  <c:v>5.5E-2</c:v>
                </c:pt>
                <c:pt idx="110">
                  <c:v>5.3999999999999999E-2</c:v>
                </c:pt>
                <c:pt idx="111">
                  <c:v>5.8000000000000003E-2</c:v>
                </c:pt>
                <c:pt idx="112">
                  <c:v>5.6000000000000001E-2</c:v>
                </c:pt>
                <c:pt idx="113">
                  <c:v>6.0999999999999999E-2</c:v>
                </c:pt>
                <c:pt idx="114">
                  <c:v>6.0999999999999999E-2</c:v>
                </c:pt>
                <c:pt idx="115">
                  <c:v>5.8000000000000003E-2</c:v>
                </c:pt>
                <c:pt idx="116">
                  <c:v>5.6000000000000001E-2</c:v>
                </c:pt>
                <c:pt idx="117">
                  <c:v>5.8000000000000003E-2</c:v>
                </c:pt>
                <c:pt idx="118">
                  <c:v>5.2999999999999999E-2</c:v>
                </c:pt>
                <c:pt idx="119">
                  <c:v>0.06</c:v>
                </c:pt>
                <c:pt idx="120">
                  <c:v>6.3E-2</c:v>
                </c:pt>
                <c:pt idx="121">
                  <c:v>6.9000000000000006E-2</c:v>
                </c:pt>
                <c:pt idx="122">
                  <c:v>5.6000000000000001E-2</c:v>
                </c:pt>
                <c:pt idx="123">
                  <c:v>6.0999999999999999E-2</c:v>
                </c:pt>
                <c:pt idx="124">
                  <c:v>6.4000000000000001E-2</c:v>
                </c:pt>
                <c:pt idx="125">
                  <c:v>5.6000000000000001E-2</c:v>
                </c:pt>
                <c:pt idx="126">
                  <c:v>0.06</c:v>
                </c:pt>
                <c:pt idx="127">
                  <c:v>4.5999999999999999E-2</c:v>
                </c:pt>
                <c:pt idx="128">
                  <c:v>5.0999999999999997E-2</c:v>
                </c:pt>
                <c:pt idx="129">
                  <c:v>4.7E-2</c:v>
                </c:pt>
                <c:pt idx="130">
                  <c:v>5.3999999999999999E-2</c:v>
                </c:pt>
                <c:pt idx="131">
                  <c:v>5.6000000000000001E-2</c:v>
                </c:pt>
                <c:pt idx="132">
                  <c:v>5.5E-2</c:v>
                </c:pt>
                <c:pt idx="133">
                  <c:v>5.1999999999999998E-2</c:v>
                </c:pt>
                <c:pt idx="134">
                  <c:v>6.8000000000000005E-2</c:v>
                </c:pt>
                <c:pt idx="135">
                  <c:v>5.1999999999999998E-2</c:v>
                </c:pt>
                <c:pt idx="136">
                  <c:v>5.7000000000000002E-2</c:v>
                </c:pt>
                <c:pt idx="137">
                  <c:v>5.1999999999999998E-2</c:v>
                </c:pt>
                <c:pt idx="138">
                  <c:v>5.6000000000000001E-2</c:v>
                </c:pt>
                <c:pt idx="139">
                  <c:v>5.2999999999999999E-2</c:v>
                </c:pt>
                <c:pt idx="140">
                  <c:v>5.5E-2</c:v>
                </c:pt>
                <c:pt idx="141">
                  <c:v>5.6000000000000001E-2</c:v>
                </c:pt>
                <c:pt idx="142">
                  <c:v>5.2999999999999999E-2</c:v>
                </c:pt>
                <c:pt idx="143">
                  <c:v>5.0999999999999997E-2</c:v>
                </c:pt>
                <c:pt idx="144">
                  <c:v>5.3999999999999999E-2</c:v>
                </c:pt>
                <c:pt idx="145">
                  <c:v>4.8000000000000001E-2</c:v>
                </c:pt>
                <c:pt idx="146">
                  <c:v>5.3999999999999999E-2</c:v>
                </c:pt>
                <c:pt idx="147">
                  <c:v>5.5E-2</c:v>
                </c:pt>
                <c:pt idx="148">
                  <c:v>5.1999999999999998E-2</c:v>
                </c:pt>
                <c:pt idx="149">
                  <c:v>4.9000000000000002E-2</c:v>
                </c:pt>
                <c:pt idx="150">
                  <c:v>5.2999999999999999E-2</c:v>
                </c:pt>
                <c:pt idx="151">
                  <c:v>5.1999999999999998E-2</c:v>
                </c:pt>
                <c:pt idx="152">
                  <c:v>5.3999999999999999E-2</c:v>
                </c:pt>
                <c:pt idx="153">
                  <c:v>5.1999999999999998E-2</c:v>
                </c:pt>
                <c:pt idx="154">
                  <c:v>4.7E-2</c:v>
                </c:pt>
                <c:pt idx="155">
                  <c:v>4.8000000000000001E-2</c:v>
                </c:pt>
                <c:pt idx="156">
                  <c:v>4.5999999999999999E-2</c:v>
                </c:pt>
                <c:pt idx="157">
                  <c:v>5.1999999999999998E-2</c:v>
                </c:pt>
                <c:pt idx="158">
                  <c:v>4.7E-2</c:v>
                </c:pt>
                <c:pt idx="159">
                  <c:v>4.5999999999999999E-2</c:v>
                </c:pt>
                <c:pt idx="160">
                  <c:v>0.05</c:v>
                </c:pt>
                <c:pt idx="161">
                  <c:v>4.8000000000000001E-2</c:v>
                </c:pt>
                <c:pt idx="162">
                  <c:v>0.05</c:v>
                </c:pt>
                <c:pt idx="163">
                  <c:v>5.7000000000000002E-2</c:v>
                </c:pt>
                <c:pt idx="164">
                  <c:v>5.7000000000000002E-2</c:v>
                </c:pt>
                <c:pt idx="165">
                  <c:v>5.2999999999999999E-2</c:v>
                </c:pt>
                <c:pt idx="166">
                  <c:v>5.3999999999999999E-2</c:v>
                </c:pt>
                <c:pt idx="167">
                  <c:v>5.6000000000000001E-2</c:v>
                </c:pt>
                <c:pt idx="168">
                  <c:v>4.9000000000000002E-2</c:v>
                </c:pt>
                <c:pt idx="169">
                  <c:v>4.7E-2</c:v>
                </c:pt>
                <c:pt idx="170">
                  <c:v>6.2E-2</c:v>
                </c:pt>
                <c:pt idx="171">
                  <c:v>0.05</c:v>
                </c:pt>
                <c:pt idx="172">
                  <c:v>5.1999999999999998E-2</c:v>
                </c:pt>
                <c:pt idx="173">
                  <c:v>4.9000000000000002E-2</c:v>
                </c:pt>
                <c:pt idx="174">
                  <c:v>5.5E-2</c:v>
                </c:pt>
                <c:pt idx="175">
                  <c:v>4.9000000000000002E-2</c:v>
                </c:pt>
                <c:pt idx="176">
                  <c:v>4.9000000000000002E-2</c:v>
                </c:pt>
                <c:pt idx="177">
                  <c:v>5.5E-2</c:v>
                </c:pt>
                <c:pt idx="178">
                  <c:v>5.2999999999999999E-2</c:v>
                </c:pt>
                <c:pt idx="179">
                  <c:v>4.7E-2</c:v>
                </c:pt>
                <c:pt idx="180">
                  <c:v>0.05</c:v>
                </c:pt>
                <c:pt idx="181">
                  <c:v>5.3999999999999999E-2</c:v>
                </c:pt>
                <c:pt idx="182">
                  <c:v>0.05</c:v>
                </c:pt>
                <c:pt idx="183">
                  <c:v>4.8000000000000001E-2</c:v>
                </c:pt>
                <c:pt idx="184">
                  <c:v>5.2999999999999999E-2</c:v>
                </c:pt>
                <c:pt idx="185">
                  <c:v>0.05</c:v>
                </c:pt>
                <c:pt idx="186">
                  <c:v>5.6000000000000001E-2</c:v>
                </c:pt>
                <c:pt idx="187">
                  <c:v>5.0999999999999997E-2</c:v>
                </c:pt>
                <c:pt idx="188">
                  <c:v>4.8000000000000001E-2</c:v>
                </c:pt>
                <c:pt idx="189">
                  <c:v>4.8000000000000001E-2</c:v>
                </c:pt>
                <c:pt idx="190">
                  <c:v>5.1999999999999998E-2</c:v>
                </c:pt>
                <c:pt idx="191">
                  <c:v>4.9000000000000002E-2</c:v>
                </c:pt>
                <c:pt idx="192">
                  <c:v>5.0999999999999997E-2</c:v>
                </c:pt>
                <c:pt idx="193">
                  <c:v>4.9000000000000002E-2</c:v>
                </c:pt>
                <c:pt idx="194">
                  <c:v>0.05</c:v>
                </c:pt>
                <c:pt idx="195">
                  <c:v>4.8000000000000001E-2</c:v>
                </c:pt>
                <c:pt idx="196">
                  <c:v>0.05</c:v>
                </c:pt>
                <c:pt idx="197">
                  <c:v>4.8000000000000001E-2</c:v>
                </c:pt>
                <c:pt idx="198">
                  <c:v>5.2999999999999999E-2</c:v>
                </c:pt>
                <c:pt idx="199">
                  <c:v>5.1999999999999998E-2</c:v>
                </c:pt>
                <c:pt idx="200">
                  <c:v>0.05</c:v>
                </c:pt>
                <c:pt idx="201">
                  <c:v>5.0999999999999997E-2</c:v>
                </c:pt>
                <c:pt idx="202">
                  <c:v>5.1999999999999998E-2</c:v>
                </c:pt>
                <c:pt idx="203">
                  <c:v>0.05</c:v>
                </c:pt>
                <c:pt idx="204">
                  <c:v>0.05</c:v>
                </c:pt>
                <c:pt idx="205">
                  <c:v>4.8000000000000001E-2</c:v>
                </c:pt>
                <c:pt idx="206">
                  <c:v>5.0999999999999997E-2</c:v>
                </c:pt>
                <c:pt idx="207">
                  <c:v>0.05</c:v>
                </c:pt>
                <c:pt idx="208">
                  <c:v>4.9000000000000002E-2</c:v>
                </c:pt>
                <c:pt idx="209">
                  <c:v>4.5999999999999999E-2</c:v>
                </c:pt>
                <c:pt idx="210">
                  <c:v>5.1999999999999998E-2</c:v>
                </c:pt>
                <c:pt idx="211">
                  <c:v>0.05</c:v>
                </c:pt>
                <c:pt idx="212">
                  <c:v>5.2999999999999999E-2</c:v>
                </c:pt>
                <c:pt idx="213">
                  <c:v>4.9000000000000002E-2</c:v>
                </c:pt>
                <c:pt idx="214">
                  <c:v>4.8000000000000001E-2</c:v>
                </c:pt>
                <c:pt idx="215">
                  <c:v>4.8000000000000001E-2</c:v>
                </c:pt>
                <c:pt idx="216">
                  <c:v>0.05</c:v>
                </c:pt>
                <c:pt idx="217">
                  <c:v>5.3999999999999999E-2</c:v>
                </c:pt>
                <c:pt idx="218">
                  <c:v>5.2999999999999999E-2</c:v>
                </c:pt>
                <c:pt idx="219">
                  <c:v>5.0999999999999997E-2</c:v>
                </c:pt>
                <c:pt idx="220">
                  <c:v>5.0999999999999997E-2</c:v>
                </c:pt>
                <c:pt idx="221">
                  <c:v>5.0999999999999997E-2</c:v>
                </c:pt>
                <c:pt idx="222">
                  <c:v>5.3999999999999999E-2</c:v>
                </c:pt>
                <c:pt idx="223">
                  <c:v>0.05</c:v>
                </c:pt>
                <c:pt idx="224">
                  <c:v>0.05</c:v>
                </c:pt>
                <c:pt idx="225">
                  <c:v>5.2999999999999999E-2</c:v>
                </c:pt>
                <c:pt idx="226">
                  <c:v>5.1999999999999998E-2</c:v>
                </c:pt>
                <c:pt idx="227">
                  <c:v>4.7E-2</c:v>
                </c:pt>
                <c:pt idx="228">
                  <c:v>5.1999999999999998E-2</c:v>
                </c:pt>
                <c:pt idx="229">
                  <c:v>4.8000000000000001E-2</c:v>
                </c:pt>
                <c:pt idx="230">
                  <c:v>4.4999999999999998E-2</c:v>
                </c:pt>
                <c:pt idx="231">
                  <c:v>4.2999999999999997E-2</c:v>
                </c:pt>
                <c:pt idx="232">
                  <c:v>5.6000000000000001E-2</c:v>
                </c:pt>
                <c:pt idx="233">
                  <c:v>5.3999999999999999E-2</c:v>
                </c:pt>
                <c:pt idx="234">
                  <c:v>5.0999999999999997E-2</c:v>
                </c:pt>
                <c:pt idx="235">
                  <c:v>4.4999999999999998E-2</c:v>
                </c:pt>
                <c:pt idx="236">
                  <c:v>4.4999999999999998E-2</c:v>
                </c:pt>
                <c:pt idx="237">
                  <c:v>4.9000000000000002E-2</c:v>
                </c:pt>
                <c:pt idx="238">
                  <c:v>5.1999999999999998E-2</c:v>
                </c:pt>
                <c:pt idx="239">
                  <c:v>4.9000000000000002E-2</c:v>
                </c:pt>
                <c:pt idx="240">
                  <c:v>4.8000000000000001E-2</c:v>
                </c:pt>
                <c:pt idx="241">
                  <c:v>4.3999999999999997E-2</c:v>
                </c:pt>
                <c:pt idx="242">
                  <c:v>5.1999999999999998E-2</c:v>
                </c:pt>
                <c:pt idx="243">
                  <c:v>0.05</c:v>
                </c:pt>
                <c:pt idx="244">
                  <c:v>4.8000000000000001E-2</c:v>
                </c:pt>
                <c:pt idx="245">
                  <c:v>4.2999999999999997E-2</c:v>
                </c:pt>
                <c:pt idx="246">
                  <c:v>4.7E-2</c:v>
                </c:pt>
                <c:pt idx="247">
                  <c:v>4.8000000000000001E-2</c:v>
                </c:pt>
                <c:pt idx="248">
                  <c:v>0.05</c:v>
                </c:pt>
                <c:pt idx="249">
                  <c:v>4.2000000000000003E-2</c:v>
                </c:pt>
                <c:pt idx="250">
                  <c:v>4.9000000000000002E-2</c:v>
                </c:pt>
                <c:pt idx="251">
                  <c:v>4.4999999999999998E-2</c:v>
                </c:pt>
                <c:pt idx="252">
                  <c:v>4.8000000000000001E-2</c:v>
                </c:pt>
                <c:pt idx="253">
                  <c:v>4.5999999999999999E-2</c:v>
                </c:pt>
                <c:pt idx="254">
                  <c:v>4.9000000000000002E-2</c:v>
                </c:pt>
                <c:pt idx="255">
                  <c:v>4.3999999999999997E-2</c:v>
                </c:pt>
                <c:pt idx="256">
                  <c:v>4.4999999999999998E-2</c:v>
                </c:pt>
                <c:pt idx="257">
                  <c:v>4.3999999999999997E-2</c:v>
                </c:pt>
                <c:pt idx="258">
                  <c:v>4.3999999999999997E-2</c:v>
                </c:pt>
                <c:pt idx="259">
                  <c:v>4.4999999999999998E-2</c:v>
                </c:pt>
                <c:pt idx="260">
                  <c:v>4.4999999999999998E-2</c:v>
                </c:pt>
                <c:pt idx="261">
                  <c:v>4.9000000000000002E-2</c:v>
                </c:pt>
                <c:pt idx="262">
                  <c:v>4.9000000000000002E-2</c:v>
                </c:pt>
                <c:pt idx="263">
                  <c:v>4.7E-2</c:v>
                </c:pt>
                <c:pt idx="264">
                  <c:v>0.04</c:v>
                </c:pt>
                <c:pt idx="265">
                  <c:v>4.7E-2</c:v>
                </c:pt>
                <c:pt idx="266">
                  <c:v>4.7E-2</c:v>
                </c:pt>
                <c:pt idx="267">
                  <c:v>4.3999999999999997E-2</c:v>
                </c:pt>
                <c:pt idx="268">
                  <c:v>4.7E-2</c:v>
                </c:pt>
                <c:pt idx="269">
                  <c:v>4.8000000000000001E-2</c:v>
                </c:pt>
                <c:pt idx="270">
                  <c:v>4.3999999999999997E-2</c:v>
                </c:pt>
                <c:pt idx="271">
                  <c:v>0.05</c:v>
                </c:pt>
                <c:pt idx="272">
                  <c:v>4.7E-2</c:v>
                </c:pt>
                <c:pt idx="273">
                  <c:v>4.8000000000000001E-2</c:v>
                </c:pt>
                <c:pt idx="274">
                  <c:v>4.8000000000000001E-2</c:v>
                </c:pt>
                <c:pt idx="275">
                  <c:v>5.8000000000000003E-2</c:v>
                </c:pt>
                <c:pt idx="276">
                  <c:v>5.1999999999999998E-2</c:v>
                </c:pt>
                <c:pt idx="277">
                  <c:v>4.7E-2</c:v>
                </c:pt>
                <c:pt idx="278">
                  <c:v>4.5999999999999999E-2</c:v>
                </c:pt>
                <c:pt idx="279">
                  <c:v>4.3999999999999997E-2</c:v>
                </c:pt>
                <c:pt idx="280">
                  <c:v>4.7E-2</c:v>
                </c:pt>
                <c:pt idx="281">
                  <c:v>0.05</c:v>
                </c:pt>
                <c:pt idx="282">
                  <c:v>5.0999999999999997E-2</c:v>
                </c:pt>
                <c:pt idx="283">
                  <c:v>0.05</c:v>
                </c:pt>
                <c:pt idx="284">
                  <c:v>4.5999999999999999E-2</c:v>
                </c:pt>
                <c:pt idx="285">
                  <c:v>4.5999999999999999E-2</c:v>
                </c:pt>
                <c:pt idx="286">
                  <c:v>4.8000000000000001E-2</c:v>
                </c:pt>
                <c:pt idx="287">
                  <c:v>4.5999999999999999E-2</c:v>
                </c:pt>
                <c:pt idx="288">
                  <c:v>5.2999999999999999E-2</c:v>
                </c:pt>
                <c:pt idx="289">
                  <c:v>5.6000000000000001E-2</c:v>
                </c:pt>
                <c:pt idx="290">
                  <c:v>5.8000000000000003E-2</c:v>
                </c:pt>
              </c:numCache>
            </c:numRef>
          </c:val>
          <c:smooth val="0"/>
        </c:ser>
        <c:ser>
          <c:idx val="3"/>
          <c:order val="1"/>
          <c:tx>
            <c:strRef>
              <c:f>境界線量!$AB$11</c:f>
              <c:strCache>
                <c:ptCount val="1"/>
                <c:pt idx="0">
                  <c:v>西側</c:v>
                </c:pt>
              </c:strCache>
            </c:strRef>
          </c:tx>
          <c:spPr>
            <a:ln w="0">
              <a:noFill/>
            </a:ln>
          </c:spPr>
          <c:marker>
            <c:symbol val="square"/>
            <c:size val="4"/>
            <c:spPr>
              <a:noFill/>
            </c:spPr>
          </c:marker>
          <c:cat>
            <c:numRef>
              <c:f>境界線量!$V$12:$V$302</c:f>
              <c:numCache>
                <c:formatCode>[$-411]m\.d\.ge</c:formatCode>
                <c:ptCount val="291"/>
                <c:pt idx="0">
                  <c:v>40616</c:v>
                </c:pt>
                <c:pt idx="1">
                  <c:v>41116</c:v>
                </c:pt>
                <c:pt idx="2">
                  <c:v>41122</c:v>
                </c:pt>
                <c:pt idx="3">
                  <c:v>41129</c:v>
                </c:pt>
                <c:pt idx="4">
                  <c:v>41136</c:v>
                </c:pt>
                <c:pt idx="5">
                  <c:v>41142</c:v>
                </c:pt>
                <c:pt idx="6">
                  <c:v>41150</c:v>
                </c:pt>
                <c:pt idx="7">
                  <c:v>41157</c:v>
                </c:pt>
                <c:pt idx="8">
                  <c:v>41164</c:v>
                </c:pt>
                <c:pt idx="9">
                  <c:v>41171</c:v>
                </c:pt>
                <c:pt idx="10">
                  <c:v>41178</c:v>
                </c:pt>
                <c:pt idx="11">
                  <c:v>41185</c:v>
                </c:pt>
                <c:pt idx="12">
                  <c:v>41192</c:v>
                </c:pt>
                <c:pt idx="13">
                  <c:v>41199</c:v>
                </c:pt>
                <c:pt idx="14">
                  <c:v>41206</c:v>
                </c:pt>
                <c:pt idx="15">
                  <c:v>41213</c:v>
                </c:pt>
                <c:pt idx="16">
                  <c:v>41220</c:v>
                </c:pt>
                <c:pt idx="17">
                  <c:v>41227</c:v>
                </c:pt>
                <c:pt idx="18">
                  <c:v>41234</c:v>
                </c:pt>
                <c:pt idx="19">
                  <c:v>41241</c:v>
                </c:pt>
                <c:pt idx="20">
                  <c:v>41248</c:v>
                </c:pt>
                <c:pt idx="21">
                  <c:v>41255</c:v>
                </c:pt>
                <c:pt idx="22">
                  <c:v>41262</c:v>
                </c:pt>
                <c:pt idx="23">
                  <c:v>41269</c:v>
                </c:pt>
                <c:pt idx="24">
                  <c:v>41283</c:v>
                </c:pt>
                <c:pt idx="25">
                  <c:v>41290</c:v>
                </c:pt>
                <c:pt idx="26">
                  <c:v>41297</c:v>
                </c:pt>
                <c:pt idx="27">
                  <c:v>41304</c:v>
                </c:pt>
                <c:pt idx="28">
                  <c:v>41311</c:v>
                </c:pt>
                <c:pt idx="29">
                  <c:v>41318</c:v>
                </c:pt>
                <c:pt idx="30">
                  <c:v>41325</c:v>
                </c:pt>
                <c:pt idx="31">
                  <c:v>41332</c:v>
                </c:pt>
                <c:pt idx="32">
                  <c:v>41339</c:v>
                </c:pt>
                <c:pt idx="33">
                  <c:v>41346</c:v>
                </c:pt>
                <c:pt idx="34">
                  <c:v>41352</c:v>
                </c:pt>
                <c:pt idx="35">
                  <c:v>41360</c:v>
                </c:pt>
                <c:pt idx="36">
                  <c:v>41367</c:v>
                </c:pt>
                <c:pt idx="37">
                  <c:v>41374</c:v>
                </c:pt>
                <c:pt idx="38">
                  <c:v>41381</c:v>
                </c:pt>
                <c:pt idx="39">
                  <c:v>41388</c:v>
                </c:pt>
                <c:pt idx="40">
                  <c:v>41395</c:v>
                </c:pt>
                <c:pt idx="41">
                  <c:v>41402</c:v>
                </c:pt>
                <c:pt idx="42">
                  <c:v>41409</c:v>
                </c:pt>
                <c:pt idx="43">
                  <c:v>41416</c:v>
                </c:pt>
                <c:pt idx="44">
                  <c:v>41423</c:v>
                </c:pt>
                <c:pt idx="45">
                  <c:v>41430</c:v>
                </c:pt>
                <c:pt idx="46">
                  <c:v>41437</c:v>
                </c:pt>
                <c:pt idx="47">
                  <c:v>41444</c:v>
                </c:pt>
                <c:pt idx="48">
                  <c:v>41451</c:v>
                </c:pt>
                <c:pt idx="49">
                  <c:v>41458</c:v>
                </c:pt>
                <c:pt idx="50">
                  <c:v>41465</c:v>
                </c:pt>
                <c:pt idx="51">
                  <c:v>41472</c:v>
                </c:pt>
                <c:pt idx="52">
                  <c:v>41479</c:v>
                </c:pt>
                <c:pt idx="53">
                  <c:v>41486</c:v>
                </c:pt>
                <c:pt idx="54">
                  <c:v>41493</c:v>
                </c:pt>
                <c:pt idx="55">
                  <c:v>41500</c:v>
                </c:pt>
                <c:pt idx="56">
                  <c:v>41507</c:v>
                </c:pt>
                <c:pt idx="57">
                  <c:v>41514</c:v>
                </c:pt>
                <c:pt idx="58">
                  <c:v>41521</c:v>
                </c:pt>
                <c:pt idx="59">
                  <c:v>41528</c:v>
                </c:pt>
                <c:pt idx="60">
                  <c:v>41535</c:v>
                </c:pt>
                <c:pt idx="61">
                  <c:v>41542</c:v>
                </c:pt>
                <c:pt idx="62">
                  <c:v>41549</c:v>
                </c:pt>
                <c:pt idx="63">
                  <c:v>41556</c:v>
                </c:pt>
                <c:pt idx="64">
                  <c:v>41563</c:v>
                </c:pt>
                <c:pt idx="65">
                  <c:v>41570</c:v>
                </c:pt>
                <c:pt idx="66">
                  <c:v>41577</c:v>
                </c:pt>
                <c:pt idx="67">
                  <c:v>41584</c:v>
                </c:pt>
                <c:pt idx="68">
                  <c:v>41591</c:v>
                </c:pt>
                <c:pt idx="69">
                  <c:v>41598</c:v>
                </c:pt>
                <c:pt idx="70">
                  <c:v>41605</c:v>
                </c:pt>
                <c:pt idx="71">
                  <c:v>41612</c:v>
                </c:pt>
                <c:pt idx="72">
                  <c:v>41619</c:v>
                </c:pt>
                <c:pt idx="73">
                  <c:v>41626</c:v>
                </c:pt>
                <c:pt idx="74">
                  <c:v>41633</c:v>
                </c:pt>
                <c:pt idx="75">
                  <c:v>41647</c:v>
                </c:pt>
                <c:pt idx="76">
                  <c:v>41654</c:v>
                </c:pt>
                <c:pt idx="77">
                  <c:v>41661</c:v>
                </c:pt>
                <c:pt idx="78">
                  <c:v>41668</c:v>
                </c:pt>
                <c:pt idx="79">
                  <c:v>41675</c:v>
                </c:pt>
                <c:pt idx="80">
                  <c:v>41682</c:v>
                </c:pt>
                <c:pt idx="81">
                  <c:v>41689</c:v>
                </c:pt>
                <c:pt idx="82">
                  <c:v>41696</c:v>
                </c:pt>
                <c:pt idx="83">
                  <c:v>41703</c:v>
                </c:pt>
                <c:pt idx="84">
                  <c:v>41710</c:v>
                </c:pt>
                <c:pt idx="85">
                  <c:v>41717</c:v>
                </c:pt>
                <c:pt idx="86">
                  <c:v>41724</c:v>
                </c:pt>
                <c:pt idx="87">
                  <c:v>41731</c:v>
                </c:pt>
                <c:pt idx="88">
                  <c:v>41738</c:v>
                </c:pt>
                <c:pt idx="89">
                  <c:v>41745</c:v>
                </c:pt>
                <c:pt idx="90">
                  <c:v>41752</c:v>
                </c:pt>
                <c:pt idx="91">
                  <c:v>41759</c:v>
                </c:pt>
                <c:pt idx="92">
                  <c:v>41766</c:v>
                </c:pt>
                <c:pt idx="93">
                  <c:v>41773</c:v>
                </c:pt>
                <c:pt idx="94">
                  <c:v>41780</c:v>
                </c:pt>
                <c:pt idx="95">
                  <c:v>41787</c:v>
                </c:pt>
                <c:pt idx="96">
                  <c:v>41794</c:v>
                </c:pt>
                <c:pt idx="97">
                  <c:v>41801</c:v>
                </c:pt>
                <c:pt idx="98">
                  <c:v>41808</c:v>
                </c:pt>
                <c:pt idx="99">
                  <c:v>41815</c:v>
                </c:pt>
                <c:pt idx="100">
                  <c:v>41822</c:v>
                </c:pt>
                <c:pt idx="101">
                  <c:v>41829</c:v>
                </c:pt>
                <c:pt idx="102">
                  <c:v>41836</c:v>
                </c:pt>
                <c:pt idx="103">
                  <c:v>41843</c:v>
                </c:pt>
                <c:pt idx="104">
                  <c:v>41850</c:v>
                </c:pt>
                <c:pt idx="105">
                  <c:v>41857</c:v>
                </c:pt>
                <c:pt idx="106">
                  <c:v>41864</c:v>
                </c:pt>
                <c:pt idx="107">
                  <c:v>41871</c:v>
                </c:pt>
                <c:pt idx="108">
                  <c:v>41878</c:v>
                </c:pt>
                <c:pt idx="109">
                  <c:v>41885</c:v>
                </c:pt>
                <c:pt idx="110">
                  <c:v>41892</c:v>
                </c:pt>
                <c:pt idx="111">
                  <c:v>41899</c:v>
                </c:pt>
                <c:pt idx="112">
                  <c:v>41906</c:v>
                </c:pt>
                <c:pt idx="113">
                  <c:v>41913</c:v>
                </c:pt>
                <c:pt idx="114">
                  <c:v>41920</c:v>
                </c:pt>
                <c:pt idx="115">
                  <c:v>41927</c:v>
                </c:pt>
                <c:pt idx="116">
                  <c:v>41934</c:v>
                </c:pt>
                <c:pt idx="117">
                  <c:v>41941</c:v>
                </c:pt>
                <c:pt idx="118">
                  <c:v>41948</c:v>
                </c:pt>
                <c:pt idx="119">
                  <c:v>41955</c:v>
                </c:pt>
                <c:pt idx="120">
                  <c:v>41962</c:v>
                </c:pt>
                <c:pt idx="121">
                  <c:v>41969</c:v>
                </c:pt>
                <c:pt idx="122">
                  <c:v>41976</c:v>
                </c:pt>
                <c:pt idx="123">
                  <c:v>41983</c:v>
                </c:pt>
                <c:pt idx="124">
                  <c:v>41990</c:v>
                </c:pt>
                <c:pt idx="125">
                  <c:v>41997</c:v>
                </c:pt>
                <c:pt idx="126">
                  <c:v>42011</c:v>
                </c:pt>
                <c:pt idx="127">
                  <c:v>42018</c:v>
                </c:pt>
                <c:pt idx="128">
                  <c:v>42025</c:v>
                </c:pt>
                <c:pt idx="129">
                  <c:v>42032</c:v>
                </c:pt>
                <c:pt idx="130">
                  <c:v>42039</c:v>
                </c:pt>
                <c:pt idx="131">
                  <c:v>42045</c:v>
                </c:pt>
                <c:pt idx="132">
                  <c:v>42053</c:v>
                </c:pt>
                <c:pt idx="133">
                  <c:v>42060</c:v>
                </c:pt>
                <c:pt idx="134">
                  <c:v>42067</c:v>
                </c:pt>
                <c:pt idx="135">
                  <c:v>42074</c:v>
                </c:pt>
                <c:pt idx="136">
                  <c:v>42081</c:v>
                </c:pt>
                <c:pt idx="137">
                  <c:v>42088</c:v>
                </c:pt>
                <c:pt idx="138">
                  <c:v>42465</c:v>
                </c:pt>
                <c:pt idx="139">
                  <c:v>42472</c:v>
                </c:pt>
                <c:pt idx="140">
                  <c:v>42479</c:v>
                </c:pt>
                <c:pt idx="141">
                  <c:v>42486</c:v>
                </c:pt>
                <c:pt idx="142">
                  <c:v>42492</c:v>
                </c:pt>
                <c:pt idx="143">
                  <c:v>42499</c:v>
                </c:pt>
                <c:pt idx="144">
                  <c:v>42506</c:v>
                </c:pt>
                <c:pt idx="145">
                  <c:v>42514</c:v>
                </c:pt>
                <c:pt idx="146">
                  <c:v>42521</c:v>
                </c:pt>
                <c:pt idx="147">
                  <c:v>42528</c:v>
                </c:pt>
                <c:pt idx="148">
                  <c:v>42535</c:v>
                </c:pt>
                <c:pt idx="149">
                  <c:v>42542</c:v>
                </c:pt>
                <c:pt idx="150">
                  <c:v>42548</c:v>
                </c:pt>
                <c:pt idx="151">
                  <c:v>42558</c:v>
                </c:pt>
                <c:pt idx="152">
                  <c:v>42563</c:v>
                </c:pt>
                <c:pt idx="153">
                  <c:v>42570</c:v>
                </c:pt>
                <c:pt idx="154">
                  <c:v>42577</c:v>
                </c:pt>
                <c:pt idx="155">
                  <c:v>42584</c:v>
                </c:pt>
                <c:pt idx="156">
                  <c:v>42591</c:v>
                </c:pt>
                <c:pt idx="157">
                  <c:v>42598</c:v>
                </c:pt>
                <c:pt idx="158">
                  <c:v>42605</c:v>
                </c:pt>
                <c:pt idx="159">
                  <c:v>42611</c:v>
                </c:pt>
                <c:pt idx="160">
                  <c:v>42619</c:v>
                </c:pt>
                <c:pt idx="161">
                  <c:v>42626</c:v>
                </c:pt>
                <c:pt idx="162">
                  <c:v>42633</c:v>
                </c:pt>
                <c:pt idx="163">
                  <c:v>42639</c:v>
                </c:pt>
                <c:pt idx="164">
                  <c:v>42647</c:v>
                </c:pt>
                <c:pt idx="165">
                  <c:v>42654</c:v>
                </c:pt>
                <c:pt idx="166">
                  <c:v>42661</c:v>
                </c:pt>
                <c:pt idx="167">
                  <c:v>42668</c:v>
                </c:pt>
                <c:pt idx="168">
                  <c:v>42675</c:v>
                </c:pt>
                <c:pt idx="169">
                  <c:v>42682</c:v>
                </c:pt>
                <c:pt idx="170">
                  <c:v>42689</c:v>
                </c:pt>
                <c:pt idx="171">
                  <c:v>42696</c:v>
                </c:pt>
                <c:pt idx="172">
                  <c:v>42703</c:v>
                </c:pt>
                <c:pt idx="173">
                  <c:v>42710</c:v>
                </c:pt>
                <c:pt idx="174">
                  <c:v>42717</c:v>
                </c:pt>
                <c:pt idx="175">
                  <c:v>42724</c:v>
                </c:pt>
                <c:pt idx="176">
                  <c:v>42731</c:v>
                </c:pt>
                <c:pt idx="177">
                  <c:v>42745</c:v>
                </c:pt>
                <c:pt idx="178">
                  <c:v>42752</c:v>
                </c:pt>
                <c:pt idx="179">
                  <c:v>42760</c:v>
                </c:pt>
                <c:pt idx="180">
                  <c:v>42766</c:v>
                </c:pt>
                <c:pt idx="181">
                  <c:v>42773</c:v>
                </c:pt>
                <c:pt idx="182">
                  <c:v>42780</c:v>
                </c:pt>
                <c:pt idx="183">
                  <c:v>42789</c:v>
                </c:pt>
                <c:pt idx="184">
                  <c:v>42794</c:v>
                </c:pt>
                <c:pt idx="185">
                  <c:v>42801</c:v>
                </c:pt>
                <c:pt idx="186">
                  <c:v>42808</c:v>
                </c:pt>
                <c:pt idx="187">
                  <c:v>42815</c:v>
                </c:pt>
                <c:pt idx="188">
                  <c:v>42824</c:v>
                </c:pt>
                <c:pt idx="189">
                  <c:v>42829</c:v>
                </c:pt>
                <c:pt idx="190">
                  <c:v>42835</c:v>
                </c:pt>
                <c:pt idx="191">
                  <c:v>42843</c:v>
                </c:pt>
                <c:pt idx="192">
                  <c:v>42850</c:v>
                </c:pt>
                <c:pt idx="193">
                  <c:v>42857</c:v>
                </c:pt>
                <c:pt idx="194">
                  <c:v>42864</c:v>
                </c:pt>
                <c:pt idx="195">
                  <c:v>42871</c:v>
                </c:pt>
                <c:pt idx="196">
                  <c:v>42878</c:v>
                </c:pt>
                <c:pt idx="197">
                  <c:v>42885</c:v>
                </c:pt>
                <c:pt idx="198">
                  <c:v>42892</c:v>
                </c:pt>
                <c:pt idx="199">
                  <c:v>42899</c:v>
                </c:pt>
                <c:pt idx="200">
                  <c:v>42906</c:v>
                </c:pt>
                <c:pt idx="201">
                  <c:v>42913</c:v>
                </c:pt>
                <c:pt idx="202">
                  <c:v>42920</c:v>
                </c:pt>
                <c:pt idx="203">
                  <c:v>42927</c:v>
                </c:pt>
                <c:pt idx="204">
                  <c:v>42934</c:v>
                </c:pt>
                <c:pt idx="205">
                  <c:v>42941</c:v>
                </c:pt>
                <c:pt idx="206">
                  <c:v>42948</c:v>
                </c:pt>
                <c:pt idx="207">
                  <c:v>42957</c:v>
                </c:pt>
                <c:pt idx="208">
                  <c:v>42962</c:v>
                </c:pt>
                <c:pt idx="209">
                  <c:v>42969</c:v>
                </c:pt>
                <c:pt idx="210">
                  <c:v>42976</c:v>
                </c:pt>
                <c:pt idx="211">
                  <c:v>42983</c:v>
                </c:pt>
                <c:pt idx="212">
                  <c:v>42990</c:v>
                </c:pt>
                <c:pt idx="213">
                  <c:v>42997</c:v>
                </c:pt>
                <c:pt idx="214">
                  <c:v>43004</c:v>
                </c:pt>
                <c:pt idx="215">
                  <c:v>43011</c:v>
                </c:pt>
                <c:pt idx="216">
                  <c:v>43018</c:v>
                </c:pt>
                <c:pt idx="217">
                  <c:v>43025</c:v>
                </c:pt>
                <c:pt idx="218">
                  <c:v>43032</c:v>
                </c:pt>
                <c:pt idx="219">
                  <c:v>43039</c:v>
                </c:pt>
                <c:pt idx="220">
                  <c:v>43046</c:v>
                </c:pt>
                <c:pt idx="221">
                  <c:v>43053</c:v>
                </c:pt>
                <c:pt idx="222">
                  <c:v>43060</c:v>
                </c:pt>
                <c:pt idx="223">
                  <c:v>43067</c:v>
                </c:pt>
                <c:pt idx="224">
                  <c:v>43074</c:v>
                </c:pt>
                <c:pt idx="225">
                  <c:v>43081</c:v>
                </c:pt>
                <c:pt idx="226">
                  <c:v>43088</c:v>
                </c:pt>
                <c:pt idx="227">
                  <c:v>43095</c:v>
                </c:pt>
                <c:pt idx="228">
                  <c:v>43109</c:v>
                </c:pt>
                <c:pt idx="229">
                  <c:v>43116</c:v>
                </c:pt>
                <c:pt idx="230">
                  <c:v>43123</c:v>
                </c:pt>
                <c:pt idx="231">
                  <c:v>43130</c:v>
                </c:pt>
                <c:pt idx="232">
                  <c:v>43137</c:v>
                </c:pt>
                <c:pt idx="233">
                  <c:v>43144</c:v>
                </c:pt>
                <c:pt idx="234">
                  <c:v>43151</c:v>
                </c:pt>
                <c:pt idx="235">
                  <c:v>43158</c:v>
                </c:pt>
                <c:pt idx="236">
                  <c:v>43165</c:v>
                </c:pt>
                <c:pt idx="237">
                  <c:v>43172</c:v>
                </c:pt>
                <c:pt idx="238">
                  <c:v>43179</c:v>
                </c:pt>
                <c:pt idx="239">
                  <c:v>43186</c:v>
                </c:pt>
                <c:pt idx="240">
                  <c:v>43193</c:v>
                </c:pt>
                <c:pt idx="241">
                  <c:v>43200</c:v>
                </c:pt>
                <c:pt idx="242">
                  <c:v>43207</c:v>
                </c:pt>
                <c:pt idx="243">
                  <c:v>43216</c:v>
                </c:pt>
                <c:pt idx="244">
                  <c:v>43221</c:v>
                </c:pt>
                <c:pt idx="245">
                  <c:v>43228</c:v>
                </c:pt>
                <c:pt idx="246">
                  <c:v>43235</c:v>
                </c:pt>
                <c:pt idx="247">
                  <c:v>43242</c:v>
                </c:pt>
                <c:pt idx="248">
                  <c:v>43249</c:v>
                </c:pt>
                <c:pt idx="249">
                  <c:v>43256</c:v>
                </c:pt>
                <c:pt idx="250">
                  <c:v>43263</c:v>
                </c:pt>
                <c:pt idx="251">
                  <c:v>43270</c:v>
                </c:pt>
                <c:pt idx="252">
                  <c:v>43277</c:v>
                </c:pt>
                <c:pt idx="253">
                  <c:v>43284</c:v>
                </c:pt>
                <c:pt idx="254">
                  <c:v>43291</c:v>
                </c:pt>
                <c:pt idx="255">
                  <c:v>43298</c:v>
                </c:pt>
                <c:pt idx="256">
                  <c:v>43305</c:v>
                </c:pt>
                <c:pt idx="257">
                  <c:v>43312</c:v>
                </c:pt>
                <c:pt idx="258">
                  <c:v>43319</c:v>
                </c:pt>
                <c:pt idx="259">
                  <c:v>43326</c:v>
                </c:pt>
                <c:pt idx="260">
                  <c:v>43333</c:v>
                </c:pt>
                <c:pt idx="261">
                  <c:v>43340</c:v>
                </c:pt>
                <c:pt idx="262">
                  <c:v>43347</c:v>
                </c:pt>
                <c:pt idx="263">
                  <c:v>43354</c:v>
                </c:pt>
                <c:pt idx="264">
                  <c:v>43361</c:v>
                </c:pt>
                <c:pt idx="265">
                  <c:v>43368</c:v>
                </c:pt>
                <c:pt idx="266">
                  <c:v>43375</c:v>
                </c:pt>
                <c:pt idx="267">
                  <c:v>43383</c:v>
                </c:pt>
                <c:pt idx="268">
                  <c:v>43389</c:v>
                </c:pt>
                <c:pt idx="269">
                  <c:v>43396</c:v>
                </c:pt>
                <c:pt idx="270">
                  <c:v>43403</c:v>
                </c:pt>
                <c:pt idx="271">
                  <c:v>43410</c:v>
                </c:pt>
                <c:pt idx="272">
                  <c:v>43417</c:v>
                </c:pt>
                <c:pt idx="273">
                  <c:v>43424</c:v>
                </c:pt>
                <c:pt idx="274">
                  <c:v>43431</c:v>
                </c:pt>
                <c:pt idx="275">
                  <c:v>43438</c:v>
                </c:pt>
                <c:pt idx="276">
                  <c:v>43445</c:v>
                </c:pt>
                <c:pt idx="277">
                  <c:v>43452</c:v>
                </c:pt>
                <c:pt idx="278">
                  <c:v>43459</c:v>
                </c:pt>
                <c:pt idx="279">
                  <c:v>43473</c:v>
                </c:pt>
                <c:pt idx="280">
                  <c:v>43480</c:v>
                </c:pt>
                <c:pt idx="281">
                  <c:v>43487</c:v>
                </c:pt>
                <c:pt idx="282">
                  <c:v>43494</c:v>
                </c:pt>
                <c:pt idx="283">
                  <c:v>43501</c:v>
                </c:pt>
                <c:pt idx="284">
                  <c:v>43508</c:v>
                </c:pt>
                <c:pt idx="285">
                  <c:v>43515</c:v>
                </c:pt>
                <c:pt idx="286">
                  <c:v>43522</c:v>
                </c:pt>
                <c:pt idx="287">
                  <c:v>43529</c:v>
                </c:pt>
                <c:pt idx="288">
                  <c:v>43536</c:v>
                </c:pt>
                <c:pt idx="289">
                  <c:v>43543</c:v>
                </c:pt>
                <c:pt idx="290">
                  <c:v>43550</c:v>
                </c:pt>
              </c:numCache>
            </c:numRef>
          </c:cat>
          <c:val>
            <c:numRef>
              <c:f>境界線量!$AB$12:$AB$302</c:f>
              <c:numCache>
                <c:formatCode>0.000</c:formatCode>
                <c:ptCount val="291"/>
                <c:pt idx="1">
                  <c:v>0.126</c:v>
                </c:pt>
                <c:pt idx="2">
                  <c:v>0.121</c:v>
                </c:pt>
                <c:pt idx="3">
                  <c:v>0.123</c:v>
                </c:pt>
                <c:pt idx="4">
                  <c:v>0.13400000000000001</c:v>
                </c:pt>
                <c:pt idx="5">
                  <c:v>0.123</c:v>
                </c:pt>
                <c:pt idx="6">
                  <c:v>0.121</c:v>
                </c:pt>
                <c:pt idx="7">
                  <c:v>0.124</c:v>
                </c:pt>
                <c:pt idx="8">
                  <c:v>0.104</c:v>
                </c:pt>
                <c:pt idx="9">
                  <c:v>0.114</c:v>
                </c:pt>
                <c:pt idx="10">
                  <c:v>0.111</c:v>
                </c:pt>
                <c:pt idx="11">
                  <c:v>0.122</c:v>
                </c:pt>
                <c:pt idx="12">
                  <c:v>0.113</c:v>
                </c:pt>
                <c:pt idx="13">
                  <c:v>0.121</c:v>
                </c:pt>
                <c:pt idx="14">
                  <c:v>0.12</c:v>
                </c:pt>
                <c:pt idx="15">
                  <c:v>0.13800000000000001</c:v>
                </c:pt>
                <c:pt idx="16">
                  <c:v>0.13</c:v>
                </c:pt>
                <c:pt idx="17">
                  <c:v>0.13800000000000001</c:v>
                </c:pt>
                <c:pt idx="18">
                  <c:v>0.12</c:v>
                </c:pt>
                <c:pt idx="19">
                  <c:v>0.13100000000000001</c:v>
                </c:pt>
                <c:pt idx="20">
                  <c:v>0.122</c:v>
                </c:pt>
                <c:pt idx="21">
                  <c:v>0.13200000000000001</c:v>
                </c:pt>
                <c:pt idx="22">
                  <c:v>0.123</c:v>
                </c:pt>
                <c:pt idx="23">
                  <c:v>0.13</c:v>
                </c:pt>
                <c:pt idx="24">
                  <c:v>0.13500000000000001</c:v>
                </c:pt>
                <c:pt idx="25">
                  <c:v>8.7999999999999995E-2</c:v>
                </c:pt>
                <c:pt idx="26">
                  <c:v>0.111</c:v>
                </c:pt>
                <c:pt idx="27">
                  <c:v>0.121</c:v>
                </c:pt>
                <c:pt idx="28">
                  <c:v>9.8000000000000004E-2</c:v>
                </c:pt>
                <c:pt idx="29">
                  <c:v>0.11899999999999999</c:v>
                </c:pt>
                <c:pt idx="30">
                  <c:v>9.2999999999999999E-2</c:v>
                </c:pt>
                <c:pt idx="31">
                  <c:v>0.109</c:v>
                </c:pt>
                <c:pt idx="32">
                  <c:v>0.11700000000000001</c:v>
                </c:pt>
                <c:pt idx="33">
                  <c:v>8.6999999999999994E-2</c:v>
                </c:pt>
                <c:pt idx="34">
                  <c:v>8.5000000000000006E-2</c:v>
                </c:pt>
                <c:pt idx="35">
                  <c:v>0.11899999999999999</c:v>
                </c:pt>
                <c:pt idx="36">
                  <c:v>0.125</c:v>
                </c:pt>
                <c:pt idx="37">
                  <c:v>0.114</c:v>
                </c:pt>
                <c:pt idx="38">
                  <c:v>0.114</c:v>
                </c:pt>
                <c:pt idx="39">
                  <c:v>0.105</c:v>
                </c:pt>
                <c:pt idx="40">
                  <c:v>0.108</c:v>
                </c:pt>
                <c:pt idx="41">
                  <c:v>0.111</c:v>
                </c:pt>
                <c:pt idx="42">
                  <c:v>0.10299999999999999</c:v>
                </c:pt>
                <c:pt idx="43">
                  <c:v>0.106</c:v>
                </c:pt>
                <c:pt idx="44">
                  <c:v>0.11799999999999999</c:v>
                </c:pt>
                <c:pt idx="45">
                  <c:v>0.107</c:v>
                </c:pt>
                <c:pt idx="46">
                  <c:v>0.121</c:v>
                </c:pt>
                <c:pt idx="47">
                  <c:v>0.126</c:v>
                </c:pt>
                <c:pt idx="48">
                  <c:v>0.11</c:v>
                </c:pt>
                <c:pt idx="49">
                  <c:v>0.107</c:v>
                </c:pt>
                <c:pt idx="50">
                  <c:v>0.10199999999999999</c:v>
                </c:pt>
                <c:pt idx="51">
                  <c:v>0.105</c:v>
                </c:pt>
                <c:pt idx="52">
                  <c:v>0.107</c:v>
                </c:pt>
                <c:pt idx="53">
                  <c:v>0.11799999999999999</c:v>
                </c:pt>
                <c:pt idx="54">
                  <c:v>7.4999999999999997E-2</c:v>
                </c:pt>
                <c:pt idx="55">
                  <c:v>8.2000000000000003E-2</c:v>
                </c:pt>
                <c:pt idx="56">
                  <c:v>7.9000000000000001E-2</c:v>
                </c:pt>
                <c:pt idx="57">
                  <c:v>8.1000000000000003E-2</c:v>
                </c:pt>
                <c:pt idx="58">
                  <c:v>0.11</c:v>
                </c:pt>
                <c:pt idx="59">
                  <c:v>0.105</c:v>
                </c:pt>
                <c:pt idx="60">
                  <c:v>0.10100000000000001</c:v>
                </c:pt>
                <c:pt idx="61">
                  <c:v>0.11</c:v>
                </c:pt>
                <c:pt idx="62">
                  <c:v>0.108</c:v>
                </c:pt>
                <c:pt idx="63">
                  <c:v>0.105</c:v>
                </c:pt>
                <c:pt idx="64">
                  <c:v>0.106</c:v>
                </c:pt>
                <c:pt idx="65">
                  <c:v>0.107</c:v>
                </c:pt>
                <c:pt idx="66">
                  <c:v>0.111</c:v>
                </c:pt>
                <c:pt idx="67">
                  <c:v>0.104</c:v>
                </c:pt>
                <c:pt idx="68">
                  <c:v>0.113</c:v>
                </c:pt>
                <c:pt idx="69">
                  <c:v>0.109</c:v>
                </c:pt>
                <c:pt idx="70">
                  <c:v>0.1</c:v>
                </c:pt>
                <c:pt idx="71">
                  <c:v>0.10199999999999999</c:v>
                </c:pt>
                <c:pt idx="72">
                  <c:v>0.115</c:v>
                </c:pt>
                <c:pt idx="73">
                  <c:v>0.113</c:v>
                </c:pt>
                <c:pt idx="74">
                  <c:v>0.11</c:v>
                </c:pt>
                <c:pt idx="75">
                  <c:v>0.106</c:v>
                </c:pt>
                <c:pt idx="76">
                  <c:v>0.1</c:v>
                </c:pt>
                <c:pt idx="77">
                  <c:v>0.106</c:v>
                </c:pt>
                <c:pt idx="78">
                  <c:v>0.105</c:v>
                </c:pt>
                <c:pt idx="79">
                  <c:v>0.105</c:v>
                </c:pt>
                <c:pt idx="80">
                  <c:v>9.5000000000000001E-2</c:v>
                </c:pt>
                <c:pt idx="81">
                  <c:v>0.106</c:v>
                </c:pt>
                <c:pt idx="82">
                  <c:v>0.106</c:v>
                </c:pt>
                <c:pt idx="83">
                  <c:v>0.1</c:v>
                </c:pt>
                <c:pt idx="84">
                  <c:v>9.4E-2</c:v>
                </c:pt>
                <c:pt idx="85">
                  <c:v>9.7000000000000003E-2</c:v>
                </c:pt>
                <c:pt idx="86">
                  <c:v>9.7000000000000003E-2</c:v>
                </c:pt>
                <c:pt idx="87">
                  <c:v>0.1</c:v>
                </c:pt>
                <c:pt idx="88">
                  <c:v>9.9000000000000005E-2</c:v>
                </c:pt>
                <c:pt idx="89">
                  <c:v>9.6000000000000002E-2</c:v>
                </c:pt>
                <c:pt idx="90">
                  <c:v>9.9000000000000005E-2</c:v>
                </c:pt>
                <c:pt idx="91">
                  <c:v>9.6000000000000002E-2</c:v>
                </c:pt>
                <c:pt idx="92">
                  <c:v>9.1999999999999998E-2</c:v>
                </c:pt>
                <c:pt idx="93">
                  <c:v>9.6000000000000002E-2</c:v>
                </c:pt>
                <c:pt idx="94">
                  <c:v>9.6000000000000002E-2</c:v>
                </c:pt>
                <c:pt idx="95">
                  <c:v>0.109</c:v>
                </c:pt>
                <c:pt idx="96">
                  <c:v>9.9000000000000005E-2</c:v>
                </c:pt>
                <c:pt idx="97">
                  <c:v>9.8000000000000004E-2</c:v>
                </c:pt>
                <c:pt idx="98">
                  <c:v>0.107</c:v>
                </c:pt>
                <c:pt idx="99">
                  <c:v>9.7000000000000003E-2</c:v>
                </c:pt>
                <c:pt idx="100">
                  <c:v>9.4E-2</c:v>
                </c:pt>
                <c:pt idx="101">
                  <c:v>9.5000000000000001E-2</c:v>
                </c:pt>
                <c:pt idx="102">
                  <c:v>9.4E-2</c:v>
                </c:pt>
                <c:pt idx="103">
                  <c:v>9.0999999999999998E-2</c:v>
                </c:pt>
                <c:pt idx="104">
                  <c:v>9.0999999999999998E-2</c:v>
                </c:pt>
                <c:pt idx="105">
                  <c:v>8.5999999999999993E-2</c:v>
                </c:pt>
                <c:pt idx="106">
                  <c:v>0.09</c:v>
                </c:pt>
                <c:pt idx="107">
                  <c:v>9.1999999999999998E-2</c:v>
                </c:pt>
                <c:pt idx="108">
                  <c:v>8.5999999999999993E-2</c:v>
                </c:pt>
                <c:pt idx="109">
                  <c:v>9.9000000000000005E-2</c:v>
                </c:pt>
                <c:pt idx="110">
                  <c:v>9.2999999999999999E-2</c:v>
                </c:pt>
                <c:pt idx="111">
                  <c:v>8.3000000000000004E-2</c:v>
                </c:pt>
                <c:pt idx="112">
                  <c:v>8.7999999999999995E-2</c:v>
                </c:pt>
                <c:pt idx="113">
                  <c:v>8.8999999999999996E-2</c:v>
                </c:pt>
                <c:pt idx="114">
                  <c:v>8.8999999999999996E-2</c:v>
                </c:pt>
                <c:pt idx="115">
                  <c:v>0.08</c:v>
                </c:pt>
                <c:pt idx="116">
                  <c:v>8.7999999999999995E-2</c:v>
                </c:pt>
                <c:pt idx="117">
                  <c:v>8.6999999999999994E-2</c:v>
                </c:pt>
                <c:pt idx="118">
                  <c:v>6.8000000000000005E-2</c:v>
                </c:pt>
                <c:pt idx="119">
                  <c:v>8.5999999999999993E-2</c:v>
                </c:pt>
                <c:pt idx="120">
                  <c:v>0.09</c:v>
                </c:pt>
                <c:pt idx="121">
                  <c:v>9.6000000000000002E-2</c:v>
                </c:pt>
                <c:pt idx="122">
                  <c:v>9.0999999999999998E-2</c:v>
                </c:pt>
                <c:pt idx="123">
                  <c:v>0.10199999999999999</c:v>
                </c:pt>
                <c:pt idx="124">
                  <c:v>9.9000000000000005E-2</c:v>
                </c:pt>
                <c:pt idx="125">
                  <c:v>9.6000000000000002E-2</c:v>
                </c:pt>
                <c:pt idx="126">
                  <c:v>9.5000000000000001E-2</c:v>
                </c:pt>
                <c:pt idx="127">
                  <c:v>9.2999999999999999E-2</c:v>
                </c:pt>
                <c:pt idx="128">
                  <c:v>9.2999999999999999E-2</c:v>
                </c:pt>
                <c:pt idx="129">
                  <c:v>6.4000000000000001E-2</c:v>
                </c:pt>
                <c:pt idx="130">
                  <c:v>8.7999999999999995E-2</c:v>
                </c:pt>
                <c:pt idx="131">
                  <c:v>7.9000000000000001E-2</c:v>
                </c:pt>
                <c:pt idx="132">
                  <c:v>8.7999999999999995E-2</c:v>
                </c:pt>
                <c:pt idx="133">
                  <c:v>8.4000000000000005E-2</c:v>
                </c:pt>
                <c:pt idx="134">
                  <c:v>8.8999999999999996E-2</c:v>
                </c:pt>
                <c:pt idx="135">
                  <c:v>8.5000000000000006E-2</c:v>
                </c:pt>
                <c:pt idx="136">
                  <c:v>7.9000000000000001E-2</c:v>
                </c:pt>
                <c:pt idx="137">
                  <c:v>7.8E-2</c:v>
                </c:pt>
                <c:pt idx="138">
                  <c:v>7.9000000000000001E-2</c:v>
                </c:pt>
                <c:pt idx="139">
                  <c:v>8.1000000000000003E-2</c:v>
                </c:pt>
                <c:pt idx="140">
                  <c:v>0.08</c:v>
                </c:pt>
                <c:pt idx="141">
                  <c:v>7.6999999999999999E-2</c:v>
                </c:pt>
                <c:pt idx="142">
                  <c:v>7.6999999999999999E-2</c:v>
                </c:pt>
                <c:pt idx="143">
                  <c:v>7.4999999999999997E-2</c:v>
                </c:pt>
                <c:pt idx="144">
                  <c:v>0.08</c:v>
                </c:pt>
                <c:pt idx="145">
                  <c:v>7.4999999999999997E-2</c:v>
                </c:pt>
                <c:pt idx="146">
                  <c:v>7.3999999999999996E-2</c:v>
                </c:pt>
                <c:pt idx="147">
                  <c:v>7.9000000000000001E-2</c:v>
                </c:pt>
                <c:pt idx="148">
                  <c:v>7.8E-2</c:v>
                </c:pt>
                <c:pt idx="149">
                  <c:v>7.5999999999999998E-2</c:v>
                </c:pt>
                <c:pt idx="150">
                  <c:v>0.08</c:v>
                </c:pt>
                <c:pt idx="151">
                  <c:v>7.9000000000000001E-2</c:v>
                </c:pt>
                <c:pt idx="152">
                  <c:v>7.9000000000000001E-2</c:v>
                </c:pt>
                <c:pt idx="153">
                  <c:v>7.9000000000000001E-2</c:v>
                </c:pt>
                <c:pt idx="154">
                  <c:v>8.2000000000000003E-2</c:v>
                </c:pt>
                <c:pt idx="155">
                  <c:v>7.1999999999999995E-2</c:v>
                </c:pt>
                <c:pt idx="156">
                  <c:v>7.1999999999999995E-2</c:v>
                </c:pt>
                <c:pt idx="157">
                  <c:v>7.3999999999999996E-2</c:v>
                </c:pt>
                <c:pt idx="158">
                  <c:v>6.9000000000000006E-2</c:v>
                </c:pt>
                <c:pt idx="159">
                  <c:v>6.4000000000000001E-2</c:v>
                </c:pt>
                <c:pt idx="160">
                  <c:v>8.3000000000000004E-2</c:v>
                </c:pt>
                <c:pt idx="161">
                  <c:v>7.1999999999999995E-2</c:v>
                </c:pt>
                <c:pt idx="162">
                  <c:v>8.4000000000000005E-2</c:v>
                </c:pt>
                <c:pt idx="163">
                  <c:v>7.5999999999999998E-2</c:v>
                </c:pt>
                <c:pt idx="164">
                  <c:v>7.1999999999999995E-2</c:v>
                </c:pt>
                <c:pt idx="165">
                  <c:v>7.3999999999999996E-2</c:v>
                </c:pt>
                <c:pt idx="166">
                  <c:v>7.5999999999999998E-2</c:v>
                </c:pt>
                <c:pt idx="167">
                  <c:v>7.6999999999999999E-2</c:v>
                </c:pt>
                <c:pt idx="168">
                  <c:v>7.1999999999999995E-2</c:v>
                </c:pt>
                <c:pt idx="169">
                  <c:v>0.08</c:v>
                </c:pt>
                <c:pt idx="170">
                  <c:v>8.5999999999999993E-2</c:v>
                </c:pt>
                <c:pt idx="171">
                  <c:v>7.9000000000000001E-2</c:v>
                </c:pt>
                <c:pt idx="172">
                  <c:v>7.2999999999999995E-2</c:v>
                </c:pt>
                <c:pt idx="173">
                  <c:v>7.0000000000000007E-2</c:v>
                </c:pt>
                <c:pt idx="174">
                  <c:v>7.6999999999999999E-2</c:v>
                </c:pt>
                <c:pt idx="175">
                  <c:v>0.08</c:v>
                </c:pt>
                <c:pt idx="176">
                  <c:v>7.0999999999999994E-2</c:v>
                </c:pt>
                <c:pt idx="177">
                  <c:v>7.4999999999999997E-2</c:v>
                </c:pt>
                <c:pt idx="178">
                  <c:v>7.1999999999999995E-2</c:v>
                </c:pt>
                <c:pt idx="179">
                  <c:v>7.0999999999999994E-2</c:v>
                </c:pt>
                <c:pt idx="180">
                  <c:v>7.9000000000000001E-2</c:v>
                </c:pt>
                <c:pt idx="181">
                  <c:v>7.2999999999999995E-2</c:v>
                </c:pt>
                <c:pt idx="182">
                  <c:v>8.3000000000000004E-2</c:v>
                </c:pt>
                <c:pt idx="183">
                  <c:v>8.1000000000000003E-2</c:v>
                </c:pt>
                <c:pt idx="184">
                  <c:v>7.9000000000000001E-2</c:v>
                </c:pt>
                <c:pt idx="185">
                  <c:v>7.9000000000000001E-2</c:v>
                </c:pt>
                <c:pt idx="186">
                  <c:v>7.4999999999999997E-2</c:v>
                </c:pt>
                <c:pt idx="187">
                  <c:v>0.08</c:v>
                </c:pt>
                <c:pt idx="188">
                  <c:v>7.5999999999999998E-2</c:v>
                </c:pt>
                <c:pt idx="189">
                  <c:v>7.6999999999999999E-2</c:v>
                </c:pt>
                <c:pt idx="190">
                  <c:v>7.6999999999999999E-2</c:v>
                </c:pt>
                <c:pt idx="191">
                  <c:v>7.4999999999999997E-2</c:v>
                </c:pt>
                <c:pt idx="192">
                  <c:v>7.3999999999999996E-2</c:v>
                </c:pt>
                <c:pt idx="193">
                  <c:v>0.08</c:v>
                </c:pt>
                <c:pt idx="194">
                  <c:v>7.2999999999999995E-2</c:v>
                </c:pt>
                <c:pt idx="195">
                  <c:v>7.3999999999999996E-2</c:v>
                </c:pt>
                <c:pt idx="196">
                  <c:v>7.0999999999999994E-2</c:v>
                </c:pt>
                <c:pt idx="197">
                  <c:v>7.2999999999999995E-2</c:v>
                </c:pt>
                <c:pt idx="198">
                  <c:v>7.8E-2</c:v>
                </c:pt>
                <c:pt idx="199">
                  <c:v>7.1999999999999995E-2</c:v>
                </c:pt>
                <c:pt idx="200">
                  <c:v>0.08</c:v>
                </c:pt>
                <c:pt idx="201">
                  <c:v>0.08</c:v>
                </c:pt>
                <c:pt idx="202">
                  <c:v>7.8E-2</c:v>
                </c:pt>
                <c:pt idx="203">
                  <c:v>7.4999999999999997E-2</c:v>
                </c:pt>
                <c:pt idx="204">
                  <c:v>7.3999999999999996E-2</c:v>
                </c:pt>
                <c:pt idx="205">
                  <c:v>7.2999999999999995E-2</c:v>
                </c:pt>
                <c:pt idx="206">
                  <c:v>7.1999999999999995E-2</c:v>
                </c:pt>
                <c:pt idx="207">
                  <c:v>7.3999999999999996E-2</c:v>
                </c:pt>
                <c:pt idx="208">
                  <c:v>7.1999999999999995E-2</c:v>
                </c:pt>
                <c:pt idx="209">
                  <c:v>7.2999999999999995E-2</c:v>
                </c:pt>
                <c:pt idx="210">
                  <c:v>7.0999999999999994E-2</c:v>
                </c:pt>
                <c:pt idx="211">
                  <c:v>6.9000000000000006E-2</c:v>
                </c:pt>
                <c:pt idx="212">
                  <c:v>6.5000000000000002E-2</c:v>
                </c:pt>
                <c:pt idx="213">
                  <c:v>7.4999999999999997E-2</c:v>
                </c:pt>
                <c:pt idx="214">
                  <c:v>7.0999999999999994E-2</c:v>
                </c:pt>
                <c:pt idx="215">
                  <c:v>6.7000000000000004E-2</c:v>
                </c:pt>
                <c:pt idx="216">
                  <c:v>7.2999999999999995E-2</c:v>
                </c:pt>
                <c:pt idx="217">
                  <c:v>7.6999999999999999E-2</c:v>
                </c:pt>
                <c:pt idx="218">
                  <c:v>7.2999999999999995E-2</c:v>
                </c:pt>
                <c:pt idx="219">
                  <c:v>6.8000000000000005E-2</c:v>
                </c:pt>
                <c:pt idx="220">
                  <c:v>7.4999999999999997E-2</c:v>
                </c:pt>
                <c:pt idx="221">
                  <c:v>7.3999999999999996E-2</c:v>
                </c:pt>
                <c:pt idx="222">
                  <c:v>7.5999999999999998E-2</c:v>
                </c:pt>
                <c:pt idx="223">
                  <c:v>7.5999999999999998E-2</c:v>
                </c:pt>
                <c:pt idx="224">
                  <c:v>6.7000000000000004E-2</c:v>
                </c:pt>
                <c:pt idx="225">
                  <c:v>7.5999999999999998E-2</c:v>
                </c:pt>
                <c:pt idx="226">
                  <c:v>7.5999999999999998E-2</c:v>
                </c:pt>
                <c:pt idx="227">
                  <c:v>6.0999999999999999E-2</c:v>
                </c:pt>
                <c:pt idx="228">
                  <c:v>7.3999999999999996E-2</c:v>
                </c:pt>
                <c:pt idx="229">
                  <c:v>7.5999999999999998E-2</c:v>
                </c:pt>
                <c:pt idx="230">
                  <c:v>7.0999999999999994E-2</c:v>
                </c:pt>
                <c:pt idx="231">
                  <c:v>7.0000000000000007E-2</c:v>
                </c:pt>
                <c:pt idx="232">
                  <c:v>4.3999999999999997E-2</c:v>
                </c:pt>
                <c:pt idx="233">
                  <c:v>6.8000000000000005E-2</c:v>
                </c:pt>
                <c:pt idx="234">
                  <c:v>6.6000000000000003E-2</c:v>
                </c:pt>
                <c:pt idx="235">
                  <c:v>7.0999999999999994E-2</c:v>
                </c:pt>
                <c:pt idx="236">
                  <c:v>6.9000000000000006E-2</c:v>
                </c:pt>
                <c:pt idx="237">
                  <c:v>7.0999999999999994E-2</c:v>
                </c:pt>
                <c:pt idx="238">
                  <c:v>6.6000000000000003E-2</c:v>
                </c:pt>
                <c:pt idx="239">
                  <c:v>7.6999999999999999E-2</c:v>
                </c:pt>
                <c:pt idx="240">
                  <c:v>6.7000000000000004E-2</c:v>
                </c:pt>
                <c:pt idx="241">
                  <c:v>6.4000000000000001E-2</c:v>
                </c:pt>
                <c:pt idx="242">
                  <c:v>6.3E-2</c:v>
                </c:pt>
                <c:pt idx="243">
                  <c:v>7.0000000000000007E-2</c:v>
                </c:pt>
                <c:pt idx="244">
                  <c:v>6.6000000000000003E-2</c:v>
                </c:pt>
                <c:pt idx="245">
                  <c:v>7.0000000000000007E-2</c:v>
                </c:pt>
                <c:pt idx="246">
                  <c:v>6.6000000000000003E-2</c:v>
                </c:pt>
                <c:pt idx="247">
                  <c:v>6.8000000000000005E-2</c:v>
                </c:pt>
                <c:pt idx="248">
                  <c:v>6.2E-2</c:v>
                </c:pt>
                <c:pt idx="249">
                  <c:v>6.8000000000000005E-2</c:v>
                </c:pt>
                <c:pt idx="250">
                  <c:v>6.7000000000000004E-2</c:v>
                </c:pt>
                <c:pt idx="251">
                  <c:v>6.3E-2</c:v>
                </c:pt>
                <c:pt idx="252">
                  <c:v>6.5000000000000002E-2</c:v>
                </c:pt>
                <c:pt idx="253">
                  <c:v>6.4000000000000001E-2</c:v>
                </c:pt>
                <c:pt idx="254">
                  <c:v>6.6000000000000003E-2</c:v>
                </c:pt>
                <c:pt idx="255">
                  <c:v>5.8000000000000003E-2</c:v>
                </c:pt>
                <c:pt idx="256">
                  <c:v>6.3E-2</c:v>
                </c:pt>
                <c:pt idx="257">
                  <c:v>7.0000000000000007E-2</c:v>
                </c:pt>
                <c:pt idx="258">
                  <c:v>7.0999999999999994E-2</c:v>
                </c:pt>
                <c:pt idx="259">
                  <c:v>6.6000000000000003E-2</c:v>
                </c:pt>
                <c:pt idx="260">
                  <c:v>6.8000000000000005E-2</c:v>
                </c:pt>
                <c:pt idx="261">
                  <c:v>6.2E-2</c:v>
                </c:pt>
                <c:pt idx="262">
                  <c:v>6.3E-2</c:v>
                </c:pt>
                <c:pt idx="263">
                  <c:v>0.06</c:v>
                </c:pt>
                <c:pt idx="264">
                  <c:v>0.06</c:v>
                </c:pt>
                <c:pt idx="265">
                  <c:v>7.0000000000000007E-2</c:v>
                </c:pt>
                <c:pt idx="266">
                  <c:v>6.7000000000000004E-2</c:v>
                </c:pt>
                <c:pt idx="267">
                  <c:v>6.7000000000000004E-2</c:v>
                </c:pt>
                <c:pt idx="268">
                  <c:v>7.0000000000000007E-2</c:v>
                </c:pt>
                <c:pt idx="269">
                  <c:v>6.5000000000000002E-2</c:v>
                </c:pt>
                <c:pt idx="270">
                  <c:v>6.4000000000000001E-2</c:v>
                </c:pt>
                <c:pt idx="271">
                  <c:v>7.0999999999999994E-2</c:v>
                </c:pt>
                <c:pt idx="272">
                  <c:v>6.6000000000000003E-2</c:v>
                </c:pt>
                <c:pt idx="273">
                  <c:v>7.3999999999999996E-2</c:v>
                </c:pt>
                <c:pt idx="274">
                  <c:v>7.1999999999999995E-2</c:v>
                </c:pt>
                <c:pt idx="275">
                  <c:v>6.2E-2</c:v>
                </c:pt>
                <c:pt idx="276">
                  <c:v>6.7000000000000004E-2</c:v>
                </c:pt>
                <c:pt idx="277">
                  <c:v>6.8000000000000005E-2</c:v>
                </c:pt>
                <c:pt idx="278">
                  <c:v>6.9000000000000006E-2</c:v>
                </c:pt>
                <c:pt idx="279">
                  <c:v>6.6000000000000003E-2</c:v>
                </c:pt>
                <c:pt idx="280">
                  <c:v>0.06</c:v>
                </c:pt>
                <c:pt idx="281">
                  <c:v>6.4000000000000001E-2</c:v>
                </c:pt>
                <c:pt idx="282">
                  <c:v>6.7000000000000004E-2</c:v>
                </c:pt>
                <c:pt idx="283">
                  <c:v>6.4000000000000001E-2</c:v>
                </c:pt>
                <c:pt idx="284">
                  <c:v>6.8000000000000005E-2</c:v>
                </c:pt>
                <c:pt idx="285">
                  <c:v>6.9000000000000006E-2</c:v>
                </c:pt>
                <c:pt idx="286">
                  <c:v>6.8000000000000005E-2</c:v>
                </c:pt>
                <c:pt idx="287">
                  <c:v>6.9000000000000006E-2</c:v>
                </c:pt>
                <c:pt idx="288">
                  <c:v>8.4000000000000005E-2</c:v>
                </c:pt>
                <c:pt idx="289">
                  <c:v>0.104</c:v>
                </c:pt>
                <c:pt idx="290">
                  <c:v>0.1</c:v>
                </c:pt>
              </c:numCache>
            </c:numRef>
          </c:val>
          <c:smooth val="0"/>
        </c:ser>
        <c:ser>
          <c:idx val="4"/>
          <c:order val="2"/>
          <c:tx>
            <c:strRef>
              <c:f>境界線量!$AC$11</c:f>
              <c:strCache>
                <c:ptCount val="1"/>
                <c:pt idx="0">
                  <c:v>南側</c:v>
                </c:pt>
              </c:strCache>
            </c:strRef>
          </c:tx>
          <c:spPr>
            <a:ln w="0">
              <a:noFill/>
            </a:ln>
          </c:spPr>
          <c:marker>
            <c:symbol val="dot"/>
            <c:size val="4"/>
          </c:marker>
          <c:cat>
            <c:numRef>
              <c:f>境界線量!$V$12:$V$302</c:f>
              <c:numCache>
                <c:formatCode>[$-411]m\.d\.ge</c:formatCode>
                <c:ptCount val="291"/>
                <c:pt idx="0">
                  <c:v>40616</c:v>
                </c:pt>
                <c:pt idx="1">
                  <c:v>41116</c:v>
                </c:pt>
                <c:pt idx="2">
                  <c:v>41122</c:v>
                </c:pt>
                <c:pt idx="3">
                  <c:v>41129</c:v>
                </c:pt>
                <c:pt idx="4">
                  <c:v>41136</c:v>
                </c:pt>
                <c:pt idx="5">
                  <c:v>41142</c:v>
                </c:pt>
                <c:pt idx="6">
                  <c:v>41150</c:v>
                </c:pt>
                <c:pt idx="7">
                  <c:v>41157</c:v>
                </c:pt>
                <c:pt idx="8">
                  <c:v>41164</c:v>
                </c:pt>
                <c:pt idx="9">
                  <c:v>41171</c:v>
                </c:pt>
                <c:pt idx="10">
                  <c:v>41178</c:v>
                </c:pt>
                <c:pt idx="11">
                  <c:v>41185</c:v>
                </c:pt>
                <c:pt idx="12">
                  <c:v>41192</c:v>
                </c:pt>
                <c:pt idx="13">
                  <c:v>41199</c:v>
                </c:pt>
                <c:pt idx="14">
                  <c:v>41206</c:v>
                </c:pt>
                <c:pt idx="15">
                  <c:v>41213</c:v>
                </c:pt>
                <c:pt idx="16">
                  <c:v>41220</c:v>
                </c:pt>
                <c:pt idx="17">
                  <c:v>41227</c:v>
                </c:pt>
                <c:pt idx="18">
                  <c:v>41234</c:v>
                </c:pt>
                <c:pt idx="19">
                  <c:v>41241</c:v>
                </c:pt>
                <c:pt idx="20">
                  <c:v>41248</c:v>
                </c:pt>
                <c:pt idx="21">
                  <c:v>41255</c:v>
                </c:pt>
                <c:pt idx="22">
                  <c:v>41262</c:v>
                </c:pt>
                <c:pt idx="23">
                  <c:v>41269</c:v>
                </c:pt>
                <c:pt idx="24">
                  <c:v>41283</c:v>
                </c:pt>
                <c:pt idx="25">
                  <c:v>41290</c:v>
                </c:pt>
                <c:pt idx="26">
                  <c:v>41297</c:v>
                </c:pt>
                <c:pt idx="27">
                  <c:v>41304</c:v>
                </c:pt>
                <c:pt idx="28">
                  <c:v>41311</c:v>
                </c:pt>
                <c:pt idx="29">
                  <c:v>41318</c:v>
                </c:pt>
                <c:pt idx="30">
                  <c:v>41325</c:v>
                </c:pt>
                <c:pt idx="31">
                  <c:v>41332</c:v>
                </c:pt>
                <c:pt idx="32">
                  <c:v>41339</c:v>
                </c:pt>
                <c:pt idx="33">
                  <c:v>41346</c:v>
                </c:pt>
                <c:pt idx="34">
                  <c:v>41352</c:v>
                </c:pt>
                <c:pt idx="35">
                  <c:v>41360</c:v>
                </c:pt>
                <c:pt idx="36">
                  <c:v>41367</c:v>
                </c:pt>
                <c:pt idx="37">
                  <c:v>41374</c:v>
                </c:pt>
                <c:pt idx="38">
                  <c:v>41381</c:v>
                </c:pt>
                <c:pt idx="39">
                  <c:v>41388</c:v>
                </c:pt>
                <c:pt idx="40">
                  <c:v>41395</c:v>
                </c:pt>
                <c:pt idx="41">
                  <c:v>41402</c:v>
                </c:pt>
                <c:pt idx="42">
                  <c:v>41409</c:v>
                </c:pt>
                <c:pt idx="43">
                  <c:v>41416</c:v>
                </c:pt>
                <c:pt idx="44">
                  <c:v>41423</c:v>
                </c:pt>
                <c:pt idx="45">
                  <c:v>41430</c:v>
                </c:pt>
                <c:pt idx="46">
                  <c:v>41437</c:v>
                </c:pt>
                <c:pt idx="47">
                  <c:v>41444</c:v>
                </c:pt>
                <c:pt idx="48">
                  <c:v>41451</c:v>
                </c:pt>
                <c:pt idx="49">
                  <c:v>41458</c:v>
                </c:pt>
                <c:pt idx="50">
                  <c:v>41465</c:v>
                </c:pt>
                <c:pt idx="51">
                  <c:v>41472</c:v>
                </c:pt>
                <c:pt idx="52">
                  <c:v>41479</c:v>
                </c:pt>
                <c:pt idx="53">
                  <c:v>41486</c:v>
                </c:pt>
                <c:pt idx="54">
                  <c:v>41493</c:v>
                </c:pt>
                <c:pt idx="55">
                  <c:v>41500</c:v>
                </c:pt>
                <c:pt idx="56">
                  <c:v>41507</c:v>
                </c:pt>
                <c:pt idx="57">
                  <c:v>41514</c:v>
                </c:pt>
                <c:pt idx="58">
                  <c:v>41521</c:v>
                </c:pt>
                <c:pt idx="59">
                  <c:v>41528</c:v>
                </c:pt>
                <c:pt idx="60">
                  <c:v>41535</c:v>
                </c:pt>
                <c:pt idx="61">
                  <c:v>41542</c:v>
                </c:pt>
                <c:pt idx="62">
                  <c:v>41549</c:v>
                </c:pt>
                <c:pt idx="63">
                  <c:v>41556</c:v>
                </c:pt>
                <c:pt idx="64">
                  <c:v>41563</c:v>
                </c:pt>
                <c:pt idx="65">
                  <c:v>41570</c:v>
                </c:pt>
                <c:pt idx="66">
                  <c:v>41577</c:v>
                </c:pt>
                <c:pt idx="67">
                  <c:v>41584</c:v>
                </c:pt>
                <c:pt idx="68">
                  <c:v>41591</c:v>
                </c:pt>
                <c:pt idx="69">
                  <c:v>41598</c:v>
                </c:pt>
                <c:pt idx="70">
                  <c:v>41605</c:v>
                </c:pt>
                <c:pt idx="71">
                  <c:v>41612</c:v>
                </c:pt>
                <c:pt idx="72">
                  <c:v>41619</c:v>
                </c:pt>
                <c:pt idx="73">
                  <c:v>41626</c:v>
                </c:pt>
                <c:pt idx="74">
                  <c:v>41633</c:v>
                </c:pt>
                <c:pt idx="75">
                  <c:v>41647</c:v>
                </c:pt>
                <c:pt idx="76">
                  <c:v>41654</c:v>
                </c:pt>
                <c:pt idx="77">
                  <c:v>41661</c:v>
                </c:pt>
                <c:pt idx="78">
                  <c:v>41668</c:v>
                </c:pt>
                <c:pt idx="79">
                  <c:v>41675</c:v>
                </c:pt>
                <c:pt idx="80">
                  <c:v>41682</c:v>
                </c:pt>
                <c:pt idx="81">
                  <c:v>41689</c:v>
                </c:pt>
                <c:pt idx="82">
                  <c:v>41696</c:v>
                </c:pt>
                <c:pt idx="83">
                  <c:v>41703</c:v>
                </c:pt>
                <c:pt idx="84">
                  <c:v>41710</c:v>
                </c:pt>
                <c:pt idx="85">
                  <c:v>41717</c:v>
                </c:pt>
                <c:pt idx="86">
                  <c:v>41724</c:v>
                </c:pt>
                <c:pt idx="87">
                  <c:v>41731</c:v>
                </c:pt>
                <c:pt idx="88">
                  <c:v>41738</c:v>
                </c:pt>
                <c:pt idx="89">
                  <c:v>41745</c:v>
                </c:pt>
                <c:pt idx="90">
                  <c:v>41752</c:v>
                </c:pt>
                <c:pt idx="91">
                  <c:v>41759</c:v>
                </c:pt>
                <c:pt idx="92">
                  <c:v>41766</c:v>
                </c:pt>
                <c:pt idx="93">
                  <c:v>41773</c:v>
                </c:pt>
                <c:pt idx="94">
                  <c:v>41780</c:v>
                </c:pt>
                <c:pt idx="95">
                  <c:v>41787</c:v>
                </c:pt>
                <c:pt idx="96">
                  <c:v>41794</c:v>
                </c:pt>
                <c:pt idx="97">
                  <c:v>41801</c:v>
                </c:pt>
                <c:pt idx="98">
                  <c:v>41808</c:v>
                </c:pt>
                <c:pt idx="99">
                  <c:v>41815</c:v>
                </c:pt>
                <c:pt idx="100">
                  <c:v>41822</c:v>
                </c:pt>
                <c:pt idx="101">
                  <c:v>41829</c:v>
                </c:pt>
                <c:pt idx="102">
                  <c:v>41836</c:v>
                </c:pt>
                <c:pt idx="103">
                  <c:v>41843</c:v>
                </c:pt>
                <c:pt idx="104">
                  <c:v>41850</c:v>
                </c:pt>
                <c:pt idx="105">
                  <c:v>41857</c:v>
                </c:pt>
                <c:pt idx="106">
                  <c:v>41864</c:v>
                </c:pt>
                <c:pt idx="107">
                  <c:v>41871</c:v>
                </c:pt>
                <c:pt idx="108">
                  <c:v>41878</c:v>
                </c:pt>
                <c:pt idx="109">
                  <c:v>41885</c:v>
                </c:pt>
                <c:pt idx="110">
                  <c:v>41892</c:v>
                </c:pt>
                <c:pt idx="111">
                  <c:v>41899</c:v>
                </c:pt>
                <c:pt idx="112">
                  <c:v>41906</c:v>
                </c:pt>
                <c:pt idx="113">
                  <c:v>41913</c:v>
                </c:pt>
                <c:pt idx="114">
                  <c:v>41920</c:v>
                </c:pt>
                <c:pt idx="115">
                  <c:v>41927</c:v>
                </c:pt>
                <c:pt idx="116">
                  <c:v>41934</c:v>
                </c:pt>
                <c:pt idx="117">
                  <c:v>41941</c:v>
                </c:pt>
                <c:pt idx="118">
                  <c:v>41948</c:v>
                </c:pt>
                <c:pt idx="119">
                  <c:v>41955</c:v>
                </c:pt>
                <c:pt idx="120">
                  <c:v>41962</c:v>
                </c:pt>
                <c:pt idx="121">
                  <c:v>41969</c:v>
                </c:pt>
                <c:pt idx="122">
                  <c:v>41976</c:v>
                </c:pt>
                <c:pt idx="123">
                  <c:v>41983</c:v>
                </c:pt>
                <c:pt idx="124">
                  <c:v>41990</c:v>
                </c:pt>
                <c:pt idx="125">
                  <c:v>41997</c:v>
                </c:pt>
                <c:pt idx="126">
                  <c:v>42011</c:v>
                </c:pt>
                <c:pt idx="127">
                  <c:v>42018</c:v>
                </c:pt>
                <c:pt idx="128">
                  <c:v>42025</c:v>
                </c:pt>
                <c:pt idx="129">
                  <c:v>42032</c:v>
                </c:pt>
                <c:pt idx="130">
                  <c:v>42039</c:v>
                </c:pt>
                <c:pt idx="131">
                  <c:v>42045</c:v>
                </c:pt>
                <c:pt idx="132">
                  <c:v>42053</c:v>
                </c:pt>
                <c:pt idx="133">
                  <c:v>42060</c:v>
                </c:pt>
                <c:pt idx="134">
                  <c:v>42067</c:v>
                </c:pt>
                <c:pt idx="135">
                  <c:v>42074</c:v>
                </c:pt>
                <c:pt idx="136">
                  <c:v>42081</c:v>
                </c:pt>
                <c:pt idx="137">
                  <c:v>42088</c:v>
                </c:pt>
                <c:pt idx="138">
                  <c:v>42465</c:v>
                </c:pt>
                <c:pt idx="139">
                  <c:v>42472</c:v>
                </c:pt>
                <c:pt idx="140">
                  <c:v>42479</c:v>
                </c:pt>
                <c:pt idx="141">
                  <c:v>42486</c:v>
                </c:pt>
                <c:pt idx="142">
                  <c:v>42492</c:v>
                </c:pt>
                <c:pt idx="143">
                  <c:v>42499</c:v>
                </c:pt>
                <c:pt idx="144">
                  <c:v>42506</c:v>
                </c:pt>
                <c:pt idx="145">
                  <c:v>42514</c:v>
                </c:pt>
                <c:pt idx="146">
                  <c:v>42521</c:v>
                </c:pt>
                <c:pt idx="147">
                  <c:v>42528</c:v>
                </c:pt>
                <c:pt idx="148">
                  <c:v>42535</c:v>
                </c:pt>
                <c:pt idx="149">
                  <c:v>42542</c:v>
                </c:pt>
                <c:pt idx="150">
                  <c:v>42548</c:v>
                </c:pt>
                <c:pt idx="151">
                  <c:v>42558</c:v>
                </c:pt>
                <c:pt idx="152">
                  <c:v>42563</c:v>
                </c:pt>
                <c:pt idx="153">
                  <c:v>42570</c:v>
                </c:pt>
                <c:pt idx="154">
                  <c:v>42577</c:v>
                </c:pt>
                <c:pt idx="155">
                  <c:v>42584</c:v>
                </c:pt>
                <c:pt idx="156">
                  <c:v>42591</c:v>
                </c:pt>
                <c:pt idx="157">
                  <c:v>42598</c:v>
                </c:pt>
                <c:pt idx="158">
                  <c:v>42605</c:v>
                </c:pt>
                <c:pt idx="159">
                  <c:v>42611</c:v>
                </c:pt>
                <c:pt idx="160">
                  <c:v>42619</c:v>
                </c:pt>
                <c:pt idx="161">
                  <c:v>42626</c:v>
                </c:pt>
                <c:pt idx="162">
                  <c:v>42633</c:v>
                </c:pt>
                <c:pt idx="163">
                  <c:v>42639</c:v>
                </c:pt>
                <c:pt idx="164">
                  <c:v>42647</c:v>
                </c:pt>
                <c:pt idx="165">
                  <c:v>42654</c:v>
                </c:pt>
                <c:pt idx="166">
                  <c:v>42661</c:v>
                </c:pt>
                <c:pt idx="167">
                  <c:v>42668</c:v>
                </c:pt>
                <c:pt idx="168">
                  <c:v>42675</c:v>
                </c:pt>
                <c:pt idx="169">
                  <c:v>42682</c:v>
                </c:pt>
                <c:pt idx="170">
                  <c:v>42689</c:v>
                </c:pt>
                <c:pt idx="171">
                  <c:v>42696</c:v>
                </c:pt>
                <c:pt idx="172">
                  <c:v>42703</c:v>
                </c:pt>
                <c:pt idx="173">
                  <c:v>42710</c:v>
                </c:pt>
                <c:pt idx="174">
                  <c:v>42717</c:v>
                </c:pt>
                <c:pt idx="175">
                  <c:v>42724</c:v>
                </c:pt>
                <c:pt idx="176">
                  <c:v>42731</c:v>
                </c:pt>
                <c:pt idx="177">
                  <c:v>42745</c:v>
                </c:pt>
                <c:pt idx="178">
                  <c:v>42752</c:v>
                </c:pt>
                <c:pt idx="179">
                  <c:v>42760</c:v>
                </c:pt>
                <c:pt idx="180">
                  <c:v>42766</c:v>
                </c:pt>
                <c:pt idx="181">
                  <c:v>42773</c:v>
                </c:pt>
                <c:pt idx="182">
                  <c:v>42780</c:v>
                </c:pt>
                <c:pt idx="183">
                  <c:v>42789</c:v>
                </c:pt>
                <c:pt idx="184">
                  <c:v>42794</c:v>
                </c:pt>
                <c:pt idx="185">
                  <c:v>42801</c:v>
                </c:pt>
                <c:pt idx="186">
                  <c:v>42808</c:v>
                </c:pt>
                <c:pt idx="187">
                  <c:v>42815</c:v>
                </c:pt>
                <c:pt idx="188">
                  <c:v>42824</c:v>
                </c:pt>
                <c:pt idx="189">
                  <c:v>42829</c:v>
                </c:pt>
                <c:pt idx="190">
                  <c:v>42835</c:v>
                </c:pt>
                <c:pt idx="191">
                  <c:v>42843</c:v>
                </c:pt>
                <c:pt idx="192">
                  <c:v>42850</c:v>
                </c:pt>
                <c:pt idx="193">
                  <c:v>42857</c:v>
                </c:pt>
                <c:pt idx="194">
                  <c:v>42864</c:v>
                </c:pt>
                <c:pt idx="195">
                  <c:v>42871</c:v>
                </c:pt>
                <c:pt idx="196">
                  <c:v>42878</c:v>
                </c:pt>
                <c:pt idx="197">
                  <c:v>42885</c:v>
                </c:pt>
                <c:pt idx="198">
                  <c:v>42892</c:v>
                </c:pt>
                <c:pt idx="199">
                  <c:v>42899</c:v>
                </c:pt>
                <c:pt idx="200">
                  <c:v>42906</c:v>
                </c:pt>
                <c:pt idx="201">
                  <c:v>42913</c:v>
                </c:pt>
                <c:pt idx="202">
                  <c:v>42920</c:v>
                </c:pt>
                <c:pt idx="203">
                  <c:v>42927</c:v>
                </c:pt>
                <c:pt idx="204">
                  <c:v>42934</c:v>
                </c:pt>
                <c:pt idx="205">
                  <c:v>42941</c:v>
                </c:pt>
                <c:pt idx="206">
                  <c:v>42948</c:v>
                </c:pt>
                <c:pt idx="207">
                  <c:v>42957</c:v>
                </c:pt>
                <c:pt idx="208">
                  <c:v>42962</c:v>
                </c:pt>
                <c:pt idx="209">
                  <c:v>42969</c:v>
                </c:pt>
                <c:pt idx="210">
                  <c:v>42976</c:v>
                </c:pt>
                <c:pt idx="211">
                  <c:v>42983</c:v>
                </c:pt>
                <c:pt idx="212">
                  <c:v>42990</c:v>
                </c:pt>
                <c:pt idx="213">
                  <c:v>42997</c:v>
                </c:pt>
                <c:pt idx="214">
                  <c:v>43004</c:v>
                </c:pt>
                <c:pt idx="215">
                  <c:v>43011</c:v>
                </c:pt>
                <c:pt idx="216">
                  <c:v>43018</c:v>
                </c:pt>
                <c:pt idx="217">
                  <c:v>43025</c:v>
                </c:pt>
                <c:pt idx="218">
                  <c:v>43032</c:v>
                </c:pt>
                <c:pt idx="219">
                  <c:v>43039</c:v>
                </c:pt>
                <c:pt idx="220">
                  <c:v>43046</c:v>
                </c:pt>
                <c:pt idx="221">
                  <c:v>43053</c:v>
                </c:pt>
                <c:pt idx="222">
                  <c:v>43060</c:v>
                </c:pt>
                <c:pt idx="223">
                  <c:v>43067</c:v>
                </c:pt>
                <c:pt idx="224">
                  <c:v>43074</c:v>
                </c:pt>
                <c:pt idx="225">
                  <c:v>43081</c:v>
                </c:pt>
                <c:pt idx="226">
                  <c:v>43088</c:v>
                </c:pt>
                <c:pt idx="227">
                  <c:v>43095</c:v>
                </c:pt>
                <c:pt idx="228">
                  <c:v>43109</c:v>
                </c:pt>
                <c:pt idx="229">
                  <c:v>43116</c:v>
                </c:pt>
                <c:pt idx="230">
                  <c:v>43123</c:v>
                </c:pt>
                <c:pt idx="231">
                  <c:v>43130</c:v>
                </c:pt>
                <c:pt idx="232">
                  <c:v>43137</c:v>
                </c:pt>
                <c:pt idx="233">
                  <c:v>43144</c:v>
                </c:pt>
                <c:pt idx="234">
                  <c:v>43151</c:v>
                </c:pt>
                <c:pt idx="235">
                  <c:v>43158</c:v>
                </c:pt>
                <c:pt idx="236">
                  <c:v>43165</c:v>
                </c:pt>
                <c:pt idx="237">
                  <c:v>43172</c:v>
                </c:pt>
                <c:pt idx="238">
                  <c:v>43179</c:v>
                </c:pt>
                <c:pt idx="239">
                  <c:v>43186</c:v>
                </c:pt>
                <c:pt idx="240">
                  <c:v>43193</c:v>
                </c:pt>
                <c:pt idx="241">
                  <c:v>43200</c:v>
                </c:pt>
                <c:pt idx="242">
                  <c:v>43207</c:v>
                </c:pt>
                <c:pt idx="243">
                  <c:v>43216</c:v>
                </c:pt>
                <c:pt idx="244">
                  <c:v>43221</c:v>
                </c:pt>
                <c:pt idx="245">
                  <c:v>43228</c:v>
                </c:pt>
                <c:pt idx="246">
                  <c:v>43235</c:v>
                </c:pt>
                <c:pt idx="247">
                  <c:v>43242</c:v>
                </c:pt>
                <c:pt idx="248">
                  <c:v>43249</c:v>
                </c:pt>
                <c:pt idx="249">
                  <c:v>43256</c:v>
                </c:pt>
                <c:pt idx="250">
                  <c:v>43263</c:v>
                </c:pt>
                <c:pt idx="251">
                  <c:v>43270</c:v>
                </c:pt>
                <c:pt idx="252">
                  <c:v>43277</c:v>
                </c:pt>
                <c:pt idx="253">
                  <c:v>43284</c:v>
                </c:pt>
                <c:pt idx="254">
                  <c:v>43291</c:v>
                </c:pt>
                <c:pt idx="255">
                  <c:v>43298</c:v>
                </c:pt>
                <c:pt idx="256">
                  <c:v>43305</c:v>
                </c:pt>
                <c:pt idx="257">
                  <c:v>43312</c:v>
                </c:pt>
                <c:pt idx="258">
                  <c:v>43319</c:v>
                </c:pt>
                <c:pt idx="259">
                  <c:v>43326</c:v>
                </c:pt>
                <c:pt idx="260">
                  <c:v>43333</c:v>
                </c:pt>
                <c:pt idx="261">
                  <c:v>43340</c:v>
                </c:pt>
                <c:pt idx="262">
                  <c:v>43347</c:v>
                </c:pt>
                <c:pt idx="263">
                  <c:v>43354</c:v>
                </c:pt>
                <c:pt idx="264">
                  <c:v>43361</c:v>
                </c:pt>
                <c:pt idx="265">
                  <c:v>43368</c:v>
                </c:pt>
                <c:pt idx="266">
                  <c:v>43375</c:v>
                </c:pt>
                <c:pt idx="267">
                  <c:v>43383</c:v>
                </c:pt>
                <c:pt idx="268">
                  <c:v>43389</c:v>
                </c:pt>
                <c:pt idx="269">
                  <c:v>43396</c:v>
                </c:pt>
                <c:pt idx="270">
                  <c:v>43403</c:v>
                </c:pt>
                <c:pt idx="271">
                  <c:v>43410</c:v>
                </c:pt>
                <c:pt idx="272">
                  <c:v>43417</c:v>
                </c:pt>
                <c:pt idx="273">
                  <c:v>43424</c:v>
                </c:pt>
                <c:pt idx="274">
                  <c:v>43431</c:v>
                </c:pt>
                <c:pt idx="275">
                  <c:v>43438</c:v>
                </c:pt>
                <c:pt idx="276">
                  <c:v>43445</c:v>
                </c:pt>
                <c:pt idx="277">
                  <c:v>43452</c:v>
                </c:pt>
                <c:pt idx="278">
                  <c:v>43459</c:v>
                </c:pt>
                <c:pt idx="279">
                  <c:v>43473</c:v>
                </c:pt>
                <c:pt idx="280">
                  <c:v>43480</c:v>
                </c:pt>
                <c:pt idx="281">
                  <c:v>43487</c:v>
                </c:pt>
                <c:pt idx="282">
                  <c:v>43494</c:v>
                </c:pt>
                <c:pt idx="283">
                  <c:v>43501</c:v>
                </c:pt>
                <c:pt idx="284">
                  <c:v>43508</c:v>
                </c:pt>
                <c:pt idx="285">
                  <c:v>43515</c:v>
                </c:pt>
                <c:pt idx="286">
                  <c:v>43522</c:v>
                </c:pt>
                <c:pt idx="287">
                  <c:v>43529</c:v>
                </c:pt>
                <c:pt idx="288">
                  <c:v>43536</c:v>
                </c:pt>
                <c:pt idx="289">
                  <c:v>43543</c:v>
                </c:pt>
                <c:pt idx="290">
                  <c:v>43550</c:v>
                </c:pt>
              </c:numCache>
            </c:numRef>
          </c:cat>
          <c:val>
            <c:numRef>
              <c:f>境界線量!$AC$12:$AC$302</c:f>
              <c:numCache>
                <c:formatCode>0.000</c:formatCode>
                <c:ptCount val="291"/>
                <c:pt idx="1">
                  <c:v>6.7000000000000004E-2</c:v>
                </c:pt>
                <c:pt idx="2">
                  <c:v>5.6000000000000001E-2</c:v>
                </c:pt>
                <c:pt idx="3">
                  <c:v>6.3E-2</c:v>
                </c:pt>
                <c:pt idx="4">
                  <c:v>5.6000000000000001E-2</c:v>
                </c:pt>
                <c:pt idx="5">
                  <c:v>7.0000000000000007E-2</c:v>
                </c:pt>
                <c:pt idx="6">
                  <c:v>6.6000000000000003E-2</c:v>
                </c:pt>
                <c:pt idx="7">
                  <c:v>0.06</c:v>
                </c:pt>
                <c:pt idx="8">
                  <c:v>6.4000000000000001E-2</c:v>
                </c:pt>
                <c:pt idx="9">
                  <c:v>5.5E-2</c:v>
                </c:pt>
                <c:pt idx="10">
                  <c:v>6.0999999999999999E-2</c:v>
                </c:pt>
                <c:pt idx="11">
                  <c:v>6.3E-2</c:v>
                </c:pt>
                <c:pt idx="12">
                  <c:v>6.2E-2</c:v>
                </c:pt>
                <c:pt idx="13">
                  <c:v>5.8000000000000003E-2</c:v>
                </c:pt>
                <c:pt idx="14">
                  <c:v>5.8999999999999997E-2</c:v>
                </c:pt>
                <c:pt idx="15">
                  <c:v>7.3999999999999996E-2</c:v>
                </c:pt>
                <c:pt idx="16">
                  <c:v>6.3E-2</c:v>
                </c:pt>
                <c:pt idx="17">
                  <c:v>6.2E-2</c:v>
                </c:pt>
                <c:pt idx="18">
                  <c:v>6.6000000000000003E-2</c:v>
                </c:pt>
                <c:pt idx="19">
                  <c:v>6.2E-2</c:v>
                </c:pt>
                <c:pt idx="20">
                  <c:v>6.5000000000000002E-2</c:v>
                </c:pt>
                <c:pt idx="21">
                  <c:v>6.4000000000000001E-2</c:v>
                </c:pt>
                <c:pt idx="22">
                  <c:v>0.06</c:v>
                </c:pt>
                <c:pt idx="23">
                  <c:v>0.06</c:v>
                </c:pt>
                <c:pt idx="24">
                  <c:v>6.2E-2</c:v>
                </c:pt>
                <c:pt idx="25">
                  <c:v>5.0999999999999997E-2</c:v>
                </c:pt>
                <c:pt idx="26">
                  <c:v>5.7000000000000002E-2</c:v>
                </c:pt>
                <c:pt idx="27">
                  <c:v>5.5E-2</c:v>
                </c:pt>
                <c:pt idx="28">
                  <c:v>6.6000000000000003E-2</c:v>
                </c:pt>
                <c:pt idx="29">
                  <c:v>6.8000000000000005E-2</c:v>
                </c:pt>
                <c:pt idx="30">
                  <c:v>6.4000000000000001E-2</c:v>
                </c:pt>
                <c:pt idx="31">
                  <c:v>5.8000000000000003E-2</c:v>
                </c:pt>
                <c:pt idx="32">
                  <c:v>5.5E-2</c:v>
                </c:pt>
                <c:pt idx="33">
                  <c:v>5.8000000000000003E-2</c:v>
                </c:pt>
                <c:pt idx="34">
                  <c:v>5.8999999999999997E-2</c:v>
                </c:pt>
                <c:pt idx="35">
                  <c:v>6.0999999999999999E-2</c:v>
                </c:pt>
                <c:pt idx="36">
                  <c:v>5.7000000000000002E-2</c:v>
                </c:pt>
                <c:pt idx="37">
                  <c:v>0.06</c:v>
                </c:pt>
                <c:pt idx="38">
                  <c:v>5.8000000000000003E-2</c:v>
                </c:pt>
                <c:pt idx="39">
                  <c:v>5.2999999999999999E-2</c:v>
                </c:pt>
                <c:pt idx="40">
                  <c:v>0.05</c:v>
                </c:pt>
                <c:pt idx="41">
                  <c:v>5.6000000000000001E-2</c:v>
                </c:pt>
                <c:pt idx="42">
                  <c:v>5.6000000000000001E-2</c:v>
                </c:pt>
                <c:pt idx="43">
                  <c:v>5.6000000000000001E-2</c:v>
                </c:pt>
                <c:pt idx="44">
                  <c:v>5.3999999999999999E-2</c:v>
                </c:pt>
                <c:pt idx="45">
                  <c:v>5.5E-2</c:v>
                </c:pt>
                <c:pt idx="46">
                  <c:v>5.7000000000000002E-2</c:v>
                </c:pt>
                <c:pt idx="47">
                  <c:v>6.0999999999999999E-2</c:v>
                </c:pt>
                <c:pt idx="48">
                  <c:v>5.3999999999999999E-2</c:v>
                </c:pt>
                <c:pt idx="49">
                  <c:v>0.05</c:v>
                </c:pt>
                <c:pt idx="50">
                  <c:v>4.9000000000000002E-2</c:v>
                </c:pt>
                <c:pt idx="51">
                  <c:v>5.1999999999999998E-2</c:v>
                </c:pt>
                <c:pt idx="52">
                  <c:v>0.05</c:v>
                </c:pt>
                <c:pt idx="53">
                  <c:v>5.1999999999999998E-2</c:v>
                </c:pt>
                <c:pt idx="54">
                  <c:v>4.8000000000000001E-2</c:v>
                </c:pt>
                <c:pt idx="55">
                  <c:v>0.06</c:v>
                </c:pt>
                <c:pt idx="56">
                  <c:v>5.8999999999999997E-2</c:v>
                </c:pt>
                <c:pt idx="57">
                  <c:v>5.6000000000000001E-2</c:v>
                </c:pt>
                <c:pt idx="58">
                  <c:v>5.5E-2</c:v>
                </c:pt>
                <c:pt idx="59">
                  <c:v>4.5999999999999999E-2</c:v>
                </c:pt>
                <c:pt idx="60">
                  <c:v>5.7000000000000002E-2</c:v>
                </c:pt>
                <c:pt idx="61">
                  <c:v>5.6000000000000001E-2</c:v>
                </c:pt>
                <c:pt idx="62">
                  <c:v>5.5E-2</c:v>
                </c:pt>
                <c:pt idx="63">
                  <c:v>5.8999999999999997E-2</c:v>
                </c:pt>
                <c:pt idx="64">
                  <c:v>5.8000000000000003E-2</c:v>
                </c:pt>
                <c:pt idx="65">
                  <c:v>5.1999999999999998E-2</c:v>
                </c:pt>
                <c:pt idx="66">
                  <c:v>4.5999999999999999E-2</c:v>
                </c:pt>
                <c:pt idx="67">
                  <c:v>5.5E-2</c:v>
                </c:pt>
                <c:pt idx="68">
                  <c:v>5.0999999999999997E-2</c:v>
                </c:pt>
                <c:pt idx="69">
                  <c:v>5.0999999999999997E-2</c:v>
                </c:pt>
                <c:pt idx="70">
                  <c:v>5.0999999999999997E-2</c:v>
                </c:pt>
                <c:pt idx="71">
                  <c:v>5.6000000000000001E-2</c:v>
                </c:pt>
                <c:pt idx="72">
                  <c:v>5.3999999999999999E-2</c:v>
                </c:pt>
                <c:pt idx="73">
                  <c:v>5.7000000000000002E-2</c:v>
                </c:pt>
                <c:pt idx="74">
                  <c:v>5.6000000000000001E-2</c:v>
                </c:pt>
                <c:pt idx="75">
                  <c:v>5.5E-2</c:v>
                </c:pt>
                <c:pt idx="76">
                  <c:v>5.0999999999999997E-2</c:v>
                </c:pt>
                <c:pt idx="77">
                  <c:v>5.3999999999999999E-2</c:v>
                </c:pt>
                <c:pt idx="78">
                  <c:v>5.7000000000000002E-2</c:v>
                </c:pt>
                <c:pt idx="79">
                  <c:v>5.6000000000000001E-2</c:v>
                </c:pt>
                <c:pt idx="80">
                  <c:v>4.1000000000000002E-2</c:v>
                </c:pt>
                <c:pt idx="81">
                  <c:v>4.5999999999999999E-2</c:v>
                </c:pt>
                <c:pt idx="82">
                  <c:v>5.6000000000000001E-2</c:v>
                </c:pt>
                <c:pt idx="83">
                  <c:v>4.8000000000000001E-2</c:v>
                </c:pt>
                <c:pt idx="84">
                  <c:v>5.1999999999999998E-2</c:v>
                </c:pt>
                <c:pt idx="85">
                  <c:v>4.7E-2</c:v>
                </c:pt>
                <c:pt idx="86">
                  <c:v>4.9000000000000002E-2</c:v>
                </c:pt>
                <c:pt idx="87">
                  <c:v>5.2999999999999999E-2</c:v>
                </c:pt>
                <c:pt idx="88">
                  <c:v>5.8000000000000003E-2</c:v>
                </c:pt>
                <c:pt idx="89">
                  <c:v>4.7E-2</c:v>
                </c:pt>
                <c:pt idx="90">
                  <c:v>4.8000000000000001E-2</c:v>
                </c:pt>
                <c:pt idx="91">
                  <c:v>0.05</c:v>
                </c:pt>
                <c:pt idx="92">
                  <c:v>5.0999999999999997E-2</c:v>
                </c:pt>
                <c:pt idx="93">
                  <c:v>4.8000000000000001E-2</c:v>
                </c:pt>
                <c:pt idx="94">
                  <c:v>5.3999999999999999E-2</c:v>
                </c:pt>
                <c:pt idx="95">
                  <c:v>5.3999999999999999E-2</c:v>
                </c:pt>
                <c:pt idx="96">
                  <c:v>5.0999999999999997E-2</c:v>
                </c:pt>
                <c:pt idx="97">
                  <c:v>4.7E-2</c:v>
                </c:pt>
                <c:pt idx="98">
                  <c:v>5.3999999999999999E-2</c:v>
                </c:pt>
                <c:pt idx="99">
                  <c:v>5.0999999999999997E-2</c:v>
                </c:pt>
                <c:pt idx="100">
                  <c:v>4.8000000000000001E-2</c:v>
                </c:pt>
                <c:pt idx="101">
                  <c:v>4.7E-2</c:v>
                </c:pt>
                <c:pt idx="102">
                  <c:v>5.0999999999999997E-2</c:v>
                </c:pt>
                <c:pt idx="103">
                  <c:v>0.05</c:v>
                </c:pt>
                <c:pt idx="104">
                  <c:v>4.5999999999999999E-2</c:v>
                </c:pt>
                <c:pt idx="105">
                  <c:v>4.4999999999999998E-2</c:v>
                </c:pt>
                <c:pt idx="106">
                  <c:v>4.8000000000000001E-2</c:v>
                </c:pt>
                <c:pt idx="107">
                  <c:v>5.0999999999999997E-2</c:v>
                </c:pt>
                <c:pt idx="108">
                  <c:v>4.5999999999999999E-2</c:v>
                </c:pt>
                <c:pt idx="109">
                  <c:v>5.1999999999999998E-2</c:v>
                </c:pt>
                <c:pt idx="110">
                  <c:v>4.3999999999999997E-2</c:v>
                </c:pt>
                <c:pt idx="111">
                  <c:v>4.9000000000000002E-2</c:v>
                </c:pt>
                <c:pt idx="112">
                  <c:v>4.7E-2</c:v>
                </c:pt>
                <c:pt idx="113">
                  <c:v>5.1999999999999998E-2</c:v>
                </c:pt>
                <c:pt idx="114">
                  <c:v>4.7E-2</c:v>
                </c:pt>
                <c:pt idx="115">
                  <c:v>5.6000000000000001E-2</c:v>
                </c:pt>
                <c:pt idx="116">
                  <c:v>5.3999999999999999E-2</c:v>
                </c:pt>
                <c:pt idx="117">
                  <c:v>5.6000000000000001E-2</c:v>
                </c:pt>
                <c:pt idx="118">
                  <c:v>5.6000000000000001E-2</c:v>
                </c:pt>
                <c:pt idx="119">
                  <c:v>5.0999999999999997E-2</c:v>
                </c:pt>
                <c:pt idx="120">
                  <c:v>5.0999999999999997E-2</c:v>
                </c:pt>
                <c:pt idx="121">
                  <c:v>6.6000000000000003E-2</c:v>
                </c:pt>
                <c:pt idx="122">
                  <c:v>4.8000000000000001E-2</c:v>
                </c:pt>
                <c:pt idx="123">
                  <c:v>4.8000000000000001E-2</c:v>
                </c:pt>
                <c:pt idx="124">
                  <c:v>5.1999999999999998E-2</c:v>
                </c:pt>
                <c:pt idx="125">
                  <c:v>4.2000000000000003E-2</c:v>
                </c:pt>
                <c:pt idx="126">
                  <c:v>4.5999999999999999E-2</c:v>
                </c:pt>
                <c:pt idx="127">
                  <c:v>0.05</c:v>
                </c:pt>
                <c:pt idx="128">
                  <c:v>4.7E-2</c:v>
                </c:pt>
                <c:pt idx="129">
                  <c:v>4.5999999999999999E-2</c:v>
                </c:pt>
                <c:pt idx="130">
                  <c:v>4.8000000000000001E-2</c:v>
                </c:pt>
                <c:pt idx="131">
                  <c:v>4.8000000000000001E-2</c:v>
                </c:pt>
                <c:pt idx="132">
                  <c:v>5.2999999999999999E-2</c:v>
                </c:pt>
                <c:pt idx="133">
                  <c:v>0.05</c:v>
                </c:pt>
                <c:pt idx="134">
                  <c:v>4.5999999999999999E-2</c:v>
                </c:pt>
                <c:pt idx="135">
                  <c:v>4.3999999999999997E-2</c:v>
                </c:pt>
                <c:pt idx="136">
                  <c:v>4.3999999999999997E-2</c:v>
                </c:pt>
                <c:pt idx="137">
                  <c:v>4.8000000000000001E-2</c:v>
                </c:pt>
                <c:pt idx="138">
                  <c:v>4.2000000000000003E-2</c:v>
                </c:pt>
                <c:pt idx="139">
                  <c:v>4.5999999999999999E-2</c:v>
                </c:pt>
                <c:pt idx="140">
                  <c:v>4.3999999999999997E-2</c:v>
                </c:pt>
                <c:pt idx="141">
                  <c:v>4.8000000000000001E-2</c:v>
                </c:pt>
                <c:pt idx="142">
                  <c:v>4.5999999999999999E-2</c:v>
                </c:pt>
                <c:pt idx="143">
                  <c:v>4.5999999999999999E-2</c:v>
                </c:pt>
                <c:pt idx="144">
                  <c:v>4.7E-2</c:v>
                </c:pt>
                <c:pt idx="145">
                  <c:v>4.4999999999999998E-2</c:v>
                </c:pt>
                <c:pt idx="146">
                  <c:v>4.4999999999999998E-2</c:v>
                </c:pt>
                <c:pt idx="147">
                  <c:v>4.1000000000000002E-2</c:v>
                </c:pt>
                <c:pt idx="148">
                  <c:v>4.7E-2</c:v>
                </c:pt>
                <c:pt idx="149">
                  <c:v>4.2000000000000003E-2</c:v>
                </c:pt>
                <c:pt idx="150">
                  <c:v>4.4999999999999998E-2</c:v>
                </c:pt>
                <c:pt idx="151">
                  <c:v>4.1000000000000002E-2</c:v>
                </c:pt>
                <c:pt idx="152">
                  <c:v>4.2000000000000003E-2</c:v>
                </c:pt>
                <c:pt idx="153">
                  <c:v>4.4999999999999998E-2</c:v>
                </c:pt>
                <c:pt idx="154">
                  <c:v>4.4999999999999998E-2</c:v>
                </c:pt>
                <c:pt idx="155">
                  <c:v>4.8000000000000001E-2</c:v>
                </c:pt>
                <c:pt idx="156">
                  <c:v>4.7E-2</c:v>
                </c:pt>
                <c:pt idx="157">
                  <c:v>4.9000000000000002E-2</c:v>
                </c:pt>
                <c:pt idx="158">
                  <c:v>4.1000000000000002E-2</c:v>
                </c:pt>
                <c:pt idx="159">
                  <c:v>4.2000000000000003E-2</c:v>
                </c:pt>
                <c:pt idx="160">
                  <c:v>4.1000000000000002E-2</c:v>
                </c:pt>
                <c:pt idx="161">
                  <c:v>4.2999999999999997E-2</c:v>
                </c:pt>
                <c:pt idx="162">
                  <c:v>4.3999999999999997E-2</c:v>
                </c:pt>
                <c:pt idx="163">
                  <c:v>4.3999999999999997E-2</c:v>
                </c:pt>
                <c:pt idx="164">
                  <c:v>4.4999999999999998E-2</c:v>
                </c:pt>
                <c:pt idx="165">
                  <c:v>4.7E-2</c:v>
                </c:pt>
                <c:pt idx="166">
                  <c:v>4.7E-2</c:v>
                </c:pt>
                <c:pt idx="167">
                  <c:v>4.5999999999999999E-2</c:v>
                </c:pt>
                <c:pt idx="168">
                  <c:v>4.2999999999999997E-2</c:v>
                </c:pt>
                <c:pt idx="169">
                  <c:v>4.5999999999999999E-2</c:v>
                </c:pt>
                <c:pt idx="170">
                  <c:v>5.3999999999999999E-2</c:v>
                </c:pt>
                <c:pt idx="171">
                  <c:v>4.3999999999999997E-2</c:v>
                </c:pt>
                <c:pt idx="172">
                  <c:v>4.2999999999999997E-2</c:v>
                </c:pt>
                <c:pt idx="173">
                  <c:v>0.04</c:v>
                </c:pt>
                <c:pt idx="174">
                  <c:v>4.2000000000000003E-2</c:v>
                </c:pt>
                <c:pt idx="175">
                  <c:v>4.3999999999999997E-2</c:v>
                </c:pt>
                <c:pt idx="176">
                  <c:v>4.1000000000000002E-2</c:v>
                </c:pt>
                <c:pt idx="177">
                  <c:v>4.3999999999999997E-2</c:v>
                </c:pt>
                <c:pt idx="178">
                  <c:v>4.7E-2</c:v>
                </c:pt>
                <c:pt idx="179">
                  <c:v>4.1000000000000002E-2</c:v>
                </c:pt>
                <c:pt idx="180">
                  <c:v>4.2999999999999997E-2</c:v>
                </c:pt>
                <c:pt idx="181">
                  <c:v>4.7E-2</c:v>
                </c:pt>
                <c:pt idx="182">
                  <c:v>4.8000000000000001E-2</c:v>
                </c:pt>
                <c:pt idx="183">
                  <c:v>4.4999999999999998E-2</c:v>
                </c:pt>
                <c:pt idx="184">
                  <c:v>4.4999999999999998E-2</c:v>
                </c:pt>
                <c:pt idx="185">
                  <c:v>4.1000000000000002E-2</c:v>
                </c:pt>
                <c:pt idx="186">
                  <c:v>4.2999999999999997E-2</c:v>
                </c:pt>
                <c:pt idx="187">
                  <c:v>4.4999999999999998E-2</c:v>
                </c:pt>
                <c:pt idx="188">
                  <c:v>4.4999999999999998E-2</c:v>
                </c:pt>
                <c:pt idx="189">
                  <c:v>4.2000000000000003E-2</c:v>
                </c:pt>
                <c:pt idx="190">
                  <c:v>4.2999999999999997E-2</c:v>
                </c:pt>
                <c:pt idx="191">
                  <c:v>4.7E-2</c:v>
                </c:pt>
                <c:pt idx="192">
                  <c:v>4.3999999999999997E-2</c:v>
                </c:pt>
                <c:pt idx="193">
                  <c:v>4.7E-2</c:v>
                </c:pt>
                <c:pt idx="194">
                  <c:v>4.3999999999999997E-2</c:v>
                </c:pt>
                <c:pt idx="195">
                  <c:v>4.4999999999999998E-2</c:v>
                </c:pt>
                <c:pt idx="196">
                  <c:v>4.2000000000000003E-2</c:v>
                </c:pt>
                <c:pt idx="197">
                  <c:v>4.2999999999999997E-2</c:v>
                </c:pt>
                <c:pt idx="198">
                  <c:v>4.7E-2</c:v>
                </c:pt>
                <c:pt idx="199">
                  <c:v>4.5999999999999999E-2</c:v>
                </c:pt>
                <c:pt idx="200">
                  <c:v>4.4999999999999998E-2</c:v>
                </c:pt>
                <c:pt idx="201">
                  <c:v>4.3999999999999997E-2</c:v>
                </c:pt>
                <c:pt idx="202">
                  <c:v>4.3999999999999997E-2</c:v>
                </c:pt>
                <c:pt idx="203">
                  <c:v>4.1000000000000002E-2</c:v>
                </c:pt>
                <c:pt idx="204">
                  <c:v>4.4999999999999998E-2</c:v>
                </c:pt>
                <c:pt idx="205">
                  <c:v>3.5999999999999997E-2</c:v>
                </c:pt>
                <c:pt idx="206">
                  <c:v>4.2999999999999997E-2</c:v>
                </c:pt>
                <c:pt idx="207">
                  <c:v>4.2000000000000003E-2</c:v>
                </c:pt>
                <c:pt idx="208">
                  <c:v>4.4999999999999998E-2</c:v>
                </c:pt>
                <c:pt idx="209">
                  <c:v>4.1000000000000002E-2</c:v>
                </c:pt>
                <c:pt idx="210">
                  <c:v>4.2999999999999997E-2</c:v>
                </c:pt>
                <c:pt idx="211">
                  <c:v>0.04</c:v>
                </c:pt>
                <c:pt idx="212">
                  <c:v>4.3999999999999997E-2</c:v>
                </c:pt>
                <c:pt idx="213">
                  <c:v>4.7E-2</c:v>
                </c:pt>
                <c:pt idx="214">
                  <c:v>4.8000000000000001E-2</c:v>
                </c:pt>
                <c:pt idx="215">
                  <c:v>4.2000000000000003E-2</c:v>
                </c:pt>
                <c:pt idx="216">
                  <c:v>4.4999999999999998E-2</c:v>
                </c:pt>
                <c:pt idx="217">
                  <c:v>4.4999999999999998E-2</c:v>
                </c:pt>
                <c:pt idx="218">
                  <c:v>4.2000000000000003E-2</c:v>
                </c:pt>
                <c:pt idx="219">
                  <c:v>4.5999999999999999E-2</c:v>
                </c:pt>
                <c:pt idx="220">
                  <c:v>4.2000000000000003E-2</c:v>
                </c:pt>
                <c:pt idx="221">
                  <c:v>4.2000000000000003E-2</c:v>
                </c:pt>
                <c:pt idx="222">
                  <c:v>4.5999999999999999E-2</c:v>
                </c:pt>
                <c:pt idx="223">
                  <c:v>4.3999999999999997E-2</c:v>
                </c:pt>
                <c:pt idx="224">
                  <c:v>4.9000000000000002E-2</c:v>
                </c:pt>
                <c:pt idx="225">
                  <c:v>4.4999999999999998E-2</c:v>
                </c:pt>
                <c:pt idx="226">
                  <c:v>4.3999999999999997E-2</c:v>
                </c:pt>
                <c:pt idx="227">
                  <c:v>4.3999999999999997E-2</c:v>
                </c:pt>
                <c:pt idx="228">
                  <c:v>4.2000000000000003E-2</c:v>
                </c:pt>
                <c:pt idx="229">
                  <c:v>4.7E-2</c:v>
                </c:pt>
                <c:pt idx="230">
                  <c:v>4.2000000000000003E-2</c:v>
                </c:pt>
                <c:pt idx="231">
                  <c:v>4.2999999999999997E-2</c:v>
                </c:pt>
                <c:pt idx="232">
                  <c:v>8.2000000000000003E-2</c:v>
                </c:pt>
                <c:pt idx="233">
                  <c:v>4.7E-2</c:v>
                </c:pt>
                <c:pt idx="234">
                  <c:v>4.4999999999999998E-2</c:v>
                </c:pt>
                <c:pt idx="235">
                  <c:v>4.2999999999999997E-2</c:v>
                </c:pt>
                <c:pt idx="236">
                  <c:v>3.9E-2</c:v>
                </c:pt>
                <c:pt idx="237">
                  <c:v>4.5999999999999999E-2</c:v>
                </c:pt>
                <c:pt idx="238">
                  <c:v>4.2999999999999997E-2</c:v>
                </c:pt>
                <c:pt idx="239">
                  <c:v>4.2000000000000003E-2</c:v>
                </c:pt>
                <c:pt idx="240">
                  <c:v>4.1000000000000002E-2</c:v>
                </c:pt>
                <c:pt idx="241">
                  <c:v>4.7E-2</c:v>
                </c:pt>
                <c:pt idx="242">
                  <c:v>3.9E-2</c:v>
                </c:pt>
                <c:pt idx="243">
                  <c:v>0</c:v>
                </c:pt>
                <c:pt idx="244">
                  <c:v>0.04</c:v>
                </c:pt>
                <c:pt idx="245">
                  <c:v>4.2999999999999997E-2</c:v>
                </c:pt>
                <c:pt idx="246">
                  <c:v>4.2999999999999997E-2</c:v>
                </c:pt>
                <c:pt idx="247">
                  <c:v>4.2999999999999997E-2</c:v>
                </c:pt>
                <c:pt idx="248">
                  <c:v>0.04</c:v>
                </c:pt>
                <c:pt idx="249">
                  <c:v>4.3999999999999997E-2</c:v>
                </c:pt>
                <c:pt idx="250">
                  <c:v>0.04</c:v>
                </c:pt>
                <c:pt idx="251">
                  <c:v>3.9E-2</c:v>
                </c:pt>
                <c:pt idx="252">
                  <c:v>0.04</c:v>
                </c:pt>
                <c:pt idx="253">
                  <c:v>4.1000000000000002E-2</c:v>
                </c:pt>
                <c:pt idx="254">
                  <c:v>4.1000000000000002E-2</c:v>
                </c:pt>
                <c:pt idx="255">
                  <c:v>3.9E-2</c:v>
                </c:pt>
                <c:pt idx="256">
                  <c:v>4.1000000000000002E-2</c:v>
                </c:pt>
                <c:pt idx="257">
                  <c:v>4.1000000000000002E-2</c:v>
                </c:pt>
                <c:pt idx="258">
                  <c:v>4.2999999999999997E-2</c:v>
                </c:pt>
                <c:pt idx="259">
                  <c:v>3.9E-2</c:v>
                </c:pt>
                <c:pt idx="260">
                  <c:v>4.1000000000000002E-2</c:v>
                </c:pt>
                <c:pt idx="261">
                  <c:v>4.2000000000000003E-2</c:v>
                </c:pt>
                <c:pt idx="262">
                  <c:v>3.7999999999999999E-2</c:v>
                </c:pt>
                <c:pt idx="263">
                  <c:v>4.4999999999999998E-2</c:v>
                </c:pt>
                <c:pt idx="264">
                  <c:v>3.6999999999999998E-2</c:v>
                </c:pt>
                <c:pt idx="265">
                  <c:v>4.1000000000000002E-2</c:v>
                </c:pt>
                <c:pt idx="266">
                  <c:v>4.2000000000000003E-2</c:v>
                </c:pt>
                <c:pt idx="267">
                  <c:v>4.3999999999999997E-2</c:v>
                </c:pt>
                <c:pt idx="268">
                  <c:v>4.1000000000000002E-2</c:v>
                </c:pt>
                <c:pt idx="269">
                  <c:v>4.3999999999999997E-2</c:v>
                </c:pt>
                <c:pt idx="270">
                  <c:v>3.9E-2</c:v>
                </c:pt>
                <c:pt idx="271">
                  <c:v>4.2000000000000003E-2</c:v>
                </c:pt>
                <c:pt idx="272">
                  <c:v>4.9000000000000002E-2</c:v>
                </c:pt>
                <c:pt idx="273">
                  <c:v>4.4999999999999998E-2</c:v>
                </c:pt>
                <c:pt idx="274">
                  <c:v>4.5999999999999999E-2</c:v>
                </c:pt>
                <c:pt idx="275">
                  <c:v>4.2000000000000003E-2</c:v>
                </c:pt>
                <c:pt idx="276">
                  <c:v>4.2999999999999997E-2</c:v>
                </c:pt>
                <c:pt idx="277">
                  <c:v>4.3999999999999997E-2</c:v>
                </c:pt>
                <c:pt idx="278">
                  <c:v>4.8000000000000001E-2</c:v>
                </c:pt>
                <c:pt idx="279">
                  <c:v>4.3999999999999997E-2</c:v>
                </c:pt>
                <c:pt idx="280">
                  <c:v>4.3999999999999997E-2</c:v>
                </c:pt>
                <c:pt idx="281">
                  <c:v>4.4999999999999998E-2</c:v>
                </c:pt>
                <c:pt idx="282">
                  <c:v>4.3999999999999997E-2</c:v>
                </c:pt>
                <c:pt idx="283">
                  <c:v>4.2999999999999997E-2</c:v>
                </c:pt>
                <c:pt idx="284">
                  <c:v>4.7E-2</c:v>
                </c:pt>
                <c:pt idx="285">
                  <c:v>4.1000000000000002E-2</c:v>
                </c:pt>
                <c:pt idx="286">
                  <c:v>4.2999999999999997E-2</c:v>
                </c:pt>
                <c:pt idx="287">
                  <c:v>4.3999999999999997E-2</c:v>
                </c:pt>
                <c:pt idx="288">
                  <c:v>5.2999999999999999E-2</c:v>
                </c:pt>
                <c:pt idx="289">
                  <c:v>5.0999999999999997E-2</c:v>
                </c:pt>
                <c:pt idx="290">
                  <c:v>4.7E-2</c:v>
                </c:pt>
              </c:numCache>
            </c:numRef>
          </c:val>
          <c:smooth val="0"/>
        </c:ser>
        <c:ser>
          <c:idx val="5"/>
          <c:order val="3"/>
          <c:tx>
            <c:strRef>
              <c:f>境界線量!$AD$11</c:f>
              <c:strCache>
                <c:ptCount val="1"/>
                <c:pt idx="0">
                  <c:v>北側</c:v>
                </c:pt>
              </c:strCache>
            </c:strRef>
          </c:tx>
          <c:spPr>
            <a:ln w="0">
              <a:noFill/>
            </a:ln>
          </c:spPr>
          <c:marker>
            <c:symbol val="circle"/>
            <c:size val="4"/>
            <c:spPr>
              <a:noFill/>
            </c:spPr>
          </c:marker>
          <c:cat>
            <c:numRef>
              <c:f>境界線量!$V$12:$V$302</c:f>
              <c:numCache>
                <c:formatCode>[$-411]m\.d\.ge</c:formatCode>
                <c:ptCount val="291"/>
                <c:pt idx="0">
                  <c:v>40616</c:v>
                </c:pt>
                <c:pt idx="1">
                  <c:v>41116</c:v>
                </c:pt>
                <c:pt idx="2">
                  <c:v>41122</c:v>
                </c:pt>
                <c:pt idx="3">
                  <c:v>41129</c:v>
                </c:pt>
                <c:pt idx="4">
                  <c:v>41136</c:v>
                </c:pt>
                <c:pt idx="5">
                  <c:v>41142</c:v>
                </c:pt>
                <c:pt idx="6">
                  <c:v>41150</c:v>
                </c:pt>
                <c:pt idx="7">
                  <c:v>41157</c:v>
                </c:pt>
                <c:pt idx="8">
                  <c:v>41164</c:v>
                </c:pt>
                <c:pt idx="9">
                  <c:v>41171</c:v>
                </c:pt>
                <c:pt idx="10">
                  <c:v>41178</c:v>
                </c:pt>
                <c:pt idx="11">
                  <c:v>41185</c:v>
                </c:pt>
                <c:pt idx="12">
                  <c:v>41192</c:v>
                </c:pt>
                <c:pt idx="13">
                  <c:v>41199</c:v>
                </c:pt>
                <c:pt idx="14">
                  <c:v>41206</c:v>
                </c:pt>
                <c:pt idx="15">
                  <c:v>41213</c:v>
                </c:pt>
                <c:pt idx="16">
                  <c:v>41220</c:v>
                </c:pt>
                <c:pt idx="17">
                  <c:v>41227</c:v>
                </c:pt>
                <c:pt idx="18">
                  <c:v>41234</c:v>
                </c:pt>
                <c:pt idx="19">
                  <c:v>41241</c:v>
                </c:pt>
                <c:pt idx="20">
                  <c:v>41248</c:v>
                </c:pt>
                <c:pt idx="21">
                  <c:v>41255</c:v>
                </c:pt>
                <c:pt idx="22">
                  <c:v>41262</c:v>
                </c:pt>
                <c:pt idx="23">
                  <c:v>41269</c:v>
                </c:pt>
                <c:pt idx="24">
                  <c:v>41283</c:v>
                </c:pt>
                <c:pt idx="25">
                  <c:v>41290</c:v>
                </c:pt>
                <c:pt idx="26">
                  <c:v>41297</c:v>
                </c:pt>
                <c:pt idx="27">
                  <c:v>41304</c:v>
                </c:pt>
                <c:pt idx="28">
                  <c:v>41311</c:v>
                </c:pt>
                <c:pt idx="29">
                  <c:v>41318</c:v>
                </c:pt>
                <c:pt idx="30">
                  <c:v>41325</c:v>
                </c:pt>
                <c:pt idx="31">
                  <c:v>41332</c:v>
                </c:pt>
                <c:pt idx="32">
                  <c:v>41339</c:v>
                </c:pt>
                <c:pt idx="33">
                  <c:v>41346</c:v>
                </c:pt>
                <c:pt idx="34">
                  <c:v>41352</c:v>
                </c:pt>
                <c:pt idx="35">
                  <c:v>41360</c:v>
                </c:pt>
                <c:pt idx="36">
                  <c:v>41367</c:v>
                </c:pt>
                <c:pt idx="37">
                  <c:v>41374</c:v>
                </c:pt>
                <c:pt idx="38">
                  <c:v>41381</c:v>
                </c:pt>
                <c:pt idx="39">
                  <c:v>41388</c:v>
                </c:pt>
                <c:pt idx="40">
                  <c:v>41395</c:v>
                </c:pt>
                <c:pt idx="41">
                  <c:v>41402</c:v>
                </c:pt>
                <c:pt idx="42">
                  <c:v>41409</c:v>
                </c:pt>
                <c:pt idx="43">
                  <c:v>41416</c:v>
                </c:pt>
                <c:pt idx="44">
                  <c:v>41423</c:v>
                </c:pt>
                <c:pt idx="45">
                  <c:v>41430</c:v>
                </c:pt>
                <c:pt idx="46">
                  <c:v>41437</c:v>
                </c:pt>
                <c:pt idx="47">
                  <c:v>41444</c:v>
                </c:pt>
                <c:pt idx="48">
                  <c:v>41451</c:v>
                </c:pt>
                <c:pt idx="49">
                  <c:v>41458</c:v>
                </c:pt>
                <c:pt idx="50">
                  <c:v>41465</c:v>
                </c:pt>
                <c:pt idx="51">
                  <c:v>41472</c:v>
                </c:pt>
                <c:pt idx="52">
                  <c:v>41479</c:v>
                </c:pt>
                <c:pt idx="53">
                  <c:v>41486</c:v>
                </c:pt>
                <c:pt idx="54">
                  <c:v>41493</c:v>
                </c:pt>
                <c:pt idx="55">
                  <c:v>41500</c:v>
                </c:pt>
                <c:pt idx="56">
                  <c:v>41507</c:v>
                </c:pt>
                <c:pt idx="57">
                  <c:v>41514</c:v>
                </c:pt>
                <c:pt idx="58">
                  <c:v>41521</c:v>
                </c:pt>
                <c:pt idx="59">
                  <c:v>41528</c:v>
                </c:pt>
                <c:pt idx="60">
                  <c:v>41535</c:v>
                </c:pt>
                <c:pt idx="61">
                  <c:v>41542</c:v>
                </c:pt>
                <c:pt idx="62">
                  <c:v>41549</c:v>
                </c:pt>
                <c:pt idx="63">
                  <c:v>41556</c:v>
                </c:pt>
                <c:pt idx="64">
                  <c:v>41563</c:v>
                </c:pt>
                <c:pt idx="65">
                  <c:v>41570</c:v>
                </c:pt>
                <c:pt idx="66">
                  <c:v>41577</c:v>
                </c:pt>
                <c:pt idx="67">
                  <c:v>41584</c:v>
                </c:pt>
                <c:pt idx="68">
                  <c:v>41591</c:v>
                </c:pt>
                <c:pt idx="69">
                  <c:v>41598</c:v>
                </c:pt>
                <c:pt idx="70">
                  <c:v>41605</c:v>
                </c:pt>
                <c:pt idx="71">
                  <c:v>41612</c:v>
                </c:pt>
                <c:pt idx="72">
                  <c:v>41619</c:v>
                </c:pt>
                <c:pt idx="73">
                  <c:v>41626</c:v>
                </c:pt>
                <c:pt idx="74">
                  <c:v>41633</c:v>
                </c:pt>
                <c:pt idx="75">
                  <c:v>41647</c:v>
                </c:pt>
                <c:pt idx="76">
                  <c:v>41654</c:v>
                </c:pt>
                <c:pt idx="77">
                  <c:v>41661</c:v>
                </c:pt>
                <c:pt idx="78">
                  <c:v>41668</c:v>
                </c:pt>
                <c:pt idx="79">
                  <c:v>41675</c:v>
                </c:pt>
                <c:pt idx="80">
                  <c:v>41682</c:v>
                </c:pt>
                <c:pt idx="81">
                  <c:v>41689</c:v>
                </c:pt>
                <c:pt idx="82">
                  <c:v>41696</c:v>
                </c:pt>
                <c:pt idx="83">
                  <c:v>41703</c:v>
                </c:pt>
                <c:pt idx="84">
                  <c:v>41710</c:v>
                </c:pt>
                <c:pt idx="85">
                  <c:v>41717</c:v>
                </c:pt>
                <c:pt idx="86">
                  <c:v>41724</c:v>
                </c:pt>
                <c:pt idx="87">
                  <c:v>41731</c:v>
                </c:pt>
                <c:pt idx="88">
                  <c:v>41738</c:v>
                </c:pt>
                <c:pt idx="89">
                  <c:v>41745</c:v>
                </c:pt>
                <c:pt idx="90">
                  <c:v>41752</c:v>
                </c:pt>
                <c:pt idx="91">
                  <c:v>41759</c:v>
                </c:pt>
                <c:pt idx="92">
                  <c:v>41766</c:v>
                </c:pt>
                <c:pt idx="93">
                  <c:v>41773</c:v>
                </c:pt>
                <c:pt idx="94">
                  <c:v>41780</c:v>
                </c:pt>
                <c:pt idx="95">
                  <c:v>41787</c:v>
                </c:pt>
                <c:pt idx="96">
                  <c:v>41794</c:v>
                </c:pt>
                <c:pt idx="97">
                  <c:v>41801</c:v>
                </c:pt>
                <c:pt idx="98">
                  <c:v>41808</c:v>
                </c:pt>
                <c:pt idx="99">
                  <c:v>41815</c:v>
                </c:pt>
                <c:pt idx="100">
                  <c:v>41822</c:v>
                </c:pt>
                <c:pt idx="101">
                  <c:v>41829</c:v>
                </c:pt>
                <c:pt idx="102">
                  <c:v>41836</c:v>
                </c:pt>
                <c:pt idx="103">
                  <c:v>41843</c:v>
                </c:pt>
                <c:pt idx="104">
                  <c:v>41850</c:v>
                </c:pt>
                <c:pt idx="105">
                  <c:v>41857</c:v>
                </c:pt>
                <c:pt idx="106">
                  <c:v>41864</c:v>
                </c:pt>
                <c:pt idx="107">
                  <c:v>41871</c:v>
                </c:pt>
                <c:pt idx="108">
                  <c:v>41878</c:v>
                </c:pt>
                <c:pt idx="109">
                  <c:v>41885</c:v>
                </c:pt>
                <c:pt idx="110">
                  <c:v>41892</c:v>
                </c:pt>
                <c:pt idx="111">
                  <c:v>41899</c:v>
                </c:pt>
                <c:pt idx="112">
                  <c:v>41906</c:v>
                </c:pt>
                <c:pt idx="113">
                  <c:v>41913</c:v>
                </c:pt>
                <c:pt idx="114">
                  <c:v>41920</c:v>
                </c:pt>
                <c:pt idx="115">
                  <c:v>41927</c:v>
                </c:pt>
                <c:pt idx="116">
                  <c:v>41934</c:v>
                </c:pt>
                <c:pt idx="117">
                  <c:v>41941</c:v>
                </c:pt>
                <c:pt idx="118">
                  <c:v>41948</c:v>
                </c:pt>
                <c:pt idx="119">
                  <c:v>41955</c:v>
                </c:pt>
                <c:pt idx="120">
                  <c:v>41962</c:v>
                </c:pt>
                <c:pt idx="121">
                  <c:v>41969</c:v>
                </c:pt>
                <c:pt idx="122">
                  <c:v>41976</c:v>
                </c:pt>
                <c:pt idx="123">
                  <c:v>41983</c:v>
                </c:pt>
                <c:pt idx="124">
                  <c:v>41990</c:v>
                </c:pt>
                <c:pt idx="125">
                  <c:v>41997</c:v>
                </c:pt>
                <c:pt idx="126">
                  <c:v>42011</c:v>
                </c:pt>
                <c:pt idx="127">
                  <c:v>42018</c:v>
                </c:pt>
                <c:pt idx="128">
                  <c:v>42025</c:v>
                </c:pt>
                <c:pt idx="129">
                  <c:v>42032</c:v>
                </c:pt>
                <c:pt idx="130">
                  <c:v>42039</c:v>
                </c:pt>
                <c:pt idx="131">
                  <c:v>42045</c:v>
                </c:pt>
                <c:pt idx="132">
                  <c:v>42053</c:v>
                </c:pt>
                <c:pt idx="133">
                  <c:v>42060</c:v>
                </c:pt>
                <c:pt idx="134">
                  <c:v>42067</c:v>
                </c:pt>
                <c:pt idx="135">
                  <c:v>42074</c:v>
                </c:pt>
                <c:pt idx="136">
                  <c:v>42081</c:v>
                </c:pt>
                <c:pt idx="137">
                  <c:v>42088</c:v>
                </c:pt>
                <c:pt idx="138">
                  <c:v>42465</c:v>
                </c:pt>
                <c:pt idx="139">
                  <c:v>42472</c:v>
                </c:pt>
                <c:pt idx="140">
                  <c:v>42479</c:v>
                </c:pt>
                <c:pt idx="141">
                  <c:v>42486</c:v>
                </c:pt>
                <c:pt idx="142">
                  <c:v>42492</c:v>
                </c:pt>
                <c:pt idx="143">
                  <c:v>42499</c:v>
                </c:pt>
                <c:pt idx="144">
                  <c:v>42506</c:v>
                </c:pt>
                <c:pt idx="145">
                  <c:v>42514</c:v>
                </c:pt>
                <c:pt idx="146">
                  <c:v>42521</c:v>
                </c:pt>
                <c:pt idx="147">
                  <c:v>42528</c:v>
                </c:pt>
                <c:pt idx="148">
                  <c:v>42535</c:v>
                </c:pt>
                <c:pt idx="149">
                  <c:v>42542</c:v>
                </c:pt>
                <c:pt idx="150">
                  <c:v>42548</c:v>
                </c:pt>
                <c:pt idx="151">
                  <c:v>42558</c:v>
                </c:pt>
                <c:pt idx="152">
                  <c:v>42563</c:v>
                </c:pt>
                <c:pt idx="153">
                  <c:v>42570</c:v>
                </c:pt>
                <c:pt idx="154">
                  <c:v>42577</c:v>
                </c:pt>
                <c:pt idx="155">
                  <c:v>42584</c:v>
                </c:pt>
                <c:pt idx="156">
                  <c:v>42591</c:v>
                </c:pt>
                <c:pt idx="157">
                  <c:v>42598</c:v>
                </c:pt>
                <c:pt idx="158">
                  <c:v>42605</c:v>
                </c:pt>
                <c:pt idx="159">
                  <c:v>42611</c:v>
                </c:pt>
                <c:pt idx="160">
                  <c:v>42619</c:v>
                </c:pt>
                <c:pt idx="161">
                  <c:v>42626</c:v>
                </c:pt>
                <c:pt idx="162">
                  <c:v>42633</c:v>
                </c:pt>
                <c:pt idx="163">
                  <c:v>42639</c:v>
                </c:pt>
                <c:pt idx="164">
                  <c:v>42647</c:v>
                </c:pt>
                <c:pt idx="165">
                  <c:v>42654</c:v>
                </c:pt>
                <c:pt idx="166">
                  <c:v>42661</c:v>
                </c:pt>
                <c:pt idx="167">
                  <c:v>42668</c:v>
                </c:pt>
                <c:pt idx="168">
                  <c:v>42675</c:v>
                </c:pt>
                <c:pt idx="169">
                  <c:v>42682</c:v>
                </c:pt>
                <c:pt idx="170">
                  <c:v>42689</c:v>
                </c:pt>
                <c:pt idx="171">
                  <c:v>42696</c:v>
                </c:pt>
                <c:pt idx="172">
                  <c:v>42703</c:v>
                </c:pt>
                <c:pt idx="173">
                  <c:v>42710</c:v>
                </c:pt>
                <c:pt idx="174">
                  <c:v>42717</c:v>
                </c:pt>
                <c:pt idx="175">
                  <c:v>42724</c:v>
                </c:pt>
                <c:pt idx="176">
                  <c:v>42731</c:v>
                </c:pt>
                <c:pt idx="177">
                  <c:v>42745</c:v>
                </c:pt>
                <c:pt idx="178">
                  <c:v>42752</c:v>
                </c:pt>
                <c:pt idx="179">
                  <c:v>42760</c:v>
                </c:pt>
                <c:pt idx="180">
                  <c:v>42766</c:v>
                </c:pt>
                <c:pt idx="181">
                  <c:v>42773</c:v>
                </c:pt>
                <c:pt idx="182">
                  <c:v>42780</c:v>
                </c:pt>
                <c:pt idx="183">
                  <c:v>42789</c:v>
                </c:pt>
                <c:pt idx="184">
                  <c:v>42794</c:v>
                </c:pt>
                <c:pt idx="185">
                  <c:v>42801</c:v>
                </c:pt>
                <c:pt idx="186">
                  <c:v>42808</c:v>
                </c:pt>
                <c:pt idx="187">
                  <c:v>42815</c:v>
                </c:pt>
                <c:pt idx="188">
                  <c:v>42824</c:v>
                </c:pt>
                <c:pt idx="189">
                  <c:v>42829</c:v>
                </c:pt>
                <c:pt idx="190">
                  <c:v>42835</c:v>
                </c:pt>
                <c:pt idx="191">
                  <c:v>42843</c:v>
                </c:pt>
                <c:pt idx="192">
                  <c:v>42850</c:v>
                </c:pt>
                <c:pt idx="193">
                  <c:v>42857</c:v>
                </c:pt>
                <c:pt idx="194">
                  <c:v>42864</c:v>
                </c:pt>
                <c:pt idx="195">
                  <c:v>42871</c:v>
                </c:pt>
                <c:pt idx="196">
                  <c:v>42878</c:v>
                </c:pt>
                <c:pt idx="197">
                  <c:v>42885</c:v>
                </c:pt>
                <c:pt idx="198">
                  <c:v>42892</c:v>
                </c:pt>
                <c:pt idx="199">
                  <c:v>42899</c:v>
                </c:pt>
                <c:pt idx="200">
                  <c:v>42906</c:v>
                </c:pt>
                <c:pt idx="201">
                  <c:v>42913</c:v>
                </c:pt>
                <c:pt idx="202">
                  <c:v>42920</c:v>
                </c:pt>
                <c:pt idx="203">
                  <c:v>42927</c:v>
                </c:pt>
                <c:pt idx="204">
                  <c:v>42934</c:v>
                </c:pt>
                <c:pt idx="205">
                  <c:v>42941</c:v>
                </c:pt>
                <c:pt idx="206">
                  <c:v>42948</c:v>
                </c:pt>
                <c:pt idx="207">
                  <c:v>42957</c:v>
                </c:pt>
                <c:pt idx="208">
                  <c:v>42962</c:v>
                </c:pt>
                <c:pt idx="209">
                  <c:v>42969</c:v>
                </c:pt>
                <c:pt idx="210">
                  <c:v>42976</c:v>
                </c:pt>
                <c:pt idx="211">
                  <c:v>42983</c:v>
                </c:pt>
                <c:pt idx="212">
                  <c:v>42990</c:v>
                </c:pt>
                <c:pt idx="213">
                  <c:v>42997</c:v>
                </c:pt>
                <c:pt idx="214">
                  <c:v>43004</c:v>
                </c:pt>
                <c:pt idx="215">
                  <c:v>43011</c:v>
                </c:pt>
                <c:pt idx="216">
                  <c:v>43018</c:v>
                </c:pt>
                <c:pt idx="217">
                  <c:v>43025</c:v>
                </c:pt>
                <c:pt idx="218">
                  <c:v>43032</c:v>
                </c:pt>
                <c:pt idx="219">
                  <c:v>43039</c:v>
                </c:pt>
                <c:pt idx="220">
                  <c:v>43046</c:v>
                </c:pt>
                <c:pt idx="221">
                  <c:v>43053</c:v>
                </c:pt>
                <c:pt idx="222">
                  <c:v>43060</c:v>
                </c:pt>
                <c:pt idx="223">
                  <c:v>43067</c:v>
                </c:pt>
                <c:pt idx="224">
                  <c:v>43074</c:v>
                </c:pt>
                <c:pt idx="225">
                  <c:v>43081</c:v>
                </c:pt>
                <c:pt idx="226">
                  <c:v>43088</c:v>
                </c:pt>
                <c:pt idx="227">
                  <c:v>43095</c:v>
                </c:pt>
                <c:pt idx="228">
                  <c:v>43109</c:v>
                </c:pt>
                <c:pt idx="229">
                  <c:v>43116</c:v>
                </c:pt>
                <c:pt idx="230">
                  <c:v>43123</c:v>
                </c:pt>
                <c:pt idx="231">
                  <c:v>43130</c:v>
                </c:pt>
                <c:pt idx="232">
                  <c:v>43137</c:v>
                </c:pt>
                <c:pt idx="233">
                  <c:v>43144</c:v>
                </c:pt>
                <c:pt idx="234">
                  <c:v>43151</c:v>
                </c:pt>
                <c:pt idx="235">
                  <c:v>43158</c:v>
                </c:pt>
                <c:pt idx="236">
                  <c:v>43165</c:v>
                </c:pt>
                <c:pt idx="237">
                  <c:v>43172</c:v>
                </c:pt>
                <c:pt idx="238">
                  <c:v>43179</c:v>
                </c:pt>
                <c:pt idx="239">
                  <c:v>43186</c:v>
                </c:pt>
                <c:pt idx="240">
                  <c:v>43193</c:v>
                </c:pt>
                <c:pt idx="241">
                  <c:v>43200</c:v>
                </c:pt>
                <c:pt idx="242">
                  <c:v>43207</c:v>
                </c:pt>
                <c:pt idx="243">
                  <c:v>43216</c:v>
                </c:pt>
                <c:pt idx="244">
                  <c:v>43221</c:v>
                </c:pt>
                <c:pt idx="245">
                  <c:v>43228</c:v>
                </c:pt>
                <c:pt idx="246">
                  <c:v>43235</c:v>
                </c:pt>
                <c:pt idx="247">
                  <c:v>43242</c:v>
                </c:pt>
                <c:pt idx="248">
                  <c:v>43249</c:v>
                </c:pt>
                <c:pt idx="249">
                  <c:v>43256</c:v>
                </c:pt>
                <c:pt idx="250">
                  <c:v>43263</c:v>
                </c:pt>
                <c:pt idx="251">
                  <c:v>43270</c:v>
                </c:pt>
                <c:pt idx="252">
                  <c:v>43277</c:v>
                </c:pt>
                <c:pt idx="253">
                  <c:v>43284</c:v>
                </c:pt>
                <c:pt idx="254">
                  <c:v>43291</c:v>
                </c:pt>
                <c:pt idx="255">
                  <c:v>43298</c:v>
                </c:pt>
                <c:pt idx="256">
                  <c:v>43305</c:v>
                </c:pt>
                <c:pt idx="257">
                  <c:v>43312</c:v>
                </c:pt>
                <c:pt idx="258">
                  <c:v>43319</c:v>
                </c:pt>
                <c:pt idx="259">
                  <c:v>43326</c:v>
                </c:pt>
                <c:pt idx="260">
                  <c:v>43333</c:v>
                </c:pt>
                <c:pt idx="261">
                  <c:v>43340</c:v>
                </c:pt>
                <c:pt idx="262">
                  <c:v>43347</c:v>
                </c:pt>
                <c:pt idx="263">
                  <c:v>43354</c:v>
                </c:pt>
                <c:pt idx="264">
                  <c:v>43361</c:v>
                </c:pt>
                <c:pt idx="265">
                  <c:v>43368</c:v>
                </c:pt>
                <c:pt idx="266">
                  <c:v>43375</c:v>
                </c:pt>
                <c:pt idx="267">
                  <c:v>43383</c:v>
                </c:pt>
                <c:pt idx="268">
                  <c:v>43389</c:v>
                </c:pt>
                <c:pt idx="269">
                  <c:v>43396</c:v>
                </c:pt>
                <c:pt idx="270">
                  <c:v>43403</c:v>
                </c:pt>
                <c:pt idx="271">
                  <c:v>43410</c:v>
                </c:pt>
                <c:pt idx="272">
                  <c:v>43417</c:v>
                </c:pt>
                <c:pt idx="273">
                  <c:v>43424</c:v>
                </c:pt>
                <c:pt idx="274">
                  <c:v>43431</c:v>
                </c:pt>
                <c:pt idx="275">
                  <c:v>43438</c:v>
                </c:pt>
                <c:pt idx="276">
                  <c:v>43445</c:v>
                </c:pt>
                <c:pt idx="277">
                  <c:v>43452</c:v>
                </c:pt>
                <c:pt idx="278">
                  <c:v>43459</c:v>
                </c:pt>
                <c:pt idx="279">
                  <c:v>43473</c:v>
                </c:pt>
                <c:pt idx="280">
                  <c:v>43480</c:v>
                </c:pt>
                <c:pt idx="281">
                  <c:v>43487</c:v>
                </c:pt>
                <c:pt idx="282">
                  <c:v>43494</c:v>
                </c:pt>
                <c:pt idx="283">
                  <c:v>43501</c:v>
                </c:pt>
                <c:pt idx="284">
                  <c:v>43508</c:v>
                </c:pt>
                <c:pt idx="285">
                  <c:v>43515</c:v>
                </c:pt>
                <c:pt idx="286">
                  <c:v>43522</c:v>
                </c:pt>
                <c:pt idx="287">
                  <c:v>43529</c:v>
                </c:pt>
                <c:pt idx="288">
                  <c:v>43536</c:v>
                </c:pt>
                <c:pt idx="289">
                  <c:v>43543</c:v>
                </c:pt>
                <c:pt idx="290">
                  <c:v>43550</c:v>
                </c:pt>
              </c:numCache>
            </c:numRef>
          </c:cat>
          <c:val>
            <c:numRef>
              <c:f>境界線量!$AD$12:$AD$302</c:f>
              <c:numCache>
                <c:formatCode>0.000</c:formatCode>
                <c:ptCount val="291"/>
                <c:pt idx="1">
                  <c:v>7.0999999999999994E-2</c:v>
                </c:pt>
                <c:pt idx="2">
                  <c:v>7.0999999999999994E-2</c:v>
                </c:pt>
                <c:pt idx="3">
                  <c:v>8.1000000000000003E-2</c:v>
                </c:pt>
                <c:pt idx="4">
                  <c:v>0.08</c:v>
                </c:pt>
                <c:pt idx="5">
                  <c:v>8.1000000000000003E-2</c:v>
                </c:pt>
                <c:pt idx="6">
                  <c:v>7.8E-2</c:v>
                </c:pt>
                <c:pt idx="7">
                  <c:v>7.0000000000000007E-2</c:v>
                </c:pt>
                <c:pt idx="8">
                  <c:v>7.0000000000000007E-2</c:v>
                </c:pt>
                <c:pt idx="9">
                  <c:v>7.5999999999999998E-2</c:v>
                </c:pt>
                <c:pt idx="10">
                  <c:v>7.6999999999999999E-2</c:v>
                </c:pt>
                <c:pt idx="11">
                  <c:v>7.9000000000000001E-2</c:v>
                </c:pt>
                <c:pt idx="12">
                  <c:v>7.3999999999999996E-2</c:v>
                </c:pt>
                <c:pt idx="13">
                  <c:v>8.7999999999999995E-2</c:v>
                </c:pt>
                <c:pt idx="14">
                  <c:v>7.6999999999999999E-2</c:v>
                </c:pt>
                <c:pt idx="15">
                  <c:v>0.114</c:v>
                </c:pt>
                <c:pt idx="16">
                  <c:v>7.9000000000000001E-2</c:v>
                </c:pt>
                <c:pt idx="17">
                  <c:v>7.5999999999999998E-2</c:v>
                </c:pt>
                <c:pt idx="18">
                  <c:v>8.2000000000000003E-2</c:v>
                </c:pt>
                <c:pt idx="19">
                  <c:v>7.6999999999999999E-2</c:v>
                </c:pt>
                <c:pt idx="20">
                  <c:v>7.5999999999999998E-2</c:v>
                </c:pt>
                <c:pt idx="21">
                  <c:v>8.3000000000000004E-2</c:v>
                </c:pt>
                <c:pt idx="22">
                  <c:v>7.2999999999999995E-2</c:v>
                </c:pt>
                <c:pt idx="23">
                  <c:v>7.4999999999999997E-2</c:v>
                </c:pt>
                <c:pt idx="24">
                  <c:v>8.1000000000000003E-2</c:v>
                </c:pt>
                <c:pt idx="25">
                  <c:v>7.4999999999999997E-2</c:v>
                </c:pt>
                <c:pt idx="26">
                  <c:v>6.8000000000000005E-2</c:v>
                </c:pt>
                <c:pt idx="27">
                  <c:v>6.9000000000000006E-2</c:v>
                </c:pt>
                <c:pt idx="28">
                  <c:v>0.08</c:v>
                </c:pt>
                <c:pt idx="29">
                  <c:v>7.8E-2</c:v>
                </c:pt>
                <c:pt idx="30">
                  <c:v>7.0999999999999994E-2</c:v>
                </c:pt>
                <c:pt idx="31">
                  <c:v>6.7000000000000004E-2</c:v>
                </c:pt>
                <c:pt idx="32">
                  <c:v>6.8000000000000005E-2</c:v>
                </c:pt>
                <c:pt idx="33">
                  <c:v>7.2999999999999995E-2</c:v>
                </c:pt>
                <c:pt idx="34">
                  <c:v>7.8E-2</c:v>
                </c:pt>
                <c:pt idx="35">
                  <c:v>7.4999999999999997E-2</c:v>
                </c:pt>
                <c:pt idx="36">
                  <c:v>6.5000000000000002E-2</c:v>
                </c:pt>
                <c:pt idx="37">
                  <c:v>6.5000000000000002E-2</c:v>
                </c:pt>
                <c:pt idx="38">
                  <c:v>6.7000000000000004E-2</c:v>
                </c:pt>
                <c:pt idx="39">
                  <c:v>6.4000000000000001E-2</c:v>
                </c:pt>
                <c:pt idx="40">
                  <c:v>6.4000000000000001E-2</c:v>
                </c:pt>
                <c:pt idx="41">
                  <c:v>8.5000000000000006E-2</c:v>
                </c:pt>
                <c:pt idx="42">
                  <c:v>6.6000000000000003E-2</c:v>
                </c:pt>
                <c:pt idx="43">
                  <c:v>6.8000000000000005E-2</c:v>
                </c:pt>
                <c:pt idx="44">
                  <c:v>6.8000000000000005E-2</c:v>
                </c:pt>
                <c:pt idx="45">
                  <c:v>7.0000000000000007E-2</c:v>
                </c:pt>
                <c:pt idx="46">
                  <c:v>6.7000000000000004E-2</c:v>
                </c:pt>
                <c:pt idx="47">
                  <c:v>7.0000000000000007E-2</c:v>
                </c:pt>
                <c:pt idx="48">
                  <c:v>6.4000000000000001E-2</c:v>
                </c:pt>
                <c:pt idx="49">
                  <c:v>6.0999999999999999E-2</c:v>
                </c:pt>
                <c:pt idx="50">
                  <c:v>0.06</c:v>
                </c:pt>
                <c:pt idx="51">
                  <c:v>0.06</c:v>
                </c:pt>
                <c:pt idx="52">
                  <c:v>6.5000000000000002E-2</c:v>
                </c:pt>
                <c:pt idx="53">
                  <c:v>0.06</c:v>
                </c:pt>
                <c:pt idx="54">
                  <c:v>0.06</c:v>
                </c:pt>
                <c:pt idx="55">
                  <c:v>5.7000000000000002E-2</c:v>
                </c:pt>
                <c:pt idx="56">
                  <c:v>6.0999999999999999E-2</c:v>
                </c:pt>
                <c:pt idx="57">
                  <c:v>6.0999999999999999E-2</c:v>
                </c:pt>
                <c:pt idx="58">
                  <c:v>6.0999999999999999E-2</c:v>
                </c:pt>
                <c:pt idx="59">
                  <c:v>5.5E-2</c:v>
                </c:pt>
                <c:pt idx="60">
                  <c:v>6.3E-2</c:v>
                </c:pt>
                <c:pt idx="61">
                  <c:v>6.4000000000000001E-2</c:v>
                </c:pt>
                <c:pt idx="62">
                  <c:v>5.2999999999999999E-2</c:v>
                </c:pt>
                <c:pt idx="63">
                  <c:v>6.0999999999999999E-2</c:v>
                </c:pt>
                <c:pt idx="64">
                  <c:v>0.05</c:v>
                </c:pt>
                <c:pt idx="65">
                  <c:v>5.6000000000000001E-2</c:v>
                </c:pt>
                <c:pt idx="66">
                  <c:v>5.7000000000000002E-2</c:v>
                </c:pt>
                <c:pt idx="67">
                  <c:v>6.0999999999999999E-2</c:v>
                </c:pt>
                <c:pt idx="68">
                  <c:v>5.8000000000000003E-2</c:v>
                </c:pt>
                <c:pt idx="69">
                  <c:v>5.8999999999999997E-2</c:v>
                </c:pt>
                <c:pt idx="70">
                  <c:v>6.0999999999999999E-2</c:v>
                </c:pt>
                <c:pt idx="71">
                  <c:v>6.5000000000000002E-2</c:v>
                </c:pt>
                <c:pt idx="72">
                  <c:v>5.7000000000000002E-2</c:v>
                </c:pt>
                <c:pt idx="73">
                  <c:v>6.8000000000000005E-2</c:v>
                </c:pt>
                <c:pt idx="74">
                  <c:v>0.06</c:v>
                </c:pt>
                <c:pt idx="75">
                  <c:v>6.5000000000000002E-2</c:v>
                </c:pt>
                <c:pt idx="76">
                  <c:v>6.2E-2</c:v>
                </c:pt>
                <c:pt idx="77">
                  <c:v>5.2999999999999999E-2</c:v>
                </c:pt>
                <c:pt idx="78">
                  <c:v>5.8000000000000003E-2</c:v>
                </c:pt>
                <c:pt idx="79">
                  <c:v>6.0999999999999999E-2</c:v>
                </c:pt>
                <c:pt idx="80">
                  <c:v>4.8000000000000001E-2</c:v>
                </c:pt>
                <c:pt idx="81">
                  <c:v>5.1999999999999998E-2</c:v>
                </c:pt>
                <c:pt idx="82">
                  <c:v>6.0999999999999999E-2</c:v>
                </c:pt>
                <c:pt idx="83">
                  <c:v>5.2999999999999999E-2</c:v>
                </c:pt>
                <c:pt idx="84">
                  <c:v>0.06</c:v>
                </c:pt>
                <c:pt idx="85">
                  <c:v>5.6000000000000001E-2</c:v>
                </c:pt>
                <c:pt idx="86">
                  <c:v>5.0999999999999997E-2</c:v>
                </c:pt>
                <c:pt idx="87">
                  <c:v>5.3999999999999999E-2</c:v>
                </c:pt>
                <c:pt idx="88">
                  <c:v>0.06</c:v>
                </c:pt>
                <c:pt idx="89">
                  <c:v>6.3E-2</c:v>
                </c:pt>
                <c:pt idx="90">
                  <c:v>5.8999999999999997E-2</c:v>
                </c:pt>
                <c:pt idx="91">
                  <c:v>5.2999999999999999E-2</c:v>
                </c:pt>
                <c:pt idx="92">
                  <c:v>5.5E-2</c:v>
                </c:pt>
                <c:pt idx="93">
                  <c:v>5.6000000000000001E-2</c:v>
                </c:pt>
                <c:pt idx="94">
                  <c:v>0.06</c:v>
                </c:pt>
                <c:pt idx="95">
                  <c:v>7.0999999999999994E-2</c:v>
                </c:pt>
                <c:pt idx="96">
                  <c:v>5.8999999999999997E-2</c:v>
                </c:pt>
                <c:pt idx="97">
                  <c:v>6.3E-2</c:v>
                </c:pt>
                <c:pt idx="98">
                  <c:v>5.8999999999999997E-2</c:v>
                </c:pt>
                <c:pt idx="99">
                  <c:v>6.2E-2</c:v>
                </c:pt>
                <c:pt idx="100">
                  <c:v>5.8999999999999997E-2</c:v>
                </c:pt>
                <c:pt idx="101">
                  <c:v>6.3E-2</c:v>
                </c:pt>
                <c:pt idx="102">
                  <c:v>5.7000000000000002E-2</c:v>
                </c:pt>
                <c:pt idx="103">
                  <c:v>5.8999999999999997E-2</c:v>
                </c:pt>
                <c:pt idx="104">
                  <c:v>5.5E-2</c:v>
                </c:pt>
                <c:pt idx="105">
                  <c:v>5.8000000000000003E-2</c:v>
                </c:pt>
                <c:pt idx="106">
                  <c:v>5.6000000000000001E-2</c:v>
                </c:pt>
                <c:pt idx="107">
                  <c:v>5.8999999999999997E-2</c:v>
                </c:pt>
                <c:pt idx="108">
                  <c:v>5.3999999999999999E-2</c:v>
                </c:pt>
                <c:pt idx="109">
                  <c:v>5.8999999999999997E-2</c:v>
                </c:pt>
                <c:pt idx="110">
                  <c:v>5.8000000000000003E-2</c:v>
                </c:pt>
                <c:pt idx="111">
                  <c:v>5.1999999999999998E-2</c:v>
                </c:pt>
                <c:pt idx="112">
                  <c:v>5.2999999999999999E-2</c:v>
                </c:pt>
                <c:pt idx="113">
                  <c:v>5.6000000000000001E-2</c:v>
                </c:pt>
                <c:pt idx="114">
                  <c:v>5.0999999999999997E-2</c:v>
                </c:pt>
                <c:pt idx="115">
                  <c:v>4.8000000000000001E-2</c:v>
                </c:pt>
                <c:pt idx="116">
                  <c:v>5.8999999999999997E-2</c:v>
                </c:pt>
                <c:pt idx="117">
                  <c:v>0.06</c:v>
                </c:pt>
                <c:pt idx="118">
                  <c:v>5.2999999999999999E-2</c:v>
                </c:pt>
                <c:pt idx="119">
                  <c:v>5.7000000000000002E-2</c:v>
                </c:pt>
                <c:pt idx="120">
                  <c:v>0.06</c:v>
                </c:pt>
                <c:pt idx="121">
                  <c:v>7.0999999999999994E-2</c:v>
                </c:pt>
                <c:pt idx="122">
                  <c:v>6.2E-2</c:v>
                </c:pt>
                <c:pt idx="123">
                  <c:v>5.1999999999999998E-2</c:v>
                </c:pt>
                <c:pt idx="124">
                  <c:v>5.6000000000000001E-2</c:v>
                </c:pt>
                <c:pt idx="125">
                  <c:v>5.7000000000000002E-2</c:v>
                </c:pt>
                <c:pt idx="126">
                  <c:v>4.9000000000000002E-2</c:v>
                </c:pt>
                <c:pt idx="127">
                  <c:v>4.3999999999999997E-2</c:v>
                </c:pt>
                <c:pt idx="128">
                  <c:v>5.5E-2</c:v>
                </c:pt>
                <c:pt idx="129">
                  <c:v>4.5999999999999999E-2</c:v>
                </c:pt>
                <c:pt idx="130">
                  <c:v>5.3999999999999999E-2</c:v>
                </c:pt>
                <c:pt idx="131">
                  <c:v>5.2999999999999999E-2</c:v>
                </c:pt>
                <c:pt idx="132">
                  <c:v>5.2999999999999999E-2</c:v>
                </c:pt>
                <c:pt idx="133">
                  <c:v>5.6000000000000001E-2</c:v>
                </c:pt>
                <c:pt idx="134">
                  <c:v>4.8000000000000001E-2</c:v>
                </c:pt>
                <c:pt idx="135">
                  <c:v>5.2999999999999999E-2</c:v>
                </c:pt>
                <c:pt idx="136">
                  <c:v>4.9000000000000002E-2</c:v>
                </c:pt>
                <c:pt idx="137">
                  <c:v>5.3999999999999999E-2</c:v>
                </c:pt>
                <c:pt idx="138">
                  <c:v>5.3999999999999999E-2</c:v>
                </c:pt>
                <c:pt idx="139">
                  <c:v>5.2999999999999999E-2</c:v>
                </c:pt>
                <c:pt idx="140">
                  <c:v>5.2999999999999999E-2</c:v>
                </c:pt>
                <c:pt idx="141">
                  <c:v>0.05</c:v>
                </c:pt>
                <c:pt idx="142">
                  <c:v>5.5E-2</c:v>
                </c:pt>
                <c:pt idx="143">
                  <c:v>5.1999999999999998E-2</c:v>
                </c:pt>
                <c:pt idx="144">
                  <c:v>5.8000000000000003E-2</c:v>
                </c:pt>
                <c:pt idx="145">
                  <c:v>5.1999999999999998E-2</c:v>
                </c:pt>
                <c:pt idx="146">
                  <c:v>4.9000000000000002E-2</c:v>
                </c:pt>
                <c:pt idx="147">
                  <c:v>5.6000000000000001E-2</c:v>
                </c:pt>
                <c:pt idx="148">
                  <c:v>5.8000000000000003E-2</c:v>
                </c:pt>
                <c:pt idx="149">
                  <c:v>5.2999999999999999E-2</c:v>
                </c:pt>
                <c:pt idx="150">
                  <c:v>5.1999999999999998E-2</c:v>
                </c:pt>
                <c:pt idx="151">
                  <c:v>5.1999999999999998E-2</c:v>
                </c:pt>
                <c:pt idx="152">
                  <c:v>5.0999999999999997E-2</c:v>
                </c:pt>
                <c:pt idx="153">
                  <c:v>0.05</c:v>
                </c:pt>
                <c:pt idx="154">
                  <c:v>0.05</c:v>
                </c:pt>
                <c:pt idx="155">
                  <c:v>5.3999999999999999E-2</c:v>
                </c:pt>
                <c:pt idx="156">
                  <c:v>5.3999999999999999E-2</c:v>
                </c:pt>
                <c:pt idx="157">
                  <c:v>5.2999999999999999E-2</c:v>
                </c:pt>
                <c:pt idx="158">
                  <c:v>6.8000000000000005E-2</c:v>
                </c:pt>
                <c:pt idx="159">
                  <c:v>4.2000000000000003E-2</c:v>
                </c:pt>
                <c:pt idx="160">
                  <c:v>4.1000000000000002E-2</c:v>
                </c:pt>
                <c:pt idx="161">
                  <c:v>4.7E-2</c:v>
                </c:pt>
                <c:pt idx="162">
                  <c:v>4.4999999999999998E-2</c:v>
                </c:pt>
                <c:pt idx="163">
                  <c:v>0.05</c:v>
                </c:pt>
                <c:pt idx="164">
                  <c:v>5.1999999999999998E-2</c:v>
                </c:pt>
                <c:pt idx="165">
                  <c:v>5.0999999999999997E-2</c:v>
                </c:pt>
                <c:pt idx="166">
                  <c:v>5.2999999999999999E-2</c:v>
                </c:pt>
                <c:pt idx="167">
                  <c:v>4.8000000000000001E-2</c:v>
                </c:pt>
                <c:pt idx="168">
                  <c:v>4.5999999999999999E-2</c:v>
                </c:pt>
                <c:pt idx="169">
                  <c:v>5.0999999999999997E-2</c:v>
                </c:pt>
                <c:pt idx="170">
                  <c:v>0.06</c:v>
                </c:pt>
                <c:pt idx="171">
                  <c:v>5.0999999999999997E-2</c:v>
                </c:pt>
                <c:pt idx="172">
                  <c:v>4.9000000000000002E-2</c:v>
                </c:pt>
                <c:pt idx="173">
                  <c:v>4.9000000000000002E-2</c:v>
                </c:pt>
                <c:pt idx="174">
                  <c:v>4.8000000000000001E-2</c:v>
                </c:pt>
                <c:pt idx="175">
                  <c:v>4.8000000000000001E-2</c:v>
                </c:pt>
                <c:pt idx="176">
                  <c:v>5.1999999999999998E-2</c:v>
                </c:pt>
                <c:pt idx="177">
                  <c:v>4.9000000000000002E-2</c:v>
                </c:pt>
                <c:pt idx="178">
                  <c:v>0.05</c:v>
                </c:pt>
                <c:pt idx="179">
                  <c:v>4.7E-2</c:v>
                </c:pt>
                <c:pt idx="180">
                  <c:v>5.0999999999999997E-2</c:v>
                </c:pt>
                <c:pt idx="181">
                  <c:v>5.2999999999999999E-2</c:v>
                </c:pt>
                <c:pt idx="182">
                  <c:v>5.5E-2</c:v>
                </c:pt>
                <c:pt idx="183">
                  <c:v>4.3999999999999997E-2</c:v>
                </c:pt>
                <c:pt idx="184">
                  <c:v>4.9000000000000002E-2</c:v>
                </c:pt>
                <c:pt idx="185">
                  <c:v>5.2999999999999999E-2</c:v>
                </c:pt>
                <c:pt idx="186">
                  <c:v>4.7E-2</c:v>
                </c:pt>
                <c:pt idx="187">
                  <c:v>4.7E-2</c:v>
                </c:pt>
                <c:pt idx="188">
                  <c:v>4.5999999999999999E-2</c:v>
                </c:pt>
                <c:pt idx="189">
                  <c:v>4.9000000000000002E-2</c:v>
                </c:pt>
                <c:pt idx="190">
                  <c:v>4.8000000000000001E-2</c:v>
                </c:pt>
                <c:pt idx="191">
                  <c:v>4.5999999999999999E-2</c:v>
                </c:pt>
                <c:pt idx="192">
                  <c:v>4.5999999999999999E-2</c:v>
                </c:pt>
                <c:pt idx="193">
                  <c:v>4.7E-2</c:v>
                </c:pt>
                <c:pt idx="194">
                  <c:v>4.8000000000000001E-2</c:v>
                </c:pt>
                <c:pt idx="195">
                  <c:v>4.7E-2</c:v>
                </c:pt>
                <c:pt idx="196">
                  <c:v>4.8000000000000001E-2</c:v>
                </c:pt>
                <c:pt idx="197">
                  <c:v>4.5999999999999999E-2</c:v>
                </c:pt>
                <c:pt idx="198">
                  <c:v>4.9000000000000002E-2</c:v>
                </c:pt>
                <c:pt idx="199">
                  <c:v>4.7E-2</c:v>
                </c:pt>
                <c:pt idx="200">
                  <c:v>4.9000000000000002E-2</c:v>
                </c:pt>
                <c:pt idx="201">
                  <c:v>4.9000000000000002E-2</c:v>
                </c:pt>
                <c:pt idx="202">
                  <c:v>4.5999999999999999E-2</c:v>
                </c:pt>
                <c:pt idx="203">
                  <c:v>4.8000000000000001E-2</c:v>
                </c:pt>
                <c:pt idx="204">
                  <c:v>4.4999999999999998E-2</c:v>
                </c:pt>
                <c:pt idx="205">
                  <c:v>4.2000000000000003E-2</c:v>
                </c:pt>
                <c:pt idx="206">
                  <c:v>4.9000000000000002E-2</c:v>
                </c:pt>
                <c:pt idx="207">
                  <c:v>4.7E-2</c:v>
                </c:pt>
                <c:pt idx="208">
                  <c:v>4.5999999999999999E-2</c:v>
                </c:pt>
                <c:pt idx="209">
                  <c:v>4.8000000000000001E-2</c:v>
                </c:pt>
                <c:pt idx="210">
                  <c:v>4.2999999999999997E-2</c:v>
                </c:pt>
                <c:pt idx="211">
                  <c:v>4.7E-2</c:v>
                </c:pt>
                <c:pt idx="212">
                  <c:v>4.8000000000000001E-2</c:v>
                </c:pt>
                <c:pt idx="213">
                  <c:v>4.8000000000000001E-2</c:v>
                </c:pt>
                <c:pt idx="214">
                  <c:v>4.9000000000000002E-2</c:v>
                </c:pt>
                <c:pt idx="215">
                  <c:v>4.8000000000000001E-2</c:v>
                </c:pt>
                <c:pt idx="216">
                  <c:v>4.9000000000000002E-2</c:v>
                </c:pt>
                <c:pt idx="217">
                  <c:v>4.8000000000000001E-2</c:v>
                </c:pt>
                <c:pt idx="218">
                  <c:v>5.1999999999999998E-2</c:v>
                </c:pt>
                <c:pt idx="219">
                  <c:v>4.9000000000000002E-2</c:v>
                </c:pt>
                <c:pt idx="220">
                  <c:v>5.1999999999999998E-2</c:v>
                </c:pt>
                <c:pt idx="221">
                  <c:v>4.5999999999999999E-2</c:v>
                </c:pt>
                <c:pt idx="222">
                  <c:v>4.7E-2</c:v>
                </c:pt>
                <c:pt idx="223">
                  <c:v>4.7E-2</c:v>
                </c:pt>
                <c:pt idx="224">
                  <c:v>0.05</c:v>
                </c:pt>
                <c:pt idx="225">
                  <c:v>4.9000000000000002E-2</c:v>
                </c:pt>
                <c:pt idx="226">
                  <c:v>4.3999999999999997E-2</c:v>
                </c:pt>
                <c:pt idx="227">
                  <c:v>4.2000000000000003E-2</c:v>
                </c:pt>
                <c:pt idx="228">
                  <c:v>4.2000000000000003E-2</c:v>
                </c:pt>
                <c:pt idx="229">
                  <c:v>0.05</c:v>
                </c:pt>
                <c:pt idx="230">
                  <c:v>5.0999999999999997E-2</c:v>
                </c:pt>
                <c:pt idx="231">
                  <c:v>4.4999999999999998E-2</c:v>
                </c:pt>
                <c:pt idx="232">
                  <c:v>4.8000000000000001E-2</c:v>
                </c:pt>
                <c:pt idx="233">
                  <c:v>4.8000000000000001E-2</c:v>
                </c:pt>
                <c:pt idx="234">
                  <c:v>4.4999999999999998E-2</c:v>
                </c:pt>
                <c:pt idx="235">
                  <c:v>4.8000000000000001E-2</c:v>
                </c:pt>
                <c:pt idx="236">
                  <c:v>4.8000000000000001E-2</c:v>
                </c:pt>
                <c:pt idx="237">
                  <c:v>4.7E-2</c:v>
                </c:pt>
                <c:pt idx="238">
                  <c:v>4.8000000000000001E-2</c:v>
                </c:pt>
                <c:pt idx="239">
                  <c:v>4.5999999999999999E-2</c:v>
                </c:pt>
                <c:pt idx="240">
                  <c:v>4.5999999999999999E-2</c:v>
                </c:pt>
                <c:pt idx="241">
                  <c:v>4.5999999999999999E-2</c:v>
                </c:pt>
                <c:pt idx="242">
                  <c:v>4.2999999999999997E-2</c:v>
                </c:pt>
                <c:pt idx="243">
                  <c:v>5.0999999999999997E-2</c:v>
                </c:pt>
                <c:pt idx="244">
                  <c:v>4.3999999999999997E-2</c:v>
                </c:pt>
                <c:pt idx="245">
                  <c:v>4.5999999999999999E-2</c:v>
                </c:pt>
                <c:pt idx="246">
                  <c:v>3.9E-2</c:v>
                </c:pt>
                <c:pt idx="247">
                  <c:v>4.8000000000000001E-2</c:v>
                </c:pt>
                <c:pt idx="248">
                  <c:v>4.2999999999999997E-2</c:v>
                </c:pt>
                <c:pt idx="249">
                  <c:v>4.7E-2</c:v>
                </c:pt>
                <c:pt idx="250">
                  <c:v>4.7E-2</c:v>
                </c:pt>
                <c:pt idx="251">
                  <c:v>4.4999999999999998E-2</c:v>
                </c:pt>
                <c:pt idx="252">
                  <c:v>4.7E-2</c:v>
                </c:pt>
                <c:pt idx="253">
                  <c:v>4.4999999999999998E-2</c:v>
                </c:pt>
                <c:pt idx="254">
                  <c:v>4.4999999999999998E-2</c:v>
                </c:pt>
                <c:pt idx="255">
                  <c:v>4.2999999999999997E-2</c:v>
                </c:pt>
                <c:pt idx="256">
                  <c:v>4.4999999999999998E-2</c:v>
                </c:pt>
                <c:pt idx="257">
                  <c:v>0.04</c:v>
                </c:pt>
                <c:pt idx="258">
                  <c:v>4.7E-2</c:v>
                </c:pt>
                <c:pt idx="259">
                  <c:v>4.2000000000000003E-2</c:v>
                </c:pt>
                <c:pt idx="260">
                  <c:v>4.4999999999999998E-2</c:v>
                </c:pt>
                <c:pt idx="261">
                  <c:v>4.4999999999999998E-2</c:v>
                </c:pt>
                <c:pt idx="262">
                  <c:v>4.3999999999999997E-2</c:v>
                </c:pt>
                <c:pt idx="263">
                  <c:v>4.3999999999999997E-2</c:v>
                </c:pt>
                <c:pt idx="264">
                  <c:v>4.4999999999999998E-2</c:v>
                </c:pt>
                <c:pt idx="265">
                  <c:v>4.3999999999999997E-2</c:v>
                </c:pt>
                <c:pt idx="266">
                  <c:v>4.2000000000000003E-2</c:v>
                </c:pt>
                <c:pt idx="267">
                  <c:v>4.2999999999999997E-2</c:v>
                </c:pt>
                <c:pt idx="268">
                  <c:v>4.5999999999999999E-2</c:v>
                </c:pt>
                <c:pt idx="269">
                  <c:v>4.7E-2</c:v>
                </c:pt>
                <c:pt idx="270">
                  <c:v>4.2999999999999997E-2</c:v>
                </c:pt>
                <c:pt idx="271">
                  <c:v>0.05</c:v>
                </c:pt>
                <c:pt idx="272">
                  <c:v>4.7E-2</c:v>
                </c:pt>
                <c:pt idx="273">
                  <c:v>4.5999999999999999E-2</c:v>
                </c:pt>
                <c:pt idx="274">
                  <c:v>4.9000000000000002E-2</c:v>
                </c:pt>
                <c:pt idx="275">
                  <c:v>5.1999999999999998E-2</c:v>
                </c:pt>
                <c:pt idx="276">
                  <c:v>4.2000000000000003E-2</c:v>
                </c:pt>
                <c:pt idx="277">
                  <c:v>4.8000000000000001E-2</c:v>
                </c:pt>
                <c:pt idx="278">
                  <c:v>4.5999999999999999E-2</c:v>
                </c:pt>
                <c:pt idx="279">
                  <c:v>4.2999999999999997E-2</c:v>
                </c:pt>
                <c:pt idx="280">
                  <c:v>4.8000000000000001E-2</c:v>
                </c:pt>
                <c:pt idx="281">
                  <c:v>3.9E-2</c:v>
                </c:pt>
                <c:pt idx="282">
                  <c:v>4.7E-2</c:v>
                </c:pt>
                <c:pt idx="283">
                  <c:v>4.8000000000000001E-2</c:v>
                </c:pt>
                <c:pt idx="284">
                  <c:v>4.7E-2</c:v>
                </c:pt>
                <c:pt idx="285">
                  <c:v>4.2999999999999997E-2</c:v>
                </c:pt>
                <c:pt idx="286">
                  <c:v>4.4999999999999998E-2</c:v>
                </c:pt>
                <c:pt idx="287">
                  <c:v>4.5999999999999999E-2</c:v>
                </c:pt>
                <c:pt idx="288">
                  <c:v>5.1999999999999998E-2</c:v>
                </c:pt>
                <c:pt idx="289">
                  <c:v>0.06</c:v>
                </c:pt>
                <c:pt idx="290">
                  <c:v>5.8000000000000003E-2</c:v>
                </c:pt>
              </c:numCache>
            </c:numRef>
          </c:val>
          <c:smooth val="0"/>
        </c:ser>
        <c:ser>
          <c:idx val="0"/>
          <c:order val="4"/>
          <c:tx>
            <c:strRef>
              <c:f>境界線量!$AI$9</c:f>
              <c:strCache>
                <c:ptCount val="1"/>
                <c:pt idx="0">
                  <c:v>Cs0.1から減衰  </c:v>
                </c:pt>
              </c:strCache>
            </c:strRef>
          </c:tx>
          <c:spPr>
            <a:ln w="22225">
              <a:solidFill>
                <a:srgbClr val="FF0000"/>
              </a:solidFill>
              <a:prstDash val="sysDash"/>
            </a:ln>
          </c:spPr>
          <c:marker>
            <c:symbol val="none"/>
          </c:marker>
          <c:cat>
            <c:numRef>
              <c:f>境界線量!$V$12:$V$302</c:f>
              <c:numCache>
                <c:formatCode>[$-411]m\.d\.ge</c:formatCode>
                <c:ptCount val="291"/>
                <c:pt idx="0">
                  <c:v>40616</c:v>
                </c:pt>
                <c:pt idx="1">
                  <c:v>41116</c:v>
                </c:pt>
                <c:pt idx="2">
                  <c:v>41122</c:v>
                </c:pt>
                <c:pt idx="3">
                  <c:v>41129</c:v>
                </c:pt>
                <c:pt idx="4">
                  <c:v>41136</c:v>
                </c:pt>
                <c:pt idx="5">
                  <c:v>41142</c:v>
                </c:pt>
                <c:pt idx="6">
                  <c:v>41150</c:v>
                </c:pt>
                <c:pt idx="7">
                  <c:v>41157</c:v>
                </c:pt>
                <c:pt idx="8">
                  <c:v>41164</c:v>
                </c:pt>
                <c:pt idx="9">
                  <c:v>41171</c:v>
                </c:pt>
                <c:pt idx="10">
                  <c:v>41178</c:v>
                </c:pt>
                <c:pt idx="11">
                  <c:v>41185</c:v>
                </c:pt>
                <c:pt idx="12">
                  <c:v>41192</c:v>
                </c:pt>
                <c:pt idx="13">
                  <c:v>41199</c:v>
                </c:pt>
                <c:pt idx="14">
                  <c:v>41206</c:v>
                </c:pt>
                <c:pt idx="15">
                  <c:v>41213</c:v>
                </c:pt>
                <c:pt idx="16">
                  <c:v>41220</c:v>
                </c:pt>
                <c:pt idx="17">
                  <c:v>41227</c:v>
                </c:pt>
                <c:pt idx="18">
                  <c:v>41234</c:v>
                </c:pt>
                <c:pt idx="19">
                  <c:v>41241</c:v>
                </c:pt>
                <c:pt idx="20">
                  <c:v>41248</c:v>
                </c:pt>
                <c:pt idx="21">
                  <c:v>41255</c:v>
                </c:pt>
                <c:pt idx="22">
                  <c:v>41262</c:v>
                </c:pt>
                <c:pt idx="23">
                  <c:v>41269</c:v>
                </c:pt>
                <c:pt idx="24">
                  <c:v>41283</c:v>
                </c:pt>
                <c:pt idx="25">
                  <c:v>41290</c:v>
                </c:pt>
                <c:pt idx="26">
                  <c:v>41297</c:v>
                </c:pt>
                <c:pt idx="27">
                  <c:v>41304</c:v>
                </c:pt>
                <c:pt idx="28">
                  <c:v>41311</c:v>
                </c:pt>
                <c:pt idx="29">
                  <c:v>41318</c:v>
                </c:pt>
                <c:pt idx="30">
                  <c:v>41325</c:v>
                </c:pt>
                <c:pt idx="31">
                  <c:v>41332</c:v>
                </c:pt>
                <c:pt idx="32">
                  <c:v>41339</c:v>
                </c:pt>
                <c:pt idx="33">
                  <c:v>41346</c:v>
                </c:pt>
                <c:pt idx="34">
                  <c:v>41352</c:v>
                </c:pt>
                <c:pt idx="35">
                  <c:v>41360</c:v>
                </c:pt>
                <c:pt idx="36">
                  <c:v>41367</c:v>
                </c:pt>
                <c:pt idx="37">
                  <c:v>41374</c:v>
                </c:pt>
                <c:pt idx="38">
                  <c:v>41381</c:v>
                </c:pt>
                <c:pt idx="39">
                  <c:v>41388</c:v>
                </c:pt>
                <c:pt idx="40">
                  <c:v>41395</c:v>
                </c:pt>
                <c:pt idx="41">
                  <c:v>41402</c:v>
                </c:pt>
                <c:pt idx="42">
                  <c:v>41409</c:v>
                </c:pt>
                <c:pt idx="43">
                  <c:v>41416</c:v>
                </c:pt>
                <c:pt idx="44">
                  <c:v>41423</c:v>
                </c:pt>
                <c:pt idx="45">
                  <c:v>41430</c:v>
                </c:pt>
                <c:pt idx="46">
                  <c:v>41437</c:v>
                </c:pt>
                <c:pt idx="47">
                  <c:v>41444</c:v>
                </c:pt>
                <c:pt idx="48">
                  <c:v>41451</c:v>
                </c:pt>
                <c:pt idx="49">
                  <c:v>41458</c:v>
                </c:pt>
                <c:pt idx="50">
                  <c:v>41465</c:v>
                </c:pt>
                <c:pt idx="51">
                  <c:v>41472</c:v>
                </c:pt>
                <c:pt idx="52">
                  <c:v>41479</c:v>
                </c:pt>
                <c:pt idx="53">
                  <c:v>41486</c:v>
                </c:pt>
                <c:pt idx="54">
                  <c:v>41493</c:v>
                </c:pt>
                <c:pt idx="55">
                  <c:v>41500</c:v>
                </c:pt>
                <c:pt idx="56">
                  <c:v>41507</c:v>
                </c:pt>
                <c:pt idx="57">
                  <c:v>41514</c:v>
                </c:pt>
                <c:pt idx="58">
                  <c:v>41521</c:v>
                </c:pt>
                <c:pt idx="59">
                  <c:v>41528</c:v>
                </c:pt>
                <c:pt idx="60">
                  <c:v>41535</c:v>
                </c:pt>
                <c:pt idx="61">
                  <c:v>41542</c:v>
                </c:pt>
                <c:pt idx="62">
                  <c:v>41549</c:v>
                </c:pt>
                <c:pt idx="63">
                  <c:v>41556</c:v>
                </c:pt>
                <c:pt idx="64">
                  <c:v>41563</c:v>
                </c:pt>
                <c:pt idx="65">
                  <c:v>41570</c:v>
                </c:pt>
                <c:pt idx="66">
                  <c:v>41577</c:v>
                </c:pt>
                <c:pt idx="67">
                  <c:v>41584</c:v>
                </c:pt>
                <c:pt idx="68">
                  <c:v>41591</c:v>
                </c:pt>
                <c:pt idx="69">
                  <c:v>41598</c:v>
                </c:pt>
                <c:pt idx="70">
                  <c:v>41605</c:v>
                </c:pt>
                <c:pt idx="71">
                  <c:v>41612</c:v>
                </c:pt>
                <c:pt idx="72">
                  <c:v>41619</c:v>
                </c:pt>
                <c:pt idx="73">
                  <c:v>41626</c:v>
                </c:pt>
                <c:pt idx="74">
                  <c:v>41633</c:v>
                </c:pt>
                <c:pt idx="75">
                  <c:v>41647</c:v>
                </c:pt>
                <c:pt idx="76">
                  <c:v>41654</c:v>
                </c:pt>
                <c:pt idx="77">
                  <c:v>41661</c:v>
                </c:pt>
                <c:pt idx="78">
                  <c:v>41668</c:v>
                </c:pt>
                <c:pt idx="79">
                  <c:v>41675</c:v>
                </c:pt>
                <c:pt idx="80">
                  <c:v>41682</c:v>
                </c:pt>
                <c:pt idx="81">
                  <c:v>41689</c:v>
                </c:pt>
                <c:pt idx="82">
                  <c:v>41696</c:v>
                </c:pt>
                <c:pt idx="83">
                  <c:v>41703</c:v>
                </c:pt>
                <c:pt idx="84">
                  <c:v>41710</c:v>
                </c:pt>
                <c:pt idx="85">
                  <c:v>41717</c:v>
                </c:pt>
                <c:pt idx="86">
                  <c:v>41724</c:v>
                </c:pt>
                <c:pt idx="87">
                  <c:v>41731</c:v>
                </c:pt>
                <c:pt idx="88">
                  <c:v>41738</c:v>
                </c:pt>
                <c:pt idx="89">
                  <c:v>41745</c:v>
                </c:pt>
                <c:pt idx="90">
                  <c:v>41752</c:v>
                </c:pt>
                <c:pt idx="91">
                  <c:v>41759</c:v>
                </c:pt>
                <c:pt idx="92">
                  <c:v>41766</c:v>
                </c:pt>
                <c:pt idx="93">
                  <c:v>41773</c:v>
                </c:pt>
                <c:pt idx="94">
                  <c:v>41780</c:v>
                </c:pt>
                <c:pt idx="95">
                  <c:v>41787</c:v>
                </c:pt>
                <c:pt idx="96">
                  <c:v>41794</c:v>
                </c:pt>
                <c:pt idx="97">
                  <c:v>41801</c:v>
                </c:pt>
                <c:pt idx="98">
                  <c:v>41808</c:v>
                </c:pt>
                <c:pt idx="99">
                  <c:v>41815</c:v>
                </c:pt>
                <c:pt idx="100">
                  <c:v>41822</c:v>
                </c:pt>
                <c:pt idx="101">
                  <c:v>41829</c:v>
                </c:pt>
                <c:pt idx="102">
                  <c:v>41836</c:v>
                </c:pt>
                <c:pt idx="103">
                  <c:v>41843</c:v>
                </c:pt>
                <c:pt idx="104">
                  <c:v>41850</c:v>
                </c:pt>
                <c:pt idx="105">
                  <c:v>41857</c:v>
                </c:pt>
                <c:pt idx="106">
                  <c:v>41864</c:v>
                </c:pt>
                <c:pt idx="107">
                  <c:v>41871</c:v>
                </c:pt>
                <c:pt idx="108">
                  <c:v>41878</c:v>
                </c:pt>
                <c:pt idx="109">
                  <c:v>41885</c:v>
                </c:pt>
                <c:pt idx="110">
                  <c:v>41892</c:v>
                </c:pt>
                <c:pt idx="111">
                  <c:v>41899</c:v>
                </c:pt>
                <c:pt idx="112">
                  <c:v>41906</c:v>
                </c:pt>
                <c:pt idx="113">
                  <c:v>41913</c:v>
                </c:pt>
                <c:pt idx="114">
                  <c:v>41920</c:v>
                </c:pt>
                <c:pt idx="115">
                  <c:v>41927</c:v>
                </c:pt>
                <c:pt idx="116">
                  <c:v>41934</c:v>
                </c:pt>
                <c:pt idx="117">
                  <c:v>41941</c:v>
                </c:pt>
                <c:pt idx="118">
                  <c:v>41948</c:v>
                </c:pt>
                <c:pt idx="119">
                  <c:v>41955</c:v>
                </c:pt>
                <c:pt idx="120">
                  <c:v>41962</c:v>
                </c:pt>
                <c:pt idx="121">
                  <c:v>41969</c:v>
                </c:pt>
                <c:pt idx="122">
                  <c:v>41976</c:v>
                </c:pt>
                <c:pt idx="123">
                  <c:v>41983</c:v>
                </c:pt>
                <c:pt idx="124">
                  <c:v>41990</c:v>
                </c:pt>
                <c:pt idx="125">
                  <c:v>41997</c:v>
                </c:pt>
                <c:pt idx="126">
                  <c:v>42011</c:v>
                </c:pt>
                <c:pt idx="127">
                  <c:v>42018</c:v>
                </c:pt>
                <c:pt idx="128">
                  <c:v>42025</c:v>
                </c:pt>
                <c:pt idx="129">
                  <c:v>42032</c:v>
                </c:pt>
                <c:pt idx="130">
                  <c:v>42039</c:v>
                </c:pt>
                <c:pt idx="131">
                  <c:v>42045</c:v>
                </c:pt>
                <c:pt idx="132">
                  <c:v>42053</c:v>
                </c:pt>
                <c:pt idx="133">
                  <c:v>42060</c:v>
                </c:pt>
                <c:pt idx="134">
                  <c:v>42067</c:v>
                </c:pt>
                <c:pt idx="135">
                  <c:v>42074</c:v>
                </c:pt>
                <c:pt idx="136">
                  <c:v>42081</c:v>
                </c:pt>
                <c:pt idx="137">
                  <c:v>42088</c:v>
                </c:pt>
                <c:pt idx="138">
                  <c:v>42465</c:v>
                </c:pt>
                <c:pt idx="139">
                  <c:v>42472</c:v>
                </c:pt>
                <c:pt idx="140">
                  <c:v>42479</c:v>
                </c:pt>
                <c:pt idx="141">
                  <c:v>42486</c:v>
                </c:pt>
                <c:pt idx="142">
                  <c:v>42492</c:v>
                </c:pt>
                <c:pt idx="143">
                  <c:v>42499</c:v>
                </c:pt>
                <c:pt idx="144">
                  <c:v>42506</c:v>
                </c:pt>
                <c:pt idx="145">
                  <c:v>42514</c:v>
                </c:pt>
                <c:pt idx="146">
                  <c:v>42521</c:v>
                </c:pt>
                <c:pt idx="147">
                  <c:v>42528</c:v>
                </c:pt>
                <c:pt idx="148">
                  <c:v>42535</c:v>
                </c:pt>
                <c:pt idx="149">
                  <c:v>42542</c:v>
                </c:pt>
                <c:pt idx="150">
                  <c:v>42548</c:v>
                </c:pt>
                <c:pt idx="151">
                  <c:v>42558</c:v>
                </c:pt>
                <c:pt idx="152">
                  <c:v>42563</c:v>
                </c:pt>
                <c:pt idx="153">
                  <c:v>42570</c:v>
                </c:pt>
                <c:pt idx="154">
                  <c:v>42577</c:v>
                </c:pt>
                <c:pt idx="155">
                  <c:v>42584</c:v>
                </c:pt>
                <c:pt idx="156">
                  <c:v>42591</c:v>
                </c:pt>
                <c:pt idx="157">
                  <c:v>42598</c:v>
                </c:pt>
                <c:pt idx="158">
                  <c:v>42605</c:v>
                </c:pt>
                <c:pt idx="159">
                  <c:v>42611</c:v>
                </c:pt>
                <c:pt idx="160">
                  <c:v>42619</c:v>
                </c:pt>
                <c:pt idx="161">
                  <c:v>42626</c:v>
                </c:pt>
                <c:pt idx="162">
                  <c:v>42633</c:v>
                </c:pt>
                <c:pt idx="163">
                  <c:v>42639</c:v>
                </c:pt>
                <c:pt idx="164">
                  <c:v>42647</c:v>
                </c:pt>
                <c:pt idx="165">
                  <c:v>42654</c:v>
                </c:pt>
                <c:pt idx="166">
                  <c:v>42661</c:v>
                </c:pt>
                <c:pt idx="167">
                  <c:v>42668</c:v>
                </c:pt>
                <c:pt idx="168">
                  <c:v>42675</c:v>
                </c:pt>
                <c:pt idx="169">
                  <c:v>42682</c:v>
                </c:pt>
                <c:pt idx="170">
                  <c:v>42689</c:v>
                </c:pt>
                <c:pt idx="171">
                  <c:v>42696</c:v>
                </c:pt>
                <c:pt idx="172">
                  <c:v>42703</c:v>
                </c:pt>
                <c:pt idx="173">
                  <c:v>42710</c:v>
                </c:pt>
                <c:pt idx="174">
                  <c:v>42717</c:v>
                </c:pt>
                <c:pt idx="175">
                  <c:v>42724</c:v>
                </c:pt>
                <c:pt idx="176">
                  <c:v>42731</c:v>
                </c:pt>
                <c:pt idx="177">
                  <c:v>42745</c:v>
                </c:pt>
                <c:pt idx="178">
                  <c:v>42752</c:v>
                </c:pt>
                <c:pt idx="179">
                  <c:v>42760</c:v>
                </c:pt>
                <c:pt idx="180">
                  <c:v>42766</c:v>
                </c:pt>
                <c:pt idx="181">
                  <c:v>42773</c:v>
                </c:pt>
                <c:pt idx="182">
                  <c:v>42780</c:v>
                </c:pt>
                <c:pt idx="183">
                  <c:v>42789</c:v>
                </c:pt>
                <c:pt idx="184">
                  <c:v>42794</c:v>
                </c:pt>
                <c:pt idx="185">
                  <c:v>42801</c:v>
                </c:pt>
                <c:pt idx="186">
                  <c:v>42808</c:v>
                </c:pt>
                <c:pt idx="187">
                  <c:v>42815</c:v>
                </c:pt>
                <c:pt idx="188">
                  <c:v>42824</c:v>
                </c:pt>
                <c:pt idx="189">
                  <c:v>42829</c:v>
                </c:pt>
                <c:pt idx="190">
                  <c:v>42835</c:v>
                </c:pt>
                <c:pt idx="191">
                  <c:v>42843</c:v>
                </c:pt>
                <c:pt idx="192">
                  <c:v>42850</c:v>
                </c:pt>
                <c:pt idx="193">
                  <c:v>42857</c:v>
                </c:pt>
                <c:pt idx="194">
                  <c:v>42864</c:v>
                </c:pt>
                <c:pt idx="195">
                  <c:v>42871</c:v>
                </c:pt>
                <c:pt idx="196">
                  <c:v>42878</c:v>
                </c:pt>
                <c:pt idx="197">
                  <c:v>42885</c:v>
                </c:pt>
                <c:pt idx="198">
                  <c:v>42892</c:v>
                </c:pt>
                <c:pt idx="199">
                  <c:v>42899</c:v>
                </c:pt>
                <c:pt idx="200">
                  <c:v>42906</c:v>
                </c:pt>
                <c:pt idx="201">
                  <c:v>42913</c:v>
                </c:pt>
                <c:pt idx="202">
                  <c:v>42920</c:v>
                </c:pt>
                <c:pt idx="203">
                  <c:v>42927</c:v>
                </c:pt>
                <c:pt idx="204">
                  <c:v>42934</c:v>
                </c:pt>
                <c:pt idx="205">
                  <c:v>42941</c:v>
                </c:pt>
                <c:pt idx="206">
                  <c:v>42948</c:v>
                </c:pt>
                <c:pt idx="207">
                  <c:v>42957</c:v>
                </c:pt>
                <c:pt idx="208">
                  <c:v>42962</c:v>
                </c:pt>
                <c:pt idx="209">
                  <c:v>42969</c:v>
                </c:pt>
                <c:pt idx="210">
                  <c:v>42976</c:v>
                </c:pt>
                <c:pt idx="211">
                  <c:v>42983</c:v>
                </c:pt>
                <c:pt idx="212">
                  <c:v>42990</c:v>
                </c:pt>
                <c:pt idx="213">
                  <c:v>42997</c:v>
                </c:pt>
                <c:pt idx="214">
                  <c:v>43004</c:v>
                </c:pt>
                <c:pt idx="215">
                  <c:v>43011</c:v>
                </c:pt>
                <c:pt idx="216">
                  <c:v>43018</c:v>
                </c:pt>
                <c:pt idx="217">
                  <c:v>43025</c:v>
                </c:pt>
                <c:pt idx="218">
                  <c:v>43032</c:v>
                </c:pt>
                <c:pt idx="219">
                  <c:v>43039</c:v>
                </c:pt>
                <c:pt idx="220">
                  <c:v>43046</c:v>
                </c:pt>
                <c:pt idx="221">
                  <c:v>43053</c:v>
                </c:pt>
                <c:pt idx="222">
                  <c:v>43060</c:v>
                </c:pt>
                <c:pt idx="223">
                  <c:v>43067</c:v>
                </c:pt>
                <c:pt idx="224">
                  <c:v>43074</c:v>
                </c:pt>
                <c:pt idx="225">
                  <c:v>43081</c:v>
                </c:pt>
                <c:pt idx="226">
                  <c:v>43088</c:v>
                </c:pt>
                <c:pt idx="227">
                  <c:v>43095</c:v>
                </c:pt>
                <c:pt idx="228">
                  <c:v>43109</c:v>
                </c:pt>
                <c:pt idx="229">
                  <c:v>43116</c:v>
                </c:pt>
                <c:pt idx="230">
                  <c:v>43123</c:v>
                </c:pt>
                <c:pt idx="231">
                  <c:v>43130</c:v>
                </c:pt>
                <c:pt idx="232">
                  <c:v>43137</c:v>
                </c:pt>
                <c:pt idx="233">
                  <c:v>43144</c:v>
                </c:pt>
                <c:pt idx="234">
                  <c:v>43151</c:v>
                </c:pt>
                <c:pt idx="235">
                  <c:v>43158</c:v>
                </c:pt>
                <c:pt idx="236">
                  <c:v>43165</c:v>
                </c:pt>
                <c:pt idx="237">
                  <c:v>43172</c:v>
                </c:pt>
                <c:pt idx="238">
                  <c:v>43179</c:v>
                </c:pt>
                <c:pt idx="239">
                  <c:v>43186</c:v>
                </c:pt>
                <c:pt idx="240">
                  <c:v>43193</c:v>
                </c:pt>
                <c:pt idx="241">
                  <c:v>43200</c:v>
                </c:pt>
                <c:pt idx="242">
                  <c:v>43207</c:v>
                </c:pt>
                <c:pt idx="243">
                  <c:v>43216</c:v>
                </c:pt>
                <c:pt idx="244">
                  <c:v>43221</c:v>
                </c:pt>
                <c:pt idx="245">
                  <c:v>43228</c:v>
                </c:pt>
                <c:pt idx="246">
                  <c:v>43235</c:v>
                </c:pt>
                <c:pt idx="247">
                  <c:v>43242</c:v>
                </c:pt>
                <c:pt idx="248">
                  <c:v>43249</c:v>
                </c:pt>
                <c:pt idx="249">
                  <c:v>43256</c:v>
                </c:pt>
                <c:pt idx="250">
                  <c:v>43263</c:v>
                </c:pt>
                <c:pt idx="251">
                  <c:v>43270</c:v>
                </c:pt>
                <c:pt idx="252">
                  <c:v>43277</c:v>
                </c:pt>
                <c:pt idx="253">
                  <c:v>43284</c:v>
                </c:pt>
                <c:pt idx="254">
                  <c:v>43291</c:v>
                </c:pt>
                <c:pt idx="255">
                  <c:v>43298</c:v>
                </c:pt>
                <c:pt idx="256">
                  <c:v>43305</c:v>
                </c:pt>
                <c:pt idx="257">
                  <c:v>43312</c:v>
                </c:pt>
                <c:pt idx="258">
                  <c:v>43319</c:v>
                </c:pt>
                <c:pt idx="259">
                  <c:v>43326</c:v>
                </c:pt>
                <c:pt idx="260">
                  <c:v>43333</c:v>
                </c:pt>
                <c:pt idx="261">
                  <c:v>43340</c:v>
                </c:pt>
                <c:pt idx="262">
                  <c:v>43347</c:v>
                </c:pt>
                <c:pt idx="263">
                  <c:v>43354</c:v>
                </c:pt>
                <c:pt idx="264">
                  <c:v>43361</c:v>
                </c:pt>
                <c:pt idx="265">
                  <c:v>43368</c:v>
                </c:pt>
                <c:pt idx="266">
                  <c:v>43375</c:v>
                </c:pt>
                <c:pt idx="267">
                  <c:v>43383</c:v>
                </c:pt>
                <c:pt idx="268">
                  <c:v>43389</c:v>
                </c:pt>
                <c:pt idx="269">
                  <c:v>43396</c:v>
                </c:pt>
                <c:pt idx="270">
                  <c:v>43403</c:v>
                </c:pt>
                <c:pt idx="271">
                  <c:v>43410</c:v>
                </c:pt>
                <c:pt idx="272">
                  <c:v>43417</c:v>
                </c:pt>
                <c:pt idx="273">
                  <c:v>43424</c:v>
                </c:pt>
                <c:pt idx="274">
                  <c:v>43431</c:v>
                </c:pt>
                <c:pt idx="275">
                  <c:v>43438</c:v>
                </c:pt>
                <c:pt idx="276">
                  <c:v>43445</c:v>
                </c:pt>
                <c:pt idx="277">
                  <c:v>43452</c:v>
                </c:pt>
                <c:pt idx="278">
                  <c:v>43459</c:v>
                </c:pt>
                <c:pt idx="279">
                  <c:v>43473</c:v>
                </c:pt>
                <c:pt idx="280">
                  <c:v>43480</c:v>
                </c:pt>
                <c:pt idx="281">
                  <c:v>43487</c:v>
                </c:pt>
                <c:pt idx="282">
                  <c:v>43494</c:v>
                </c:pt>
                <c:pt idx="283">
                  <c:v>43501</c:v>
                </c:pt>
                <c:pt idx="284">
                  <c:v>43508</c:v>
                </c:pt>
                <c:pt idx="285">
                  <c:v>43515</c:v>
                </c:pt>
                <c:pt idx="286">
                  <c:v>43522</c:v>
                </c:pt>
                <c:pt idx="287">
                  <c:v>43529</c:v>
                </c:pt>
                <c:pt idx="288">
                  <c:v>43536</c:v>
                </c:pt>
                <c:pt idx="289">
                  <c:v>43543</c:v>
                </c:pt>
                <c:pt idx="290">
                  <c:v>43550</c:v>
                </c:pt>
              </c:numCache>
            </c:numRef>
          </c:cat>
          <c:val>
            <c:numRef>
              <c:f>境界線量!$AI$12:$AI$302</c:f>
              <c:numCache>
                <c:formatCode>0.000</c:formatCode>
                <c:ptCount val="291"/>
                <c:pt idx="0">
                  <c:v>0.1</c:v>
                </c:pt>
                <c:pt idx="1">
                  <c:v>8.0005690320704551E-2</c:v>
                </c:pt>
                <c:pt idx="2">
                  <c:v>7.9813559968407971E-2</c:v>
                </c:pt>
                <c:pt idx="3">
                  <c:v>7.9590625867165643E-2</c:v>
                </c:pt>
                <c:pt idx="4">
                  <c:v>7.9368995464080994E-2</c:v>
                </c:pt>
                <c:pt idx="5">
                  <c:v>7.9180057879777832E-2</c:v>
                </c:pt>
                <c:pt idx="6">
                  <c:v>7.8929612544069438E-2</c:v>
                </c:pt>
                <c:pt idx="7">
                  <c:v>7.8711843556076938E-2</c:v>
                </c:pt>
                <c:pt idx="8">
                  <c:v>7.8495345323427654E-2</c:v>
                </c:pt>
                <c:pt idx="9">
                  <c:v>7.8280109742147386E-2</c:v>
                </c:pt>
                <c:pt idx="10">
                  <c:v>7.8066128760277992E-2</c:v>
                </c:pt>
                <c:pt idx="11">
                  <c:v>7.7853394377543489E-2</c:v>
                </c:pt>
                <c:pt idx="12">
                  <c:v>7.7641898645018095E-2</c:v>
                </c:pt>
                <c:pt idx="13">
                  <c:v>7.7431633664796579E-2</c:v>
                </c:pt>
                <c:pt idx="14">
                  <c:v>7.7222591589666489E-2</c:v>
                </c:pt>
                <c:pt idx="15">
                  <c:v>7.7014764622782811E-2</c:v>
                </c:pt>
                <c:pt idx="16">
                  <c:v>7.680814501734437E-2</c:v>
                </c:pt>
                <c:pt idx="17">
                  <c:v>7.6602725076272568E-2</c:v>
                </c:pt>
                <c:pt idx="18">
                  <c:v>7.639849715189212E-2</c:v>
                </c:pt>
                <c:pt idx="19">
                  <c:v>7.6195453645613712E-2</c:v>
                </c:pt>
                <c:pt idx="20">
                  <c:v>7.5993587007618879E-2</c:v>
                </c:pt>
                <c:pt idx="21">
                  <c:v>7.5792889736546798E-2</c:v>
                </c:pt>
                <c:pt idx="22">
                  <c:v>7.5593354379183103E-2</c:v>
                </c:pt>
                <c:pt idx="23">
                  <c:v>7.5394973530150802E-2</c:v>
                </c:pt>
                <c:pt idx="24">
                  <c:v>7.500164597291753E-2</c:v>
                </c:pt>
                <c:pt idx="25">
                  <c:v>7.4806684690394212E-2</c:v>
                </c:pt>
                <c:pt idx="26">
                  <c:v>7.4612848766952997E-2</c:v>
                </c:pt>
                <c:pt idx="27">
                  <c:v>7.442013103183491E-2</c:v>
                </c:pt>
                <c:pt idx="28">
                  <c:v>7.4228524360304443E-2</c:v>
                </c:pt>
                <c:pt idx="29">
                  <c:v>7.403802167335416E-2</c:v>
                </c:pt>
                <c:pt idx="30">
                  <c:v>7.3848615937410947E-2</c:v>
                </c:pt>
                <c:pt idx="31">
                  <c:v>7.366030016404429E-2</c:v>
                </c:pt>
                <c:pt idx="32">
                  <c:v>7.3473067409676462E-2</c:v>
                </c:pt>
                <c:pt idx="33">
                  <c:v>7.3286910775294367E-2</c:v>
                </c:pt>
                <c:pt idx="34">
                  <c:v>7.3128199252284698E-2</c:v>
                </c:pt>
                <c:pt idx="35">
                  <c:v>7.2917798491543603E-2</c:v>
                </c:pt>
                <c:pt idx="36">
                  <c:v>7.2734829264405998E-2</c:v>
                </c:pt>
                <c:pt idx="37">
                  <c:v>7.255290900115316E-2</c:v>
                </c:pt>
                <c:pt idx="38">
                  <c:v>7.23720310213396E-2</c:v>
                </c:pt>
                <c:pt idx="39">
                  <c:v>7.2192188687394881E-2</c:v>
                </c:pt>
                <c:pt idx="40">
                  <c:v>7.2013375404348268E-2</c:v>
                </c:pt>
                <c:pt idx="41">
                  <c:v>7.1835584619555221E-2</c:v>
                </c:pt>
                <c:pt idx="42">
                  <c:v>7.165880982242552E-2</c:v>
                </c:pt>
                <c:pt idx="43">
                  <c:v>7.148304454415326E-2</c:v>
                </c:pt>
                <c:pt idx="44">
                  <c:v>7.1308282357448571E-2</c:v>
                </c:pt>
                <c:pt idx="45">
                  <c:v>7.1134516876270995E-2</c:v>
                </c:pt>
                <c:pt idx="46">
                  <c:v>7.096174175556455E-2</c:v>
                </c:pt>
                <c:pt idx="47">
                  <c:v>7.0789950690994655E-2</c:v>
                </c:pt>
                <c:pt idx="48">
                  <c:v>7.0619137418686598E-2</c:v>
                </c:pt>
                <c:pt idx="49">
                  <c:v>7.0449295714965707E-2</c:v>
                </c:pt>
                <c:pt idx="50">
                  <c:v>7.0280419396099206E-2</c:v>
                </c:pt>
                <c:pt idx="51">
                  <c:v>7.011250231803981E-2</c:v>
                </c:pt>
                <c:pt idx="52">
                  <c:v>6.9945538376170749E-2</c:v>
                </c:pt>
                <c:pt idx="53">
                  <c:v>6.9779521505052733E-2</c:v>
                </c:pt>
                <c:pt idx="54">
                  <c:v>6.961444567817221E-2</c:v>
                </c:pt>
                <c:pt idx="55">
                  <c:v>6.9450304907691579E-2</c:v>
                </c:pt>
                <c:pt idx="56">
                  <c:v>6.9287093244200709E-2</c:v>
                </c:pt>
                <c:pt idx="57">
                  <c:v>6.9124804776470219E-2</c:v>
                </c:pt>
                <c:pt idx="58">
                  <c:v>6.8963433631206314E-2</c:v>
                </c:pt>
                <c:pt idx="59">
                  <c:v>6.8802973972807199E-2</c:v>
                </c:pt>
                <c:pt idx="60">
                  <c:v>6.8643420003120986E-2</c:v>
                </c:pt>
                <c:pt idx="61">
                  <c:v>6.8484765961205313E-2</c:v>
                </c:pt>
                <c:pt idx="62">
                  <c:v>6.8327006123088313E-2</c:v>
                </c:pt>
                <c:pt idx="63">
                  <c:v>6.8170134801531224E-2</c:v>
                </c:pt>
                <c:pt idx="64">
                  <c:v>6.80141463457926E-2</c:v>
                </c:pt>
                <c:pt idx="65">
                  <c:v>6.7859035141393839E-2</c:v>
                </c:pt>
                <c:pt idx="66">
                  <c:v>6.7704795609886376E-2</c:v>
                </c:pt>
                <c:pt idx="67">
                  <c:v>6.7551422208620315E-2</c:v>
                </c:pt>
                <c:pt idx="68">
                  <c:v>6.7398909430514589E-2</c:v>
                </c:pt>
                <c:pt idx="69">
                  <c:v>6.7247251803828484E-2</c:v>
                </c:pt>
                <c:pt idx="70">
                  <c:v>6.7096443891934754E-2</c:v>
                </c:pt>
                <c:pt idx="71">
                  <c:v>6.6946480293094135E-2</c:v>
                </c:pt>
                <c:pt idx="72">
                  <c:v>6.6797355640231315E-2</c:v>
                </c:pt>
                <c:pt idx="73">
                  <c:v>6.664906460071239E-2</c:v>
                </c:pt>
                <c:pt idx="74">
                  <c:v>6.6501601876123612E-2</c:v>
                </c:pt>
                <c:pt idx="75">
                  <c:v>6.6209140347865514E-2</c:v>
                </c:pt>
                <c:pt idx="76">
                  <c:v>6.606413111649917E-2</c:v>
                </c:pt>
                <c:pt idx="77">
                  <c:v>6.5919929344236378E-2</c:v>
                </c:pt>
                <c:pt idx="78">
                  <c:v>6.5776529900496428E-2</c:v>
                </c:pt>
                <c:pt idx="79">
                  <c:v>6.563392768762133E-2</c:v>
                </c:pt>
                <c:pt idx="80">
                  <c:v>6.5492117640664496E-2</c:v>
                </c:pt>
                <c:pt idx="81">
                  <c:v>6.5351094727180536E-2</c:v>
                </c:pt>
                <c:pt idx="82">
                  <c:v>6.5210853947016728E-2</c:v>
                </c:pt>
                <c:pt idx="83">
                  <c:v>6.5071390332105516E-2</c:v>
                </c:pt>
                <c:pt idx="84">
                  <c:v>6.4932698946258624E-2</c:v>
                </c:pt>
                <c:pt idx="85">
                  <c:v>6.4794774884962172E-2</c:v>
                </c:pt>
                <c:pt idx="86">
                  <c:v>6.4657613275173442E-2</c:v>
                </c:pt>
                <c:pt idx="87">
                  <c:v>6.4521209275118688E-2</c:v>
                </c:pt>
                <c:pt idx="88">
                  <c:v>6.4385558074092422E-2</c:v>
                </c:pt>
                <c:pt idx="89">
                  <c:v>6.4250654892257883E-2</c:v>
                </c:pt>
                <c:pt idx="90">
                  <c:v>6.4116494980448746E-2</c:v>
                </c:pt>
                <c:pt idx="91">
                  <c:v>6.3983073619972353E-2</c:v>
                </c:pt>
                <c:pt idx="92">
                  <c:v>6.3850386122413824E-2</c:v>
                </c:pt>
                <c:pt idx="93">
                  <c:v>6.3718427829441815E-2</c:v>
                </c:pt>
                <c:pt idx="94">
                  <c:v>6.3587194112615208E-2</c:v>
                </c:pt>
                <c:pt idx="95">
                  <c:v>6.3456680373191271E-2</c:v>
                </c:pt>
                <c:pt idx="96">
                  <c:v>6.3326882041934887E-2</c:v>
                </c:pt>
                <c:pt idx="97">
                  <c:v>6.3197794578929101E-2</c:v>
                </c:pt>
                <c:pt idx="98">
                  <c:v>6.3069413473386904E-2</c:v>
                </c:pt>
                <c:pt idx="99">
                  <c:v>6.2941734243464095E-2</c:v>
                </c:pt>
                <c:pt idx="100">
                  <c:v>6.2814752436073498E-2</c:v>
                </c:pt>
                <c:pt idx="101">
                  <c:v>6.2688463626700275E-2</c:v>
                </c:pt>
                <c:pt idx="102">
                  <c:v>6.2562863419218476E-2</c:v>
                </c:pt>
                <c:pt idx="103">
                  <c:v>6.2437947445708686E-2</c:v>
                </c:pt>
                <c:pt idx="104">
                  <c:v>6.2313711366276996E-2</c:v>
                </c:pt>
                <c:pt idx="105">
                  <c:v>6.2190150868874972E-2</c:v>
                </c:pt>
                <c:pt idx="106">
                  <c:v>6.2067261669120896E-2</c:v>
                </c:pt>
                <c:pt idx="107">
                  <c:v>6.1945039510122021E-2</c:v>
                </c:pt>
                <c:pt idx="108">
                  <c:v>6.1823480162298217E-2</c:v>
                </c:pt>
                <c:pt idx="109">
                  <c:v>6.1702579423206443E-2</c:v>
                </c:pt>
                <c:pt idx="110">
                  <c:v>6.1582333117366515E-2</c:v>
                </c:pt>
                <c:pt idx="111">
                  <c:v>6.1462737096088065E-2</c:v>
                </c:pt>
                <c:pt idx="112">
                  <c:v>6.13437872372984E-2</c:v>
                </c:pt>
                <c:pt idx="113">
                  <c:v>6.1225479445371656E-2</c:v>
                </c:pt>
                <c:pt idx="114">
                  <c:v>6.1107809650958939E-2</c:v>
                </c:pt>
                <c:pt idx="115">
                  <c:v>6.0990773810819618E-2</c:v>
                </c:pt>
                <c:pt idx="116">
                  <c:v>6.087436790765368E-2</c:v>
                </c:pt>
                <c:pt idx="117">
                  <c:v>6.0758587949935092E-2</c:v>
                </c:pt>
                <c:pt idx="118">
                  <c:v>6.0643429971746418E-2</c:v>
                </c:pt>
                <c:pt idx="119">
                  <c:v>6.0528890032614253E-2</c:v>
                </c:pt>
                <c:pt idx="120">
                  <c:v>6.0414964217345948E-2</c:v>
                </c:pt>
                <c:pt idx="121">
                  <c:v>6.0301648635867199E-2</c:v>
                </c:pt>
                <c:pt idx="122">
                  <c:v>6.0188939423060792E-2</c:v>
                </c:pt>
                <c:pt idx="123">
                  <c:v>6.0076832738606353E-2</c:v>
                </c:pt>
                <c:pt idx="124">
                  <c:v>5.9965324766821086E-2</c:v>
                </c:pt>
                <c:pt idx="125">
                  <c:v>5.9854411716501618E-2</c:v>
                </c:pt>
                <c:pt idx="126">
                  <c:v>5.9634355336901368E-2</c:v>
                </c:pt>
                <c:pt idx="127">
                  <c:v>5.9525204546201159E-2</c:v>
                </c:pt>
                <c:pt idx="128">
                  <c:v>5.9416633753818504E-2</c:v>
                </c:pt>
                <c:pt idx="129">
                  <c:v>5.9308639288609265E-2</c:v>
                </c:pt>
                <c:pt idx="130">
                  <c:v>5.9201217502980602E-2</c:v>
                </c:pt>
                <c:pt idx="131">
                  <c:v>5.9109594745092357E-2</c:v>
                </c:pt>
                <c:pt idx="132">
                  <c:v>5.8988077496943583E-2</c:v>
                </c:pt>
                <c:pt idx="133">
                  <c:v>5.8882352097749717E-2</c:v>
                </c:pt>
                <c:pt idx="134">
                  <c:v>5.8777185020267783E-2</c:v>
                </c:pt>
                <c:pt idx="135">
                  <c:v>5.867257273241222E-2</c:v>
                </c:pt>
                <c:pt idx="136">
                  <c:v>5.8568511724755856E-2</c:v>
                </c:pt>
                <c:pt idx="137">
                  <c:v>5.8464998510384364E-2</c:v>
                </c:pt>
                <c:pt idx="138">
                  <c:v>5.3611563199311721E-2</c:v>
                </c:pt>
                <c:pt idx="139">
                  <c:v>5.3533355077548209E-2</c:v>
                </c:pt>
                <c:pt idx="140">
                  <c:v>5.3455531666338658E-2</c:v>
                </c:pt>
                <c:pt idx="141">
                  <c:v>5.337809054710356E-2</c:v>
                </c:pt>
                <c:pt idx="142">
                  <c:v>5.3312014896118504E-2</c:v>
                </c:pt>
                <c:pt idx="143">
                  <c:v>5.3235277383881181E-2</c:v>
                </c:pt>
                <c:pt idx="144">
                  <c:v>5.3158915338506356E-2</c:v>
                </c:pt>
                <c:pt idx="145">
                  <c:v>5.307210115902479E-2</c:v>
                </c:pt>
                <c:pt idx="146">
                  <c:v>5.2996535760291327E-2</c:v>
                </c:pt>
                <c:pt idx="147">
                  <c:v>5.292133846426858E-2</c:v>
                </c:pt>
                <c:pt idx="148">
                  <c:v>5.2846506958866821E-2</c:v>
                </c:pt>
                <c:pt idx="149">
                  <c:v>5.2772038946821032E-2</c:v>
                </c:pt>
                <c:pt idx="150">
                  <c:v>5.2708496802649996E-2</c:v>
                </c:pt>
                <c:pt idx="151">
                  <c:v>5.2603179083221159E-2</c:v>
                </c:pt>
                <c:pt idx="152">
                  <c:v>5.2550793118543104E-2</c:v>
                </c:pt>
                <c:pt idx="153">
                  <c:v>5.2477756400443942E-2</c:v>
                </c:pt>
                <c:pt idx="154">
                  <c:v>5.2405071908434353E-2</c:v>
                </c:pt>
                <c:pt idx="155">
                  <c:v>5.2332737432219278E-2</c:v>
                </c:pt>
                <c:pt idx="156">
                  <c:v>5.2260750775674686E-2</c:v>
                </c:pt>
                <c:pt idx="157">
                  <c:v>5.2189109756756502E-2</c:v>
                </c:pt>
                <c:pt idx="158">
                  <c:v>5.2117812207410283E-2</c:v>
                </c:pt>
                <c:pt idx="159">
                  <c:v>5.2056971762735986E-2</c:v>
                </c:pt>
                <c:pt idx="160">
                  <c:v>5.1976238914625564E-2</c:v>
                </c:pt>
                <c:pt idx="161">
                  <c:v>5.190595890422061E-2</c:v>
                </c:pt>
                <c:pt idx="162">
                  <c:v>5.183601382927791E-2</c:v>
                </c:pt>
                <c:pt idx="163">
                  <c:v>5.1776325897405814E-2</c:v>
                </c:pt>
                <c:pt idx="164">
                  <c:v>5.1697120101469103E-2</c:v>
                </c:pt>
                <c:pt idx="165">
                  <c:v>5.162816729000947E-2</c:v>
                </c:pt>
                <c:pt idx="166">
                  <c:v>5.1559541096652853E-2</c:v>
                </c:pt>
                <c:pt idx="167">
                  <c:v>5.1491239475277444E-2</c:v>
                </c:pt>
                <c:pt idx="168">
                  <c:v>5.1423260392878312E-2</c:v>
                </c:pt>
                <c:pt idx="169">
                  <c:v>5.1355601829483143E-2</c:v>
                </c:pt>
                <c:pt idx="170">
                  <c:v>5.128826177806857E-2</c:v>
                </c:pt>
                <c:pt idx="171">
                  <c:v>5.1221238244477052E-2</c:v>
                </c:pt>
                <c:pt idx="172">
                  <c:v>5.1154529247334241E-2</c:v>
                </c:pt>
                <c:pt idx="173">
                  <c:v>5.1088132817966883E-2</c:v>
                </c:pt>
                <c:pt idx="174">
                  <c:v>5.102204700032132E-2</c:v>
                </c:pt>
                <c:pt idx="175">
                  <c:v>5.0956269850882398E-2</c:v>
                </c:pt>
                <c:pt idx="176">
                  <c:v>5.0890799438592996E-2</c:v>
                </c:pt>
                <c:pt idx="177">
                  <c:v>5.0760771163045074E-2</c:v>
                </c:pt>
                <c:pt idx="178">
                  <c:v>5.0696209499245096E-2</c:v>
                </c:pt>
                <c:pt idx="179">
                  <c:v>5.0622790920299483E-2</c:v>
                </c:pt>
                <c:pt idx="180">
                  <c:v>5.0567981709416163E-2</c:v>
                </c:pt>
                <c:pt idx="181">
                  <c:v>5.0504311855459671E-2</c:v>
                </c:pt>
                <c:pt idx="182">
                  <c:v>5.0440935563422731E-2</c:v>
                </c:pt>
                <c:pt idx="183">
                  <c:v>5.0359880165137746E-2</c:v>
                </c:pt>
                <c:pt idx="184">
                  <c:v>5.0315056339944431E-2</c:v>
                </c:pt>
                <c:pt idx="185">
                  <c:v>5.0252549775236861E-2</c:v>
                </c:pt>
                <c:pt idx="186">
                  <c:v>5.0190329505765921E-2</c:v>
                </c:pt>
                <c:pt idx="187">
                  <c:v>5.0128393743876079E-2</c:v>
                </c:pt>
                <c:pt idx="188">
                  <c:v>5.0049177244795275E-2</c:v>
                </c:pt>
                <c:pt idx="189">
                  <c:v>5.0005368649430421E-2</c:v>
                </c:pt>
                <c:pt idx="190">
                  <c:v>4.9952986320158273E-2</c:v>
                </c:pt>
                <c:pt idx="191">
                  <c:v>4.9883460418480303E-2</c:v>
                </c:pt>
                <c:pt idx="192">
                  <c:v>4.9822920778102867E-2</c:v>
                </c:pt>
                <c:pt idx="193">
                  <c:v>4.9762655157417859E-2</c:v>
                </c:pt>
                <c:pt idx="194">
                  <c:v>4.9702661847442292E-2</c:v>
                </c:pt>
                <c:pt idx="195">
                  <c:v>4.9642939150145247E-2</c:v>
                </c:pt>
                <c:pt idx="196">
                  <c:v>4.958348537837768E-2</c:v>
                </c:pt>
                <c:pt idx="197">
                  <c:v>4.9524298855802451E-2</c:v>
                </c:pt>
                <c:pt idx="198">
                  <c:v>4.9465377916824989E-2</c:v>
                </c:pt>
                <c:pt idx="199">
                  <c:v>4.9406720906524239E-2</c:v>
                </c:pt>
                <c:pt idx="200">
                  <c:v>4.9348326180584191E-2</c:v>
                </c:pt>
                <c:pt idx="201">
                  <c:v>4.9290192105225727E-2</c:v>
                </c:pt>
                <c:pt idx="202">
                  <c:v>4.9232317057139055E-2</c:v>
                </c:pt>
                <c:pt idx="203">
                  <c:v>4.9174699423416381E-2</c:v>
                </c:pt>
                <c:pt idx="204">
                  <c:v>4.911733760148522E-2</c:v>
                </c:pt>
                <c:pt idx="205">
                  <c:v>4.9060229999041957E-2</c:v>
                </c:pt>
                <c:pt idx="206">
                  <c:v>4.9003375033985969E-2</c:v>
                </c:pt>
                <c:pt idx="207">
                  <c:v>4.8930644486835317E-2</c:v>
                </c:pt>
                <c:pt idx="208">
                  <c:v>4.8890416738255484E-2</c:v>
                </c:pt>
                <c:pt idx="209">
                  <c:v>4.8834310293807089E-2</c:v>
                </c:pt>
                <c:pt idx="210">
                  <c:v>4.8778450259069232E-2</c:v>
                </c:pt>
                <c:pt idx="211">
                  <c:v>4.8722835101981846E-2</c:v>
                </c:pt>
                <c:pt idx="212">
                  <c:v>4.8667463300301042E-2</c:v>
                </c:pt>
                <c:pt idx="213">
                  <c:v>4.8612333341536057E-2</c:v>
                </c:pt>
                <c:pt idx="214">
                  <c:v>4.8557443722886659E-2</c:v>
                </c:pt>
                <c:pt idx="215">
                  <c:v>4.8502792951180908E-2</c:v>
                </c:pt>
                <c:pt idx="216">
                  <c:v>4.8448379542813322E-2</c:v>
                </c:pt>
                <c:pt idx="217">
                  <c:v>4.8394202023683497E-2</c:v>
                </c:pt>
                <c:pt idx="218">
                  <c:v>4.8340258929135071E-2</c:v>
                </c:pt>
                <c:pt idx="219">
                  <c:v>4.8286548803895012E-2</c:v>
                </c:pt>
                <c:pt idx="220">
                  <c:v>4.8233070202013506E-2</c:v>
                </c:pt>
                <c:pt idx="221">
                  <c:v>4.8179821686803959E-2</c:v>
                </c:pt>
                <c:pt idx="222">
                  <c:v>4.8126801830783619E-2</c:v>
                </c:pt>
                <c:pt idx="223">
                  <c:v>4.8074009215614444E-2</c:v>
                </c:pt>
                <c:pt idx="224">
                  <c:v>4.8021442432044356E-2</c:v>
                </c:pt>
                <c:pt idx="225">
                  <c:v>4.7969100079848975E-2</c:v>
                </c:pt>
                <c:pt idx="226">
                  <c:v>4.7916980767773613E-2</c:v>
                </c:pt>
                <c:pt idx="227">
                  <c:v>4.7865083113475655E-2</c:v>
                </c:pt>
                <c:pt idx="228">
                  <c:v>4.7761947293059229E-2</c:v>
                </c:pt>
                <c:pt idx="229">
                  <c:v>4.7710706406302941E-2</c:v>
                </c:pt>
                <c:pt idx="230">
                  <c:v>4.765968173593587E-2</c:v>
                </c:pt>
                <c:pt idx="231">
                  <c:v>4.7608871943324943E-2</c:v>
                </c:pt>
                <c:pt idx="232">
                  <c:v>4.755827569841134E-2</c:v>
                </c:pt>
                <c:pt idx="233">
                  <c:v>4.7507891679655467E-2</c:v>
                </c:pt>
                <c:pt idx="234">
                  <c:v>4.7457718573982191E-2</c:v>
                </c:pt>
                <c:pt idx="235">
                  <c:v>4.7407755076726552E-2</c:v>
                </c:pt>
                <c:pt idx="236">
                  <c:v>4.7357999891579731E-2</c:v>
                </c:pt>
                <c:pt idx="237">
                  <c:v>4.7308451730535411E-2</c:v>
                </c:pt>
                <c:pt idx="238">
                  <c:v>4.7259109313836485E-2</c:v>
                </c:pt>
                <c:pt idx="239">
                  <c:v>4.7209971369922055E-2</c:v>
                </c:pt>
                <c:pt idx="240">
                  <c:v>4.7161036635374867E-2</c:v>
                </c:pt>
                <c:pt idx="241">
                  <c:v>4.7112303854868948E-2</c:v>
                </c:pt>
                <c:pt idx="242">
                  <c:v>4.7063771781117744E-2</c:v>
                </c:pt>
                <c:pt idx="243">
                  <c:v>4.7001666323101238E-2</c:v>
                </c:pt>
                <c:pt idx="244">
                  <c:v>4.6967304804620573E-2</c:v>
                </c:pt>
                <c:pt idx="245">
                  <c:v>4.691936744703544E-2</c:v>
                </c:pt>
                <c:pt idx="246">
                  <c:v>4.6871625886425024E-2</c:v>
                </c:pt>
                <c:pt idx="247">
                  <c:v>4.6824078914931996E-2</c:v>
                </c:pt>
                <c:pt idx="248">
                  <c:v>4.6776725332433537E-2</c:v>
                </c:pt>
                <c:pt idx="249">
                  <c:v>4.6729563946491873E-2</c:v>
                </c:pt>
                <c:pt idx="250">
                  <c:v>4.6682593572304774E-2</c:v>
                </c:pt>
                <c:pt idx="251">
                  <c:v>4.6635813032656591E-2</c:v>
                </c:pt>
                <c:pt idx="252">
                  <c:v>4.6589221157869565E-2</c:v>
                </c:pt>
                <c:pt idx="253">
                  <c:v>4.6542816785755406E-2</c:v>
                </c:pt>
                <c:pt idx="254">
                  <c:v>4.6496598761567184E-2</c:v>
                </c:pt>
                <c:pt idx="255">
                  <c:v>4.6450565937951646E-2</c:v>
                </c:pt>
                <c:pt idx="256">
                  <c:v>4.6404717174901619E-2</c:v>
                </c:pt>
                <c:pt idx="257">
                  <c:v>4.635905133970894E-2</c:v>
                </c:pt>
                <c:pt idx="258">
                  <c:v>4.6313567306917554E-2</c:v>
                </c:pt>
                <c:pt idx="259">
                  <c:v>4.6268263958276955E-2</c:v>
                </c:pt>
                <c:pt idx="260">
                  <c:v>4.6223140182695945E-2</c:v>
                </c:pt>
                <c:pt idx="261">
                  <c:v>4.6178194876196663E-2</c:v>
                </c:pt>
                <c:pt idx="262">
                  <c:v>4.6133426941868852E-2</c:v>
                </c:pt>
                <c:pt idx="263">
                  <c:v>4.608883528982459E-2</c:v>
                </c:pt>
                <c:pt idx="264">
                  <c:v>4.6044418837153149E-2</c:v>
                </c:pt>
                <c:pt idx="265">
                  <c:v>4.6000176507876162E-2</c:v>
                </c:pt>
                <c:pt idx="266">
                  <c:v>4.59561072329032E-2</c:v>
                </c:pt>
                <c:pt idx="267">
                  <c:v>4.5905952888112167E-2</c:v>
                </c:pt>
                <c:pt idx="268">
                  <c:v>4.5868483603681953E-2</c:v>
                </c:pt>
                <c:pt idx="269">
                  <c:v>4.5824927145295652E-2</c:v>
                </c:pt>
                <c:pt idx="270">
                  <c:v>4.5781539532850316E-2</c:v>
                </c:pt>
                <c:pt idx="271">
                  <c:v>4.5738319731037258E-2</c:v>
                </c:pt>
                <c:pt idx="272">
                  <c:v>4.5695266711174617E-2</c:v>
                </c:pt>
                <c:pt idx="273">
                  <c:v>4.5652379451164737E-2</c:v>
                </c:pt>
                <c:pt idx="274">
                  <c:v>4.5609656935451937E-2</c:v>
                </c:pt>
                <c:pt idx="275">
                  <c:v>4.5567098154980508E-2</c:v>
                </c:pt>
                <c:pt idx="276">
                  <c:v>4.5524702107152967E-2</c:v>
                </c:pt>
                <c:pt idx="277">
                  <c:v>4.5482467795788593E-2</c:v>
                </c:pt>
                <c:pt idx="278">
                  <c:v>4.5440394231082266E-2</c:v>
                </c:pt>
                <c:pt idx="279">
                  <c:v>4.5356725414055686E-2</c:v>
                </c:pt>
                <c:pt idx="280">
                  <c:v>4.5315128213635959E-2</c:v>
                </c:pt>
                <c:pt idx="281">
                  <c:v>4.5273687863594723E-2</c:v>
                </c:pt>
                <c:pt idx="282">
                  <c:v>4.5232403405395985E-2</c:v>
                </c:pt>
                <c:pt idx="283">
                  <c:v>4.5191273886637587E-2</c:v>
                </c:pt>
                <c:pt idx="284">
                  <c:v>4.5150298361011906E-2</c:v>
                </c:pt>
                <c:pt idx="285">
                  <c:v>4.5109475888266692E-2</c:v>
                </c:pt>
                <c:pt idx="286">
                  <c:v>4.5068805534166222E-2</c:v>
                </c:pt>
                <c:pt idx="287">
                  <c:v>4.5028286370452621E-2</c:v>
                </c:pt>
                <c:pt idx="288">
                  <c:v>4.4987917474807515E-2</c:v>
                </c:pt>
                <c:pt idx="289">
                  <c:v>4.4947697930813935E-2</c:v>
                </c:pt>
                <c:pt idx="290">
                  <c:v>4.4907626827918358E-2</c:v>
                </c:pt>
              </c:numCache>
            </c:numRef>
          </c:val>
          <c:smooth val="0"/>
        </c:ser>
        <c:dLbls>
          <c:showLegendKey val="0"/>
          <c:showVal val="0"/>
          <c:showCatName val="0"/>
          <c:showSerName val="0"/>
          <c:showPercent val="0"/>
          <c:showBubbleSize val="0"/>
        </c:dLbls>
        <c:marker val="1"/>
        <c:smooth val="0"/>
        <c:axId val="289096832"/>
        <c:axId val="289098368"/>
      </c:lineChart>
      <c:dateAx>
        <c:axId val="289096832"/>
        <c:scaling>
          <c:orientation val="minMax"/>
        </c:scaling>
        <c:delete val="0"/>
        <c:axPos val="b"/>
        <c:majorGridlines>
          <c:spPr>
            <a:ln w="0">
              <a:solidFill>
                <a:srgbClr val="000000"/>
              </a:solidFill>
              <a:prstDash val="sysDot"/>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900"/>
            </a:pPr>
            <a:endParaRPr lang="ja-JP"/>
          </a:p>
        </c:txPr>
        <c:crossAx val="289098368"/>
        <c:crosses val="autoZero"/>
        <c:auto val="0"/>
        <c:lblOffset val="100"/>
        <c:baseTimeUnit val="days"/>
      </c:dateAx>
      <c:valAx>
        <c:axId val="289098368"/>
        <c:scaling>
          <c:orientation val="minMax"/>
          <c:max val="0.2"/>
        </c:scaling>
        <c:delete val="0"/>
        <c:axPos val="l"/>
        <c:majorGridlines>
          <c:spPr>
            <a:ln w="3175">
              <a:pattFill prst="pct75">
                <a:fgClr>
                  <a:srgbClr val="000000"/>
                </a:fgClr>
                <a:bgClr>
                  <a:srgbClr val="FFFFFF"/>
                </a:bgClr>
              </a:pattFill>
              <a:prstDash val="solid"/>
            </a:ln>
          </c:spPr>
        </c:majorGridlines>
        <c:title>
          <c:tx>
            <c:rich>
              <a:bodyPr rot="0" vert="horz"/>
              <a:lstStyle/>
              <a:p>
                <a:pPr>
                  <a:defRPr sz="1000"/>
                </a:pPr>
                <a:r>
                  <a:rPr lang="ja-JP" altLang="en-US" sz="1000"/>
                  <a:t>ｍ</a:t>
                </a:r>
                <a:r>
                  <a:rPr lang="en-US" altLang="ja-JP" sz="1000"/>
                  <a:t>Sv/h</a:t>
                </a:r>
                <a:endParaRPr lang="ja-JP" altLang="en-US" sz="1000"/>
              </a:p>
            </c:rich>
          </c:tx>
          <c:layout>
            <c:manualLayout>
              <c:xMode val="edge"/>
              <c:yMode val="edge"/>
              <c:x val="5.8492406192758757E-2"/>
              <c:y val="0.61178234816231036"/>
            </c:manualLayout>
          </c:layout>
          <c:overlay val="0"/>
        </c:title>
        <c:numFmt formatCode="General" sourceLinked="0"/>
        <c:majorTickMark val="in"/>
        <c:minorTickMark val="none"/>
        <c:tickLblPos val="nextTo"/>
        <c:spPr>
          <a:ln w="3175">
            <a:solidFill>
              <a:srgbClr val="000000"/>
            </a:solidFill>
            <a:prstDash val="solid"/>
          </a:ln>
        </c:spPr>
        <c:txPr>
          <a:bodyPr rot="0" vert="horz"/>
          <a:lstStyle/>
          <a:p>
            <a:pPr>
              <a:defRPr sz="900"/>
            </a:pPr>
            <a:endParaRPr lang="ja-JP"/>
          </a:p>
        </c:txPr>
        <c:crossAx val="289096832"/>
        <c:crosses val="autoZero"/>
        <c:crossBetween val="midCat"/>
      </c:valAx>
      <c:spPr>
        <a:noFill/>
        <a:ln w="12700">
          <a:solidFill>
            <a:srgbClr val="808080"/>
          </a:solidFill>
          <a:prstDash val="solid"/>
        </a:ln>
      </c:spPr>
    </c:plotArea>
    <c:legend>
      <c:legendPos val="r"/>
      <c:layout>
        <c:manualLayout>
          <c:xMode val="edge"/>
          <c:yMode val="edge"/>
          <c:x val="0.80642172720643635"/>
          <c:y val="1.4674536830830284E-3"/>
          <c:w val="0.19134917031363571"/>
          <c:h val="0.25126765058591849"/>
        </c:manualLayout>
      </c:layout>
      <c:overlay val="0"/>
      <c:spPr>
        <a:solidFill>
          <a:sysClr val="window" lastClr="FFFFFF"/>
        </a:solidFill>
        <a:ln w="25400">
          <a:noFill/>
        </a:ln>
      </c:spPr>
      <c:txPr>
        <a:bodyPr/>
        <a:lstStyle/>
        <a:p>
          <a:pPr>
            <a:defRPr sz="1000"/>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sz="1200"/>
              <a:t>ばいじん</a:t>
            </a:r>
            <a:r>
              <a:rPr lang="en-US" altLang="ja-JP" sz="1200"/>
              <a:t>(</a:t>
            </a:r>
            <a:r>
              <a:rPr lang="ja-JP" altLang="en-US" sz="1200"/>
              <a:t>飛灰</a:t>
            </a:r>
            <a:r>
              <a:rPr lang="en-US" altLang="ja-JP" sz="1200"/>
              <a:t>)</a:t>
            </a:r>
            <a:r>
              <a:rPr lang="ja-JP" altLang="en-US" sz="1200"/>
              <a:t>中の</a:t>
            </a:r>
            <a:r>
              <a:rPr lang="en-US" altLang="ja-JP" sz="1200"/>
              <a:t>Cs</a:t>
            </a:r>
            <a:r>
              <a:rPr lang="ja-JP" altLang="en-US" sz="1200"/>
              <a:t>濃度の推移</a:t>
            </a:r>
          </a:p>
        </c:rich>
      </c:tx>
      <c:layout>
        <c:manualLayout>
          <c:xMode val="edge"/>
          <c:yMode val="edge"/>
          <c:x val="0.38475456202759467"/>
          <c:y val="2.8939330214148868E-2"/>
        </c:manualLayout>
      </c:layout>
      <c:overlay val="0"/>
      <c:spPr>
        <a:solidFill>
          <a:srgbClr val="FFFFFF"/>
        </a:solidFill>
        <a:ln w="25400">
          <a:noFill/>
        </a:ln>
      </c:spPr>
    </c:title>
    <c:autoTitleDeleted val="0"/>
    <c:plotArea>
      <c:layout>
        <c:manualLayout>
          <c:layoutTarget val="inner"/>
          <c:xMode val="edge"/>
          <c:yMode val="edge"/>
          <c:x val="8.5115133804150769E-2"/>
          <c:y val="5.189028696994271E-2"/>
          <c:w val="0.88368121510584374"/>
          <c:h val="0.82916263374054988"/>
        </c:manualLayout>
      </c:layout>
      <c:lineChart>
        <c:grouping val="standard"/>
        <c:varyColors val="0"/>
        <c:ser>
          <c:idx val="3"/>
          <c:order val="0"/>
          <c:tx>
            <c:strRef>
              <c:f>まとめ!$U$29:$U$31</c:f>
              <c:strCache>
                <c:ptCount val="1"/>
                <c:pt idx="0">
                  <c:v>塩竃市清掃工場 ぱいじん(飛灰) 両Cs濃度 (Bq/kg)</c:v>
                </c:pt>
              </c:strCache>
            </c:strRef>
          </c:tx>
          <c:spPr>
            <a:ln w="3175">
              <a:solidFill>
                <a:srgbClr val="0070C0"/>
              </a:solidFill>
              <a:prstDash val="solid"/>
            </a:ln>
          </c:spPr>
          <c:marker>
            <c:symbol val="square"/>
            <c:size val="5"/>
            <c:spPr>
              <a:solidFill>
                <a:sysClr val="window" lastClr="FFFFFF"/>
              </a:solidFill>
              <a:ln>
                <a:solidFill>
                  <a:srgbClr val="0070C0"/>
                </a:solidFill>
              </a:ln>
            </c:spPr>
          </c:marker>
          <c:cat>
            <c:numRef>
              <c:f>まとめ!$R$32:$R$119</c:f>
              <c:numCache>
                <c:formatCode>[$-411]ge\.m</c:formatCode>
                <c:ptCount val="88"/>
                <c:pt idx="0">
                  <c:v>40614</c:v>
                </c:pt>
                <c:pt idx="1">
                  <c:v>40939</c:v>
                </c:pt>
                <c:pt idx="2">
                  <c:v>40968</c:v>
                </c:pt>
                <c:pt idx="3">
                  <c:v>40999</c:v>
                </c:pt>
                <c:pt idx="4">
                  <c:v>41029</c:v>
                </c:pt>
                <c:pt idx="5">
                  <c:v>41060</c:v>
                </c:pt>
                <c:pt idx="6">
                  <c:v>41090</c:v>
                </c:pt>
                <c:pt idx="7">
                  <c:v>41121</c:v>
                </c:pt>
                <c:pt idx="8">
                  <c:v>41152</c:v>
                </c:pt>
                <c:pt idx="9">
                  <c:v>41182</c:v>
                </c:pt>
                <c:pt idx="10">
                  <c:v>41213</c:v>
                </c:pt>
                <c:pt idx="11">
                  <c:v>41243</c:v>
                </c:pt>
                <c:pt idx="12">
                  <c:v>41274</c:v>
                </c:pt>
                <c:pt idx="13">
                  <c:v>41305</c:v>
                </c:pt>
                <c:pt idx="14">
                  <c:v>41333</c:v>
                </c:pt>
                <c:pt idx="15">
                  <c:v>41364</c:v>
                </c:pt>
                <c:pt idx="16">
                  <c:v>41394</c:v>
                </c:pt>
                <c:pt idx="17">
                  <c:v>41425</c:v>
                </c:pt>
                <c:pt idx="18">
                  <c:v>41455</c:v>
                </c:pt>
                <c:pt idx="19">
                  <c:v>41486</c:v>
                </c:pt>
                <c:pt idx="20">
                  <c:v>41517</c:v>
                </c:pt>
                <c:pt idx="21">
                  <c:v>41547</c:v>
                </c:pt>
                <c:pt idx="22">
                  <c:v>41578</c:v>
                </c:pt>
                <c:pt idx="23">
                  <c:v>41608</c:v>
                </c:pt>
                <c:pt idx="24">
                  <c:v>41639</c:v>
                </c:pt>
                <c:pt idx="25">
                  <c:v>41670</c:v>
                </c:pt>
                <c:pt idx="26">
                  <c:v>41698</c:v>
                </c:pt>
                <c:pt idx="27">
                  <c:v>41729</c:v>
                </c:pt>
                <c:pt idx="28">
                  <c:v>41759</c:v>
                </c:pt>
                <c:pt idx="29">
                  <c:v>41790</c:v>
                </c:pt>
                <c:pt idx="30">
                  <c:v>41820</c:v>
                </c:pt>
                <c:pt idx="31">
                  <c:v>41851</c:v>
                </c:pt>
                <c:pt idx="32">
                  <c:v>41882</c:v>
                </c:pt>
                <c:pt idx="33">
                  <c:v>41912</c:v>
                </c:pt>
                <c:pt idx="34">
                  <c:v>41943</c:v>
                </c:pt>
                <c:pt idx="35">
                  <c:v>41973</c:v>
                </c:pt>
                <c:pt idx="36">
                  <c:v>42004</c:v>
                </c:pt>
                <c:pt idx="37">
                  <c:v>42035</c:v>
                </c:pt>
                <c:pt idx="38">
                  <c:v>42063</c:v>
                </c:pt>
                <c:pt idx="39">
                  <c:v>42094</c:v>
                </c:pt>
                <c:pt idx="40">
                  <c:v>42124</c:v>
                </c:pt>
                <c:pt idx="41">
                  <c:v>42155</c:v>
                </c:pt>
                <c:pt idx="42">
                  <c:v>42185</c:v>
                </c:pt>
                <c:pt idx="43">
                  <c:v>42216</c:v>
                </c:pt>
                <c:pt idx="44">
                  <c:v>42247</c:v>
                </c:pt>
                <c:pt idx="45">
                  <c:v>42277</c:v>
                </c:pt>
                <c:pt idx="46">
                  <c:v>42308</c:v>
                </c:pt>
                <c:pt idx="47">
                  <c:v>42338</c:v>
                </c:pt>
                <c:pt idx="48">
                  <c:v>42369</c:v>
                </c:pt>
                <c:pt idx="49">
                  <c:v>42400</c:v>
                </c:pt>
                <c:pt idx="50">
                  <c:v>42429</c:v>
                </c:pt>
                <c:pt idx="51">
                  <c:v>42460</c:v>
                </c:pt>
                <c:pt idx="52">
                  <c:v>42490</c:v>
                </c:pt>
                <c:pt idx="53">
                  <c:v>42521</c:v>
                </c:pt>
                <c:pt idx="54">
                  <c:v>42551</c:v>
                </c:pt>
                <c:pt idx="55">
                  <c:v>42582</c:v>
                </c:pt>
                <c:pt idx="56">
                  <c:v>42613</c:v>
                </c:pt>
                <c:pt idx="57">
                  <c:v>42643</c:v>
                </c:pt>
                <c:pt idx="58">
                  <c:v>42674</c:v>
                </c:pt>
                <c:pt idx="59">
                  <c:v>42704</c:v>
                </c:pt>
                <c:pt idx="60">
                  <c:v>42735</c:v>
                </c:pt>
                <c:pt idx="61">
                  <c:v>42766</c:v>
                </c:pt>
                <c:pt idx="62">
                  <c:v>42794</c:v>
                </c:pt>
                <c:pt idx="63">
                  <c:v>42825</c:v>
                </c:pt>
                <c:pt idx="64">
                  <c:v>42855</c:v>
                </c:pt>
                <c:pt idx="65">
                  <c:v>42886</c:v>
                </c:pt>
                <c:pt idx="66">
                  <c:v>42916</c:v>
                </c:pt>
                <c:pt idx="67">
                  <c:v>42947</c:v>
                </c:pt>
                <c:pt idx="68">
                  <c:v>42978</c:v>
                </c:pt>
                <c:pt idx="69">
                  <c:v>43008</c:v>
                </c:pt>
                <c:pt idx="70">
                  <c:v>43039</c:v>
                </c:pt>
                <c:pt idx="71">
                  <c:v>43069</c:v>
                </c:pt>
                <c:pt idx="72">
                  <c:v>43100</c:v>
                </c:pt>
                <c:pt idx="73">
                  <c:v>43131</c:v>
                </c:pt>
                <c:pt idx="74">
                  <c:v>43159</c:v>
                </c:pt>
                <c:pt idx="75">
                  <c:v>43190</c:v>
                </c:pt>
                <c:pt idx="76">
                  <c:v>43220</c:v>
                </c:pt>
                <c:pt idx="77">
                  <c:v>43251</c:v>
                </c:pt>
                <c:pt idx="78">
                  <c:v>43281</c:v>
                </c:pt>
                <c:pt idx="79">
                  <c:v>43312</c:v>
                </c:pt>
                <c:pt idx="80">
                  <c:v>43343</c:v>
                </c:pt>
                <c:pt idx="81">
                  <c:v>43373</c:v>
                </c:pt>
                <c:pt idx="82">
                  <c:v>43404</c:v>
                </c:pt>
                <c:pt idx="83">
                  <c:v>43434</c:v>
                </c:pt>
                <c:pt idx="84">
                  <c:v>43465</c:v>
                </c:pt>
                <c:pt idx="85">
                  <c:v>43496</c:v>
                </c:pt>
                <c:pt idx="86">
                  <c:v>43524</c:v>
                </c:pt>
                <c:pt idx="87">
                  <c:v>43555</c:v>
                </c:pt>
              </c:numCache>
            </c:numRef>
          </c:cat>
          <c:val>
            <c:numRef>
              <c:f>まとめ!$U$32:$U$119</c:f>
              <c:numCache>
                <c:formatCode>0.0</c:formatCode>
                <c:ptCount val="88"/>
                <c:pt idx="4" formatCode="0">
                  <c:v>1364.6296688220762</c:v>
                </c:pt>
                <c:pt idx="5" formatCode="0">
                  <c:v>1946.516201903336</c:v>
                </c:pt>
                <c:pt idx="6" formatCode="0">
                  <c:v>1986.1449058173002</c:v>
                </c:pt>
                <c:pt idx="7" formatCode="0">
                  <c:v>1790</c:v>
                </c:pt>
                <c:pt idx="8" formatCode="0">
                  <c:v>1590</c:v>
                </c:pt>
                <c:pt idx="9" formatCode="0">
                  <c:v>1290</c:v>
                </c:pt>
                <c:pt idx="10" formatCode="0">
                  <c:v>1890</c:v>
                </c:pt>
                <c:pt idx="11" formatCode="0">
                  <c:v>1470</c:v>
                </c:pt>
                <c:pt idx="12" formatCode="0">
                  <c:v>1034.1619417444142</c:v>
                </c:pt>
                <c:pt idx="13" formatCode="0">
                  <c:v>889.05634977627858</c:v>
                </c:pt>
                <c:pt idx="14" formatCode="0">
                  <c:v>773.27002456828586</c:v>
                </c:pt>
                <c:pt idx="15" formatCode="0">
                  <c:v>688.18497808941197</c:v>
                </c:pt>
                <c:pt idx="16" formatCode="0">
                  <c:v>1123.1908323002942</c:v>
                </c:pt>
                <c:pt idx="17" formatCode="0">
                  <c:v>1616.1120358464113</c:v>
                </c:pt>
                <c:pt idx="18" formatCode="0">
                  <c:v>1664.0162856510465</c:v>
                </c:pt>
                <c:pt idx="19" formatCode="0">
                  <c:v>1513.4783817154103</c:v>
                </c:pt>
                <c:pt idx="20" formatCode="0">
                  <c:v>1255.7553302578845</c:v>
                </c:pt>
                <c:pt idx="21" formatCode="0">
                  <c:v>1120.0855581767096</c:v>
                </c:pt>
                <c:pt idx="22" formatCode="0">
                  <c:v>992.34805162971736</c:v>
                </c:pt>
                <c:pt idx="23" formatCode="0">
                  <c:v>795.35506687618908</c:v>
                </c:pt>
                <c:pt idx="24" formatCode="0">
                  <c:v>565.24192289161942</c:v>
                </c:pt>
                <c:pt idx="25" formatCode="0">
                  <c:v>491.32760801347195</c:v>
                </c:pt>
                <c:pt idx="26" formatCode="0">
                  <c:v>432.12129960743601</c:v>
                </c:pt>
                <c:pt idx="27" formatCode="0">
                  <c:v>366.51624189913889</c:v>
                </c:pt>
                <c:pt idx="28" formatCode="0">
                  <c:v>641.68007952749372</c:v>
                </c:pt>
                <c:pt idx="29" formatCode="0">
                  <c:v>933.72961064241827</c:v>
                </c:pt>
                <c:pt idx="30" formatCode="0">
                  <c:v>973.07630877755946</c:v>
                </c:pt>
                <c:pt idx="31" formatCode="0">
                  <c:v>895.47092301538419</c:v>
                </c:pt>
                <c:pt idx="32" formatCode="0">
                  <c:v>752.36640130708088</c:v>
                </c:pt>
                <c:pt idx="33" formatCode="0">
                  <c:v>679.48742477541248</c:v>
                </c:pt>
                <c:pt idx="34" formatCode="0">
                  <c:v>609.41669095950135</c:v>
                </c:pt>
                <c:pt idx="35" formatCode="0">
                  <c:v>494.76399628667679</c:v>
                </c:pt>
                <c:pt idx="36" formatCode="0">
                  <c:v>356.03530073259134</c:v>
                </c:pt>
                <c:pt idx="37" formatCode="0">
                  <c:v>313.54298039821236</c:v>
                </c:pt>
                <c:pt idx="38" formatCode="0">
                  <c:v>279.37287074623958</c:v>
                </c:pt>
                <c:pt idx="39" formatCode="0">
                  <c:v>239.75293011347986</c:v>
                </c:pt>
                <c:pt idx="40" formatCode="0">
                  <c:v>425.24574940667748</c:v>
                </c:pt>
                <c:pt idx="41" formatCode="0">
                  <c:v>626.7110135710401</c:v>
                </c:pt>
                <c:pt idx="42" formatCode="0">
                  <c:v>661.68411221541123</c:v>
                </c:pt>
                <c:pt idx="43" formatCode="0">
                  <c:v>616.54596226921876</c:v>
                </c:pt>
                <c:pt idx="44" formatCode="0">
                  <c:v>524.76137706239876</c:v>
                </c:pt>
                <c:pt idx="45" formatCode="0">
                  <c:v>480.05541823820977</c:v>
                </c:pt>
                <c:pt idx="46" formatCode="0">
                  <c:v>435.8039916521131</c:v>
                </c:pt>
                <c:pt idx="47" formatCode="0">
                  <c:v>358.22466690943713</c:v>
                </c:pt>
                <c:pt idx="48" formatCode="0">
                  <c:v>260.89862260593787</c:v>
                </c:pt>
                <c:pt idx="49" formatCode="0">
                  <c:v>232.53239410547138</c:v>
                </c:pt>
                <c:pt idx="50" formatCode="0">
                  <c:v>209.62713801481607</c:v>
                </c:pt>
                <c:pt idx="51" formatCode="0">
                  <c:v>181.76101963673477</c:v>
                </c:pt>
                <c:pt idx="52" formatCode="0">
                  <c:v>326.13027599097717</c:v>
                </c:pt>
                <c:pt idx="53" formatCode="0">
                  <c:v>485.86247850116035</c:v>
                </c:pt>
                <c:pt idx="54" formatCode="0">
                  <c:v>518.54613067845162</c:v>
                </c:pt>
                <c:pt idx="55" formatCode="0">
                  <c:v>488.25378464708763</c:v>
                </c:pt>
                <c:pt idx="56" formatCode="0">
                  <c:v>419.86513685329368</c:v>
                </c:pt>
                <c:pt idx="57" formatCode="0">
                  <c:v>388.0530741474513</c:v>
                </c:pt>
                <c:pt idx="58" formatCode="0">
                  <c:v>355.61381096395655</c:v>
                </c:pt>
                <c:pt idx="59" formatCode="0">
                  <c:v>295.12555177992959</c:v>
                </c:pt>
                <c:pt idx="60" formatCode="0">
                  <c:v>216.81933863598016</c:v>
                </c:pt>
                <c:pt idx="61" formatCode="0">
                  <c:v>194.9637674183131</c:v>
                </c:pt>
                <c:pt idx="62" formatCode="0">
                  <c:v>177.29936132230466</c:v>
                </c:pt>
                <c:pt idx="63" formatCode="0">
                  <c:v>154.93240577590078</c:v>
                </c:pt>
                <c:pt idx="64" formatCode="0">
                  <c:v>280.18662909417446</c:v>
                </c:pt>
                <c:pt idx="65" formatCode="0">
                  <c:v>420.50914654946672</c:v>
                </c:pt>
                <c:pt idx="66" formatCode="0">
                  <c:v>452.2216138446862</c:v>
                </c:pt>
                <c:pt idx="67" formatCode="0">
                  <c:v>428.65811959589638</c:v>
                </c:pt>
                <c:pt idx="68" formatCode="0">
                  <c:v>371.0879261371424</c:v>
                </c:pt>
                <c:pt idx="69" formatCode="0">
                  <c:v>345.09003915651203</c:v>
                </c:pt>
                <c:pt idx="70" formatCode="0">
                  <c:v>318.16564787136173</c:v>
                </c:pt>
                <c:pt idx="71" formatCode="0">
                  <c:v>265.59108960845697</c:v>
                </c:pt>
                <c:pt idx="72" formatCode="0">
                  <c:v>196.19258133225398</c:v>
                </c:pt>
                <c:pt idx="73" formatCode="0">
                  <c:v>177.37741389228336</c:v>
                </c:pt>
                <c:pt idx="74" formatCode="0">
                  <c:v>162.14338348765119</c:v>
                </c:pt>
                <c:pt idx="75" formatCode="0">
                  <c:v>142.31204268078699</c:v>
                </c:pt>
                <c:pt idx="76" formatCode="0">
                  <c:v>258.55211621187215</c:v>
                </c:pt>
                <c:pt idx="77" formatCode="0">
                  <c:v>389.74476010071248</c:v>
                </c:pt>
                <c:pt idx="78" formatCode="0">
                  <c:v>420.74853901386115</c:v>
                </c:pt>
                <c:pt idx="79" formatCode="0">
                  <c:v>400.44261245050399</c:v>
                </c:pt>
                <c:pt idx="80" formatCode="0">
                  <c:v>347.95446818520901</c:v>
                </c:pt>
                <c:pt idx="81" formatCode="0">
                  <c:v>324.7799350169484</c:v>
                </c:pt>
                <c:pt idx="82" formatCode="0">
                  <c:v>300.43019280661696</c:v>
                </c:pt>
                <c:pt idx="83" formatCode="0">
                  <c:v>251.63255593294699</c:v>
                </c:pt>
                <c:pt idx="84" formatCode="0">
                  <c:v>186.30935841280964</c:v>
                </c:pt>
                <c:pt idx="85" formatCode="0">
                  <c:v>168.87190044998053</c:v>
                </c:pt>
                <c:pt idx="86" formatCode="0">
                  <c:v>154.75961851290694</c:v>
                </c:pt>
                <c:pt idx="87" formatCode="0">
                  <c:v>136.16654480229619</c:v>
                </c:pt>
              </c:numCache>
            </c:numRef>
          </c:val>
          <c:smooth val="0"/>
        </c:ser>
        <c:ser>
          <c:idx val="11"/>
          <c:order val="1"/>
          <c:tx>
            <c:strRef>
              <c:f>まとめ!$S$30:$S$31</c:f>
              <c:strCache>
                <c:ptCount val="1"/>
                <c:pt idx="0">
                  <c:v>ぱいじん(飛灰) Cs134</c:v>
                </c:pt>
              </c:strCache>
            </c:strRef>
          </c:tx>
          <c:spPr>
            <a:ln w="12700">
              <a:solidFill>
                <a:srgbClr val="FF0000"/>
              </a:solidFill>
              <a:prstDash val="solid"/>
            </a:ln>
          </c:spPr>
          <c:marker>
            <c:symbol val="square"/>
            <c:size val="5"/>
            <c:spPr>
              <a:solidFill>
                <a:sysClr val="window" lastClr="FFFFFF"/>
              </a:solidFill>
              <a:ln>
                <a:solidFill>
                  <a:srgbClr val="FF0000"/>
                </a:solidFill>
                <a:prstDash val="solid"/>
              </a:ln>
            </c:spPr>
          </c:marker>
          <c:cat>
            <c:numRef>
              <c:f>まとめ!$R$32:$R$119</c:f>
              <c:numCache>
                <c:formatCode>[$-411]ge\.m</c:formatCode>
                <c:ptCount val="88"/>
                <c:pt idx="0">
                  <c:v>40614</c:v>
                </c:pt>
                <c:pt idx="1">
                  <c:v>40939</c:v>
                </c:pt>
                <c:pt idx="2">
                  <c:v>40968</c:v>
                </c:pt>
                <c:pt idx="3">
                  <c:v>40999</c:v>
                </c:pt>
                <c:pt idx="4">
                  <c:v>41029</c:v>
                </c:pt>
                <c:pt idx="5">
                  <c:v>41060</c:v>
                </c:pt>
                <c:pt idx="6">
                  <c:v>41090</c:v>
                </c:pt>
                <c:pt idx="7">
                  <c:v>41121</c:v>
                </c:pt>
                <c:pt idx="8">
                  <c:v>41152</c:v>
                </c:pt>
                <c:pt idx="9">
                  <c:v>41182</c:v>
                </c:pt>
                <c:pt idx="10">
                  <c:v>41213</c:v>
                </c:pt>
                <c:pt idx="11">
                  <c:v>41243</c:v>
                </c:pt>
                <c:pt idx="12">
                  <c:v>41274</c:v>
                </c:pt>
                <c:pt idx="13">
                  <c:v>41305</c:v>
                </c:pt>
                <c:pt idx="14">
                  <c:v>41333</c:v>
                </c:pt>
                <c:pt idx="15">
                  <c:v>41364</c:v>
                </c:pt>
                <c:pt idx="16">
                  <c:v>41394</c:v>
                </c:pt>
                <c:pt idx="17">
                  <c:v>41425</c:v>
                </c:pt>
                <c:pt idx="18">
                  <c:v>41455</c:v>
                </c:pt>
                <c:pt idx="19">
                  <c:v>41486</c:v>
                </c:pt>
                <c:pt idx="20">
                  <c:v>41517</c:v>
                </c:pt>
                <c:pt idx="21">
                  <c:v>41547</c:v>
                </c:pt>
                <c:pt idx="22">
                  <c:v>41578</c:v>
                </c:pt>
                <c:pt idx="23">
                  <c:v>41608</c:v>
                </c:pt>
                <c:pt idx="24">
                  <c:v>41639</c:v>
                </c:pt>
                <c:pt idx="25">
                  <c:v>41670</c:v>
                </c:pt>
                <c:pt idx="26">
                  <c:v>41698</c:v>
                </c:pt>
                <c:pt idx="27">
                  <c:v>41729</c:v>
                </c:pt>
                <c:pt idx="28">
                  <c:v>41759</c:v>
                </c:pt>
                <c:pt idx="29">
                  <c:v>41790</c:v>
                </c:pt>
                <c:pt idx="30">
                  <c:v>41820</c:v>
                </c:pt>
                <c:pt idx="31">
                  <c:v>41851</c:v>
                </c:pt>
                <c:pt idx="32">
                  <c:v>41882</c:v>
                </c:pt>
                <c:pt idx="33">
                  <c:v>41912</c:v>
                </c:pt>
                <c:pt idx="34">
                  <c:v>41943</c:v>
                </c:pt>
                <c:pt idx="35">
                  <c:v>41973</c:v>
                </c:pt>
                <c:pt idx="36">
                  <c:v>42004</c:v>
                </c:pt>
                <c:pt idx="37">
                  <c:v>42035</c:v>
                </c:pt>
                <c:pt idx="38">
                  <c:v>42063</c:v>
                </c:pt>
                <c:pt idx="39">
                  <c:v>42094</c:v>
                </c:pt>
                <c:pt idx="40">
                  <c:v>42124</c:v>
                </c:pt>
                <c:pt idx="41">
                  <c:v>42155</c:v>
                </c:pt>
                <c:pt idx="42">
                  <c:v>42185</c:v>
                </c:pt>
                <c:pt idx="43">
                  <c:v>42216</c:v>
                </c:pt>
                <c:pt idx="44">
                  <c:v>42247</c:v>
                </c:pt>
                <c:pt idx="45">
                  <c:v>42277</c:v>
                </c:pt>
                <c:pt idx="46">
                  <c:v>42308</c:v>
                </c:pt>
                <c:pt idx="47">
                  <c:v>42338</c:v>
                </c:pt>
                <c:pt idx="48">
                  <c:v>42369</c:v>
                </c:pt>
                <c:pt idx="49">
                  <c:v>42400</c:v>
                </c:pt>
                <c:pt idx="50">
                  <c:v>42429</c:v>
                </c:pt>
                <c:pt idx="51">
                  <c:v>42460</c:v>
                </c:pt>
                <c:pt idx="52">
                  <c:v>42490</c:v>
                </c:pt>
                <c:pt idx="53">
                  <c:v>42521</c:v>
                </c:pt>
                <c:pt idx="54">
                  <c:v>42551</c:v>
                </c:pt>
                <c:pt idx="55">
                  <c:v>42582</c:v>
                </c:pt>
                <c:pt idx="56">
                  <c:v>42613</c:v>
                </c:pt>
                <c:pt idx="57">
                  <c:v>42643</c:v>
                </c:pt>
                <c:pt idx="58">
                  <c:v>42674</c:v>
                </c:pt>
                <c:pt idx="59">
                  <c:v>42704</c:v>
                </c:pt>
                <c:pt idx="60">
                  <c:v>42735</c:v>
                </c:pt>
                <c:pt idx="61">
                  <c:v>42766</c:v>
                </c:pt>
                <c:pt idx="62">
                  <c:v>42794</c:v>
                </c:pt>
                <c:pt idx="63">
                  <c:v>42825</c:v>
                </c:pt>
                <c:pt idx="64">
                  <c:v>42855</c:v>
                </c:pt>
                <c:pt idx="65">
                  <c:v>42886</c:v>
                </c:pt>
                <c:pt idx="66">
                  <c:v>42916</c:v>
                </c:pt>
                <c:pt idx="67">
                  <c:v>42947</c:v>
                </c:pt>
                <c:pt idx="68">
                  <c:v>42978</c:v>
                </c:pt>
                <c:pt idx="69">
                  <c:v>43008</c:v>
                </c:pt>
                <c:pt idx="70">
                  <c:v>43039</c:v>
                </c:pt>
                <c:pt idx="71">
                  <c:v>43069</c:v>
                </c:pt>
                <c:pt idx="72">
                  <c:v>43100</c:v>
                </c:pt>
                <c:pt idx="73">
                  <c:v>43131</c:v>
                </c:pt>
                <c:pt idx="74">
                  <c:v>43159</c:v>
                </c:pt>
                <c:pt idx="75">
                  <c:v>43190</c:v>
                </c:pt>
                <c:pt idx="76">
                  <c:v>43220</c:v>
                </c:pt>
                <c:pt idx="77">
                  <c:v>43251</c:v>
                </c:pt>
                <c:pt idx="78">
                  <c:v>43281</c:v>
                </c:pt>
                <c:pt idx="79">
                  <c:v>43312</c:v>
                </c:pt>
                <c:pt idx="80">
                  <c:v>43343</c:v>
                </c:pt>
                <c:pt idx="81">
                  <c:v>43373</c:v>
                </c:pt>
                <c:pt idx="82">
                  <c:v>43404</c:v>
                </c:pt>
                <c:pt idx="83">
                  <c:v>43434</c:v>
                </c:pt>
                <c:pt idx="84">
                  <c:v>43465</c:v>
                </c:pt>
                <c:pt idx="85">
                  <c:v>43496</c:v>
                </c:pt>
                <c:pt idx="86">
                  <c:v>43524</c:v>
                </c:pt>
                <c:pt idx="87">
                  <c:v>43555</c:v>
                </c:pt>
              </c:numCache>
            </c:numRef>
          </c:cat>
          <c:val>
            <c:numRef>
              <c:f>まとめ!$S$32:$S$119</c:f>
              <c:numCache>
                <c:formatCode>0</c:formatCode>
                <c:ptCount val="88"/>
                <c:pt idx="4">
                  <c:v>553.98067905565381</c:v>
                </c:pt>
                <c:pt idx="5">
                  <c:v>777.08673522706124</c:v>
                </c:pt>
                <c:pt idx="6">
                  <c:v>779.0439370485584</c:v>
                </c:pt>
                <c:pt idx="7">
                  <c:v>690</c:v>
                </c:pt>
                <c:pt idx="8">
                  <c:v>610</c:v>
                </c:pt>
                <c:pt idx="9">
                  <c:v>490</c:v>
                </c:pt>
                <c:pt idx="10">
                  <c:v>660</c:v>
                </c:pt>
                <c:pt idx="11">
                  <c:v>520</c:v>
                </c:pt>
                <c:pt idx="12">
                  <c:v>359.00784518365623</c:v>
                </c:pt>
                <c:pt idx="13">
                  <c:v>302.6297864443801</c:v>
                </c:pt>
                <c:pt idx="14">
                  <c:v>258.02533695319198</c:v>
                </c:pt>
                <c:pt idx="15">
                  <c:v>225.52279895892272</c:v>
                </c:pt>
                <c:pt idx="16">
                  <c:v>360.71796631680144</c:v>
                </c:pt>
                <c:pt idx="17">
                  <c:v>508.8766899469299</c:v>
                </c:pt>
                <c:pt idx="18">
                  <c:v>513.27487118004012</c:v>
                </c:pt>
                <c:pt idx="19">
                  <c:v>457.53078084036758</c:v>
                </c:pt>
                <c:pt idx="20">
                  <c:v>371.76580013630274</c:v>
                </c:pt>
                <c:pt idx="21">
                  <c:v>324.74270939455005</c:v>
                </c:pt>
                <c:pt idx="22">
                  <c:v>281.8985014005882</c:v>
                </c:pt>
                <c:pt idx="23">
                  <c:v>221.24535486353196</c:v>
                </c:pt>
                <c:pt idx="24">
                  <c:v>154.06563071261601</c:v>
                </c:pt>
                <c:pt idx="25">
                  <c:v>131.12951897180844</c:v>
                </c:pt>
                <c:pt idx="26">
                  <c:v>112.9378731352386</c:v>
                </c:pt>
                <c:pt idx="27">
                  <c:v>94.009672812363206</c:v>
                </c:pt>
                <c:pt idx="28">
                  <c:v>161.23564025516123</c:v>
                </c:pt>
                <c:pt idx="29">
                  <c:v>230.02981166820217</c:v>
                </c:pt>
                <c:pt idx="30">
                  <c:v>234.94116592017801</c:v>
                </c:pt>
                <c:pt idx="31">
                  <c:v>212.0706475232621</c:v>
                </c:pt>
                <c:pt idx="32">
                  <c:v>174.70103185823228</c:v>
                </c:pt>
                <c:pt idx="33">
                  <c:v>154.77454936666314</c:v>
                </c:pt>
                <c:pt idx="34">
                  <c:v>136.29920232014484</c:v>
                </c:pt>
                <c:pt idx="35">
                  <c:v>108.63570380426808</c:v>
                </c:pt>
                <c:pt idx="36">
                  <c:v>76.826608047034327</c:v>
                </c:pt>
                <c:pt idx="37">
                  <c:v>66.487218528826119</c:v>
                </c:pt>
                <c:pt idx="38">
                  <c:v>58.248673808029331</c:v>
                </c:pt>
                <c:pt idx="39">
                  <c:v>49.258816006095905</c:v>
                </c:pt>
                <c:pt idx="40">
                  <c:v>86.009756407910729</c:v>
                </c:pt>
                <c:pt idx="41">
                  <c:v>124.9198358673586</c:v>
                </c:pt>
                <c:pt idx="42">
                  <c:v>130.01128038574478</c:v>
                </c:pt>
                <c:pt idx="43">
                  <c:v>119.53093419154391</c:v>
                </c:pt>
                <c:pt idx="44">
                  <c:v>100.40238998242027</c:v>
                </c:pt>
                <c:pt idx="45" formatCode="0.0">
                  <c:v>90.711861385176107</c:v>
                </c:pt>
                <c:pt idx="46" formatCode="0.0">
                  <c:v>81.417535334571255</c:v>
                </c:pt>
                <c:pt idx="47" formatCode="0.0">
                  <c:v>66.184028984325266</c:v>
                </c:pt>
                <c:pt idx="48" formatCode="0.0">
                  <c:v>47.716065119484277</c:v>
                </c:pt>
                <c:pt idx="49" formatCode="0.0">
                  <c:v>42.115084430988148</c:v>
                </c:pt>
                <c:pt idx="50" formatCode="0.0">
                  <c:v>37.624203207895775</c:v>
                </c:pt>
                <c:pt idx="51" formatCode="0.0">
                  <c:v>32.362163815391639</c:v>
                </c:pt>
                <c:pt idx="52" formatCode="0.0">
                  <c:v>57.620946665049424</c:v>
                </c:pt>
                <c:pt idx="53" formatCode="0.0">
                  <c:v>85.253834432004709</c:v>
                </c:pt>
                <c:pt idx="54" formatCode="0.0">
                  <c:v>90.38643580432209</c:v>
                </c:pt>
                <c:pt idx="55" formatCode="0.0">
                  <c:v>84.605391383189868</c:v>
                </c:pt>
                <c:pt idx="56" formatCode="0.0">
                  <c:v>72.351464785981648</c:v>
                </c:pt>
                <c:pt idx="57" formatCode="0.0">
                  <c:v>66.525938416715789</c:v>
                </c:pt>
                <c:pt idx="58" formatCode="0.0">
                  <c:v>60.697979411243573</c:v>
                </c:pt>
                <c:pt idx="59" formatCode="0.0">
                  <c:v>50.165274870082051</c:v>
                </c:pt>
                <c:pt idx="60" formatCode="0.0">
                  <c:v>36.728169706043062</c:v>
                </c:pt>
                <c:pt idx="61" formatCode="0.0">
                  <c:v>32.915586962933936</c:v>
                </c:pt>
                <c:pt idx="62" formatCode="0.0">
                  <c:v>29.845815420094283</c:v>
                </c:pt>
                <c:pt idx="63" formatCode="0.0">
                  <c:v>26.020813444334426</c:v>
                </c:pt>
                <c:pt idx="64" formatCode="0.0">
                  <c:v>46.960756686960053</c:v>
                </c:pt>
                <c:pt idx="65" formatCode="0.0">
                  <c:v>70.357908409130857</c:v>
                </c:pt>
                <c:pt idx="66" formatCode="0.0">
                  <c:v>75.535808307737838</c:v>
                </c:pt>
                <c:pt idx="67" formatCode="0.0">
                  <c:v>71.502718264359586</c:v>
                </c:pt>
                <c:pt idx="68" formatCode="0.0">
                  <c:v>61.828346530507822</c:v>
                </c:pt>
                <c:pt idx="69" formatCode="0.0">
                  <c:v>57.445110252518269</c:v>
                </c:pt>
                <c:pt idx="70" formatCode="0.0">
                  <c:v>52.922126642055403</c:v>
                </c:pt>
                <c:pt idx="71" formatCode="0.0">
                  <c:v>44.152810238379971</c:v>
                </c:pt>
                <c:pt idx="72" formatCode="0.0">
                  <c:v>32.603354852056697</c:v>
                </c:pt>
                <c:pt idx="73" formatCode="0.0">
                  <c:v>29.463183567927036</c:v>
                </c:pt>
                <c:pt idx="74" formatCode="0.0">
                  <c:v>26.92654622058965</c:v>
                </c:pt>
                <c:pt idx="75" formatCode="0.0">
                  <c:v>23.632896782466233</c:v>
                </c:pt>
                <c:pt idx="76" formatCode="0.0">
                  <c:v>42.9462888326144</c:v>
                </c:pt>
                <c:pt idx="77" formatCode="0.0">
                  <c:v>64.754594461776733</c:v>
                </c:pt>
                <c:pt idx="78" formatCode="0.0">
                  <c:v>69.935118703372609</c:v>
                </c:pt>
                <c:pt idx="79" formatCode="0.0">
                  <c:v>66.568255879299997</c:v>
                </c:pt>
                <c:pt idx="80" formatCode="0.0">
                  <c:v>57.861794227613295</c:v>
                </c:pt>
                <c:pt idx="81" formatCode="0.0">
                  <c:v>54.026367793655474</c:v>
                </c:pt>
                <c:pt idx="82" formatCode="0.0">
                  <c:v>49.994111167157541</c:v>
                </c:pt>
                <c:pt idx="83" formatCode="0.0">
                  <c:v>41.893294346617999</c:v>
                </c:pt>
                <c:pt idx="84" formatCode="0.0">
                  <c:v>31.04191131584891</c:v>
                </c:pt>
                <c:pt idx="85" formatCode="0.0">
                  <c:v>28.154725467013122</c:v>
                </c:pt>
                <c:pt idx="86" formatCode="0.0">
                  <c:v>25.815908039592834</c:v>
                </c:pt>
                <c:pt idx="87" formatCode="0.0">
                  <c:v>22.728884024547348</c:v>
                </c:pt>
              </c:numCache>
            </c:numRef>
          </c:val>
          <c:smooth val="0"/>
        </c:ser>
        <c:ser>
          <c:idx val="1"/>
          <c:order val="2"/>
          <c:tx>
            <c:strRef>
              <c:f>まとめ!$T$30:$T$31</c:f>
              <c:strCache>
                <c:ptCount val="1"/>
                <c:pt idx="0">
                  <c:v>ぱいじん(飛灰) Cs137</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numRef>
              <c:f>まとめ!$R$32:$R$119</c:f>
              <c:numCache>
                <c:formatCode>[$-411]ge\.m</c:formatCode>
                <c:ptCount val="88"/>
                <c:pt idx="0">
                  <c:v>40614</c:v>
                </c:pt>
                <c:pt idx="1">
                  <c:v>40939</c:v>
                </c:pt>
                <c:pt idx="2">
                  <c:v>40968</c:v>
                </c:pt>
                <c:pt idx="3">
                  <c:v>40999</c:v>
                </c:pt>
                <c:pt idx="4">
                  <c:v>41029</c:v>
                </c:pt>
                <c:pt idx="5">
                  <c:v>41060</c:v>
                </c:pt>
                <c:pt idx="6">
                  <c:v>41090</c:v>
                </c:pt>
                <c:pt idx="7">
                  <c:v>41121</c:v>
                </c:pt>
                <c:pt idx="8">
                  <c:v>41152</c:v>
                </c:pt>
                <c:pt idx="9">
                  <c:v>41182</c:v>
                </c:pt>
                <c:pt idx="10">
                  <c:v>41213</c:v>
                </c:pt>
                <c:pt idx="11">
                  <c:v>41243</c:v>
                </c:pt>
                <c:pt idx="12">
                  <c:v>41274</c:v>
                </c:pt>
                <c:pt idx="13">
                  <c:v>41305</c:v>
                </c:pt>
                <c:pt idx="14">
                  <c:v>41333</c:v>
                </c:pt>
                <c:pt idx="15">
                  <c:v>41364</c:v>
                </c:pt>
                <c:pt idx="16">
                  <c:v>41394</c:v>
                </c:pt>
                <c:pt idx="17">
                  <c:v>41425</c:v>
                </c:pt>
                <c:pt idx="18">
                  <c:v>41455</c:v>
                </c:pt>
                <c:pt idx="19">
                  <c:v>41486</c:v>
                </c:pt>
                <c:pt idx="20">
                  <c:v>41517</c:v>
                </c:pt>
                <c:pt idx="21">
                  <c:v>41547</c:v>
                </c:pt>
                <c:pt idx="22">
                  <c:v>41578</c:v>
                </c:pt>
                <c:pt idx="23">
                  <c:v>41608</c:v>
                </c:pt>
                <c:pt idx="24">
                  <c:v>41639</c:v>
                </c:pt>
                <c:pt idx="25">
                  <c:v>41670</c:v>
                </c:pt>
                <c:pt idx="26">
                  <c:v>41698</c:v>
                </c:pt>
                <c:pt idx="27">
                  <c:v>41729</c:v>
                </c:pt>
                <c:pt idx="28">
                  <c:v>41759</c:v>
                </c:pt>
                <c:pt idx="29">
                  <c:v>41790</c:v>
                </c:pt>
                <c:pt idx="30">
                  <c:v>41820</c:v>
                </c:pt>
                <c:pt idx="31">
                  <c:v>41851</c:v>
                </c:pt>
                <c:pt idx="32">
                  <c:v>41882</c:v>
                </c:pt>
                <c:pt idx="33">
                  <c:v>41912</c:v>
                </c:pt>
                <c:pt idx="34">
                  <c:v>41943</c:v>
                </c:pt>
                <c:pt idx="35">
                  <c:v>41973</c:v>
                </c:pt>
                <c:pt idx="36">
                  <c:v>42004</c:v>
                </c:pt>
                <c:pt idx="37">
                  <c:v>42035</c:v>
                </c:pt>
                <c:pt idx="38">
                  <c:v>42063</c:v>
                </c:pt>
                <c:pt idx="39">
                  <c:v>42094</c:v>
                </c:pt>
                <c:pt idx="40">
                  <c:v>42124</c:v>
                </c:pt>
                <c:pt idx="41">
                  <c:v>42155</c:v>
                </c:pt>
                <c:pt idx="42">
                  <c:v>42185</c:v>
                </c:pt>
                <c:pt idx="43">
                  <c:v>42216</c:v>
                </c:pt>
                <c:pt idx="44">
                  <c:v>42247</c:v>
                </c:pt>
                <c:pt idx="45">
                  <c:v>42277</c:v>
                </c:pt>
                <c:pt idx="46">
                  <c:v>42308</c:v>
                </c:pt>
                <c:pt idx="47">
                  <c:v>42338</c:v>
                </c:pt>
                <c:pt idx="48">
                  <c:v>42369</c:v>
                </c:pt>
                <c:pt idx="49">
                  <c:v>42400</c:v>
                </c:pt>
                <c:pt idx="50">
                  <c:v>42429</c:v>
                </c:pt>
                <c:pt idx="51">
                  <c:v>42460</c:v>
                </c:pt>
                <c:pt idx="52">
                  <c:v>42490</c:v>
                </c:pt>
                <c:pt idx="53">
                  <c:v>42521</c:v>
                </c:pt>
                <c:pt idx="54">
                  <c:v>42551</c:v>
                </c:pt>
                <c:pt idx="55">
                  <c:v>42582</c:v>
                </c:pt>
                <c:pt idx="56">
                  <c:v>42613</c:v>
                </c:pt>
                <c:pt idx="57">
                  <c:v>42643</c:v>
                </c:pt>
                <c:pt idx="58">
                  <c:v>42674</c:v>
                </c:pt>
                <c:pt idx="59">
                  <c:v>42704</c:v>
                </c:pt>
                <c:pt idx="60">
                  <c:v>42735</c:v>
                </c:pt>
                <c:pt idx="61">
                  <c:v>42766</c:v>
                </c:pt>
                <c:pt idx="62">
                  <c:v>42794</c:v>
                </c:pt>
                <c:pt idx="63">
                  <c:v>42825</c:v>
                </c:pt>
                <c:pt idx="64">
                  <c:v>42855</c:v>
                </c:pt>
                <c:pt idx="65">
                  <c:v>42886</c:v>
                </c:pt>
                <c:pt idx="66">
                  <c:v>42916</c:v>
                </c:pt>
                <c:pt idx="67">
                  <c:v>42947</c:v>
                </c:pt>
                <c:pt idx="68">
                  <c:v>42978</c:v>
                </c:pt>
                <c:pt idx="69">
                  <c:v>43008</c:v>
                </c:pt>
                <c:pt idx="70">
                  <c:v>43039</c:v>
                </c:pt>
                <c:pt idx="71">
                  <c:v>43069</c:v>
                </c:pt>
                <c:pt idx="72">
                  <c:v>43100</c:v>
                </c:pt>
                <c:pt idx="73">
                  <c:v>43131</c:v>
                </c:pt>
                <c:pt idx="74">
                  <c:v>43159</c:v>
                </c:pt>
                <c:pt idx="75">
                  <c:v>43190</c:v>
                </c:pt>
                <c:pt idx="76">
                  <c:v>43220</c:v>
                </c:pt>
                <c:pt idx="77">
                  <c:v>43251</c:v>
                </c:pt>
                <c:pt idx="78">
                  <c:v>43281</c:v>
                </c:pt>
                <c:pt idx="79">
                  <c:v>43312</c:v>
                </c:pt>
                <c:pt idx="80">
                  <c:v>43343</c:v>
                </c:pt>
                <c:pt idx="81">
                  <c:v>43373</c:v>
                </c:pt>
                <c:pt idx="82">
                  <c:v>43404</c:v>
                </c:pt>
                <c:pt idx="83">
                  <c:v>43434</c:v>
                </c:pt>
                <c:pt idx="84">
                  <c:v>43465</c:v>
                </c:pt>
                <c:pt idx="85">
                  <c:v>43496</c:v>
                </c:pt>
                <c:pt idx="86">
                  <c:v>43524</c:v>
                </c:pt>
                <c:pt idx="87">
                  <c:v>43555</c:v>
                </c:pt>
              </c:numCache>
            </c:numRef>
          </c:cat>
          <c:val>
            <c:numRef>
              <c:f>まとめ!$T$32:$T$119</c:f>
              <c:numCache>
                <c:formatCode>0</c:formatCode>
                <c:ptCount val="88"/>
                <c:pt idx="4">
                  <c:v>810.64898976642235</c:v>
                </c:pt>
                <c:pt idx="5">
                  <c:v>1169.4294666762748</c:v>
                </c:pt>
                <c:pt idx="6">
                  <c:v>1207.1009687687417</c:v>
                </c:pt>
                <c:pt idx="7">
                  <c:v>1100</c:v>
                </c:pt>
                <c:pt idx="8">
                  <c:v>980</c:v>
                </c:pt>
                <c:pt idx="9">
                  <c:v>800</c:v>
                </c:pt>
                <c:pt idx="10">
                  <c:v>1230</c:v>
                </c:pt>
                <c:pt idx="11">
                  <c:v>950</c:v>
                </c:pt>
                <c:pt idx="12">
                  <c:v>675.15409656075803</c:v>
                </c:pt>
                <c:pt idx="13">
                  <c:v>586.42656333189848</c:v>
                </c:pt>
                <c:pt idx="14">
                  <c:v>515.24468761509388</c:v>
                </c:pt>
                <c:pt idx="15">
                  <c:v>462.66217913048922</c:v>
                </c:pt>
                <c:pt idx="16">
                  <c:v>762.47286598349274</c:v>
                </c:pt>
                <c:pt idx="17">
                  <c:v>1107.2353458994814</c:v>
                </c:pt>
                <c:pt idx="18">
                  <c:v>1150.7414144710062</c:v>
                </c:pt>
                <c:pt idx="19">
                  <c:v>1055.9476008750426</c:v>
                </c:pt>
                <c:pt idx="20">
                  <c:v>883.98953012158177</c:v>
                </c:pt>
                <c:pt idx="21">
                  <c:v>795.34284878215965</c:v>
                </c:pt>
                <c:pt idx="22">
                  <c:v>710.44955022912916</c:v>
                </c:pt>
                <c:pt idx="23">
                  <c:v>574.10971201265716</c:v>
                </c:pt>
                <c:pt idx="24">
                  <c:v>411.17629217900344</c:v>
                </c:pt>
                <c:pt idx="25">
                  <c:v>360.19808904166354</c:v>
                </c:pt>
                <c:pt idx="26">
                  <c:v>319.18342647219743</c:v>
                </c:pt>
                <c:pt idx="27">
                  <c:v>272.5065690867757</c:v>
                </c:pt>
                <c:pt idx="28">
                  <c:v>480.44443927233249</c:v>
                </c:pt>
                <c:pt idx="29">
                  <c:v>703.69979897421604</c:v>
                </c:pt>
                <c:pt idx="30">
                  <c:v>738.13514285738142</c:v>
                </c:pt>
                <c:pt idx="31">
                  <c:v>683.40027549212209</c:v>
                </c:pt>
                <c:pt idx="32">
                  <c:v>577.66536944884854</c:v>
                </c:pt>
                <c:pt idx="33">
                  <c:v>524.71287540874937</c:v>
                </c:pt>
                <c:pt idx="34">
                  <c:v>473.11748863935651</c:v>
                </c:pt>
                <c:pt idx="35">
                  <c:v>386.12829248240871</c:v>
                </c:pt>
                <c:pt idx="36">
                  <c:v>279.20869268555703</c:v>
                </c:pt>
                <c:pt idx="37">
                  <c:v>247.05576186938623</c:v>
                </c:pt>
                <c:pt idx="38">
                  <c:v>221.12419693821028</c:v>
                </c:pt>
                <c:pt idx="39">
                  <c:v>190.49411410738395</c:v>
                </c:pt>
                <c:pt idx="40">
                  <c:v>339.23599299876673</c:v>
                </c:pt>
                <c:pt idx="41">
                  <c:v>501.79117770368151</c:v>
                </c:pt>
                <c:pt idx="42">
                  <c:v>531.67283182966651</c:v>
                </c:pt>
                <c:pt idx="43">
                  <c:v>497.01502807767491</c:v>
                </c:pt>
                <c:pt idx="44">
                  <c:v>424.35898707997848</c:v>
                </c:pt>
                <c:pt idx="45">
                  <c:v>389.34355685303365</c:v>
                </c:pt>
                <c:pt idx="46">
                  <c:v>354.38645631754184</c:v>
                </c:pt>
                <c:pt idx="47">
                  <c:v>292.04063792511187</c:v>
                </c:pt>
                <c:pt idx="48">
                  <c:v>213.18255748645359</c:v>
                </c:pt>
                <c:pt idx="49">
                  <c:v>190.41730967448325</c:v>
                </c:pt>
                <c:pt idx="50">
                  <c:v>172.00293480692031</c:v>
                </c:pt>
                <c:pt idx="51">
                  <c:v>149.39885582134315</c:v>
                </c:pt>
                <c:pt idx="52">
                  <c:v>268.50932932592775</c:v>
                </c:pt>
                <c:pt idx="53">
                  <c:v>400.60864406915567</c:v>
                </c:pt>
                <c:pt idx="54">
                  <c:v>428.15969487412957</c:v>
                </c:pt>
                <c:pt idx="55">
                  <c:v>403.64839326389773</c:v>
                </c:pt>
                <c:pt idx="56">
                  <c:v>347.51367206731203</c:v>
                </c:pt>
                <c:pt idx="57">
                  <c:v>321.52713573073549</c:v>
                </c:pt>
                <c:pt idx="58">
                  <c:v>294.91583155271297</c:v>
                </c:pt>
                <c:pt idx="59">
                  <c:v>244.96027690984755</c:v>
                </c:pt>
                <c:pt idx="60">
                  <c:v>180.09116892993708</c:v>
                </c:pt>
                <c:pt idx="61">
                  <c:v>162.04818045537917</c:v>
                </c:pt>
                <c:pt idx="62">
                  <c:v>147.45354590221038</c:v>
                </c:pt>
                <c:pt idx="63">
                  <c:v>128.91159233156634</c:v>
                </c:pt>
                <c:pt idx="64">
                  <c:v>233.22587240721438</c:v>
                </c:pt>
                <c:pt idx="65">
                  <c:v>350.15123814033586</c:v>
                </c:pt>
                <c:pt idx="66">
                  <c:v>376.68580553694835</c:v>
                </c:pt>
                <c:pt idx="67">
                  <c:v>357.15540133153678</c:v>
                </c:pt>
                <c:pt idx="68">
                  <c:v>309.25957960663459</c:v>
                </c:pt>
                <c:pt idx="69">
                  <c:v>287.64492890399379</c:v>
                </c:pt>
                <c:pt idx="70">
                  <c:v>265.24352122930634</c:v>
                </c:pt>
                <c:pt idx="71">
                  <c:v>221.43827937007697</c:v>
                </c:pt>
                <c:pt idx="72">
                  <c:v>163.58922648019728</c:v>
                </c:pt>
                <c:pt idx="73">
                  <c:v>147.91423032435631</c:v>
                </c:pt>
                <c:pt idx="74">
                  <c:v>135.21683726706155</c:v>
                </c:pt>
                <c:pt idx="75">
                  <c:v>118.67914589832075</c:v>
                </c:pt>
                <c:pt idx="76">
                  <c:v>215.60582737925776</c:v>
                </c:pt>
                <c:pt idx="77">
                  <c:v>324.99016563893576</c:v>
                </c:pt>
                <c:pt idx="78">
                  <c:v>350.81342031048854</c:v>
                </c:pt>
                <c:pt idx="79">
                  <c:v>333.87435657120398</c:v>
                </c:pt>
                <c:pt idx="80">
                  <c:v>290.09267395759571</c:v>
                </c:pt>
                <c:pt idx="81">
                  <c:v>270.75356722329292</c:v>
                </c:pt>
                <c:pt idx="82">
                  <c:v>250.43608163945942</c:v>
                </c:pt>
                <c:pt idx="83">
                  <c:v>209.73926158632898</c:v>
                </c:pt>
                <c:pt idx="84">
                  <c:v>155.26744709696072</c:v>
                </c:pt>
                <c:pt idx="85">
                  <c:v>140.71717498296741</c:v>
                </c:pt>
                <c:pt idx="86">
                  <c:v>128.9437104733141</c:v>
                </c:pt>
                <c:pt idx="87">
                  <c:v>113.43766077774883</c:v>
                </c:pt>
              </c:numCache>
            </c:numRef>
          </c:val>
          <c:smooth val="0"/>
        </c:ser>
        <c:dLbls>
          <c:showLegendKey val="0"/>
          <c:showVal val="0"/>
          <c:showCatName val="0"/>
          <c:showSerName val="0"/>
          <c:showPercent val="0"/>
          <c:showBubbleSize val="0"/>
        </c:dLbls>
        <c:marker val="1"/>
        <c:smooth val="0"/>
        <c:axId val="287938432"/>
        <c:axId val="287945088"/>
      </c:lineChart>
      <c:dateAx>
        <c:axId val="287938432"/>
        <c:scaling>
          <c:orientation val="minMax"/>
        </c:scaling>
        <c:delete val="0"/>
        <c:axPos val="b"/>
        <c:majorGridlines>
          <c:spPr>
            <a:ln w="3175">
              <a:solidFill>
                <a:sysClr val="window" lastClr="FFFFFF">
                  <a:lumMod val="85000"/>
                </a:sysClr>
              </a:solid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87945088"/>
        <c:crossesAt val="1E-3"/>
        <c:auto val="0"/>
        <c:lblOffset val="100"/>
        <c:baseTimeUnit val="days"/>
        <c:majorUnit val="6"/>
        <c:majorTimeUnit val="months"/>
        <c:minorUnit val="2"/>
      </c:dateAx>
      <c:valAx>
        <c:axId val="287945088"/>
        <c:scaling>
          <c:orientation val="minMax"/>
        </c:scaling>
        <c:delete val="0"/>
        <c:axPos val="l"/>
        <c:majorGridlines>
          <c:spPr>
            <a:ln w="3175">
              <a:solidFill>
                <a:sysClr val="window" lastClr="FFFFFF">
                  <a:lumMod val="85000"/>
                </a:sysClr>
              </a:solidFill>
              <a:prstDash val="solid"/>
            </a:ln>
          </c:spPr>
        </c:majorGridlines>
        <c:title>
          <c:tx>
            <c:rich>
              <a:bodyPr rot="0" vert="horz"/>
              <a:lstStyle/>
              <a:p>
                <a:pPr>
                  <a:defRPr sz="900"/>
                </a:pPr>
                <a:r>
                  <a:rPr lang="en-US" altLang="ja-JP" sz="900">
                    <a:latin typeface="Meiryo UI" panose="020B0604030504040204" pitchFamily="50" charset="-128"/>
                    <a:ea typeface="Meiryo UI" panose="020B0604030504040204" pitchFamily="50" charset="-128"/>
                  </a:rPr>
                  <a:t>Bq/kg</a:t>
                </a:r>
                <a:endParaRPr lang="ja-JP" altLang="en-US" sz="900">
                  <a:latin typeface="Meiryo UI" panose="020B0604030504040204" pitchFamily="50" charset="-128"/>
                  <a:ea typeface="Meiryo UI" panose="020B0604030504040204" pitchFamily="50" charset="-128"/>
                </a:endParaRPr>
              </a:p>
            </c:rich>
          </c:tx>
          <c:layout>
            <c:manualLayout>
              <c:xMode val="edge"/>
              <c:yMode val="edge"/>
              <c:x val="1.0081913563071301E-2"/>
              <c:y val="0.455167362883311"/>
            </c:manualLayout>
          </c:layout>
          <c:overlay val="0"/>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87938432"/>
        <c:crosses val="autoZero"/>
        <c:crossBetween val="midCat"/>
      </c:valAx>
      <c:spPr>
        <a:solidFill>
          <a:srgbClr val="FFFFFF"/>
        </a:solidFill>
        <a:ln w="12700">
          <a:solidFill>
            <a:srgbClr val="808080"/>
          </a:solidFill>
          <a:prstDash val="solid"/>
        </a:ln>
      </c:spPr>
    </c:plotArea>
    <c:legend>
      <c:legendPos val="r"/>
      <c:layout>
        <c:manualLayout>
          <c:xMode val="edge"/>
          <c:yMode val="edge"/>
          <c:x val="0.26961955513136615"/>
          <c:y val="0.12166120656812317"/>
          <c:w val="0.61638502257924832"/>
          <c:h val="0.15607391873870524"/>
        </c:manualLayout>
      </c:layout>
      <c:overlay val="0"/>
      <c:spPr>
        <a:noFill/>
      </c:spPr>
      <c:txPr>
        <a:bodyPr/>
        <a:lstStyle/>
        <a:p>
          <a:pPr>
            <a:defRPr sz="1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a:ea typeface="Meiryo UI"/>
                <a:cs typeface="Meiryo UI"/>
              </a:defRPr>
            </a:pPr>
            <a:r>
              <a:rPr lang="ja-JP" altLang="en-US" sz="1200"/>
              <a:t>焼却灰</a:t>
            </a:r>
            <a:r>
              <a:rPr lang="en-US" altLang="ja-JP" sz="1200"/>
              <a:t>(</a:t>
            </a:r>
            <a:r>
              <a:rPr lang="ja-JP" altLang="en-US" sz="1200"/>
              <a:t>主灰</a:t>
            </a:r>
            <a:r>
              <a:rPr lang="en-US" altLang="ja-JP" sz="1200"/>
              <a:t>)</a:t>
            </a:r>
            <a:r>
              <a:rPr lang="ja-JP" altLang="en-US" sz="1200"/>
              <a:t>中の</a:t>
            </a:r>
            <a:r>
              <a:rPr lang="en-US" altLang="ja-JP" sz="1200"/>
              <a:t>Cs</a:t>
            </a:r>
            <a:r>
              <a:rPr lang="ja-JP" altLang="en-US" sz="1200"/>
              <a:t>濃度の推移</a:t>
            </a:r>
          </a:p>
        </c:rich>
      </c:tx>
      <c:layout>
        <c:manualLayout>
          <c:xMode val="edge"/>
          <c:yMode val="edge"/>
          <c:x val="0.38475456202759467"/>
          <c:y val="2.8939330214148868E-2"/>
        </c:manualLayout>
      </c:layout>
      <c:overlay val="0"/>
      <c:spPr>
        <a:solidFill>
          <a:srgbClr val="FFFFFF"/>
        </a:solidFill>
        <a:ln w="25400">
          <a:noFill/>
        </a:ln>
      </c:spPr>
    </c:title>
    <c:autoTitleDeleted val="0"/>
    <c:plotArea>
      <c:layout>
        <c:manualLayout>
          <c:layoutTarget val="inner"/>
          <c:xMode val="edge"/>
          <c:yMode val="edge"/>
          <c:x val="8.5115133804150769E-2"/>
          <c:y val="5.189028696994271E-2"/>
          <c:w val="0.88368121510584374"/>
          <c:h val="0.82916263374054988"/>
        </c:manualLayout>
      </c:layout>
      <c:lineChart>
        <c:grouping val="standard"/>
        <c:varyColors val="0"/>
        <c:ser>
          <c:idx val="3"/>
          <c:order val="0"/>
          <c:tx>
            <c:strRef>
              <c:f>まとめ!$X$29:$X$31</c:f>
              <c:strCache>
                <c:ptCount val="1"/>
                <c:pt idx="0">
                  <c:v>塩竃市清掃工場 焼却灰(主灰) 両Cs濃度 (Bq/kg)</c:v>
                </c:pt>
              </c:strCache>
            </c:strRef>
          </c:tx>
          <c:spPr>
            <a:ln w="3175">
              <a:solidFill>
                <a:srgbClr val="0070C0"/>
              </a:solidFill>
              <a:prstDash val="solid"/>
            </a:ln>
          </c:spPr>
          <c:marker>
            <c:symbol val="square"/>
            <c:size val="5"/>
            <c:spPr>
              <a:solidFill>
                <a:sysClr val="window" lastClr="FFFFFF"/>
              </a:solidFill>
              <a:ln>
                <a:solidFill>
                  <a:srgbClr val="0070C0"/>
                </a:solidFill>
              </a:ln>
            </c:spPr>
          </c:marker>
          <c:cat>
            <c:numRef>
              <c:f>まとめ!$R$32:$R$119</c:f>
              <c:numCache>
                <c:formatCode>[$-411]ge\.m</c:formatCode>
                <c:ptCount val="88"/>
                <c:pt idx="0">
                  <c:v>40614</c:v>
                </c:pt>
                <c:pt idx="1">
                  <c:v>40939</c:v>
                </c:pt>
                <c:pt idx="2">
                  <c:v>40968</c:v>
                </c:pt>
                <c:pt idx="3">
                  <c:v>40999</c:v>
                </c:pt>
                <c:pt idx="4">
                  <c:v>41029</c:v>
                </c:pt>
                <c:pt idx="5">
                  <c:v>41060</c:v>
                </c:pt>
                <c:pt idx="6">
                  <c:v>41090</c:v>
                </c:pt>
                <c:pt idx="7">
                  <c:v>41121</c:v>
                </c:pt>
                <c:pt idx="8">
                  <c:v>41152</c:v>
                </c:pt>
                <c:pt idx="9">
                  <c:v>41182</c:v>
                </c:pt>
                <c:pt idx="10">
                  <c:v>41213</c:v>
                </c:pt>
                <c:pt idx="11">
                  <c:v>41243</c:v>
                </c:pt>
                <c:pt idx="12">
                  <c:v>41274</c:v>
                </c:pt>
                <c:pt idx="13">
                  <c:v>41305</c:v>
                </c:pt>
                <c:pt idx="14">
                  <c:v>41333</c:v>
                </c:pt>
                <c:pt idx="15">
                  <c:v>41364</c:v>
                </c:pt>
                <c:pt idx="16">
                  <c:v>41394</c:v>
                </c:pt>
                <c:pt idx="17">
                  <c:v>41425</c:v>
                </c:pt>
                <c:pt idx="18">
                  <c:v>41455</c:v>
                </c:pt>
                <c:pt idx="19">
                  <c:v>41486</c:v>
                </c:pt>
                <c:pt idx="20">
                  <c:v>41517</c:v>
                </c:pt>
                <c:pt idx="21">
                  <c:v>41547</c:v>
                </c:pt>
                <c:pt idx="22">
                  <c:v>41578</c:v>
                </c:pt>
                <c:pt idx="23">
                  <c:v>41608</c:v>
                </c:pt>
                <c:pt idx="24">
                  <c:v>41639</c:v>
                </c:pt>
                <c:pt idx="25">
                  <c:v>41670</c:v>
                </c:pt>
                <c:pt idx="26">
                  <c:v>41698</c:v>
                </c:pt>
                <c:pt idx="27">
                  <c:v>41729</c:v>
                </c:pt>
                <c:pt idx="28">
                  <c:v>41759</c:v>
                </c:pt>
                <c:pt idx="29">
                  <c:v>41790</c:v>
                </c:pt>
                <c:pt idx="30">
                  <c:v>41820</c:v>
                </c:pt>
                <c:pt idx="31">
                  <c:v>41851</c:v>
                </c:pt>
                <c:pt idx="32">
                  <c:v>41882</c:v>
                </c:pt>
                <c:pt idx="33">
                  <c:v>41912</c:v>
                </c:pt>
                <c:pt idx="34">
                  <c:v>41943</c:v>
                </c:pt>
                <c:pt idx="35">
                  <c:v>41973</c:v>
                </c:pt>
                <c:pt idx="36">
                  <c:v>42004</c:v>
                </c:pt>
                <c:pt idx="37">
                  <c:v>42035</c:v>
                </c:pt>
                <c:pt idx="38">
                  <c:v>42063</c:v>
                </c:pt>
                <c:pt idx="39">
                  <c:v>42094</c:v>
                </c:pt>
                <c:pt idx="40">
                  <c:v>42124</c:v>
                </c:pt>
                <c:pt idx="41">
                  <c:v>42155</c:v>
                </c:pt>
                <c:pt idx="42">
                  <c:v>42185</c:v>
                </c:pt>
                <c:pt idx="43">
                  <c:v>42216</c:v>
                </c:pt>
                <c:pt idx="44">
                  <c:v>42247</c:v>
                </c:pt>
                <c:pt idx="45">
                  <c:v>42277</c:v>
                </c:pt>
                <c:pt idx="46">
                  <c:v>42308</c:v>
                </c:pt>
                <c:pt idx="47">
                  <c:v>42338</c:v>
                </c:pt>
                <c:pt idx="48">
                  <c:v>42369</c:v>
                </c:pt>
                <c:pt idx="49">
                  <c:v>42400</c:v>
                </c:pt>
                <c:pt idx="50">
                  <c:v>42429</c:v>
                </c:pt>
                <c:pt idx="51">
                  <c:v>42460</c:v>
                </c:pt>
                <c:pt idx="52">
                  <c:v>42490</c:v>
                </c:pt>
                <c:pt idx="53">
                  <c:v>42521</c:v>
                </c:pt>
                <c:pt idx="54">
                  <c:v>42551</c:v>
                </c:pt>
                <c:pt idx="55">
                  <c:v>42582</c:v>
                </c:pt>
                <c:pt idx="56">
                  <c:v>42613</c:v>
                </c:pt>
                <c:pt idx="57">
                  <c:v>42643</c:v>
                </c:pt>
                <c:pt idx="58">
                  <c:v>42674</c:v>
                </c:pt>
                <c:pt idx="59">
                  <c:v>42704</c:v>
                </c:pt>
                <c:pt idx="60">
                  <c:v>42735</c:v>
                </c:pt>
                <c:pt idx="61">
                  <c:v>42766</c:v>
                </c:pt>
                <c:pt idx="62">
                  <c:v>42794</c:v>
                </c:pt>
                <c:pt idx="63">
                  <c:v>42825</c:v>
                </c:pt>
                <c:pt idx="64">
                  <c:v>42855</c:v>
                </c:pt>
                <c:pt idx="65">
                  <c:v>42886</c:v>
                </c:pt>
                <c:pt idx="66">
                  <c:v>42916</c:v>
                </c:pt>
                <c:pt idx="67">
                  <c:v>42947</c:v>
                </c:pt>
                <c:pt idx="68">
                  <c:v>42978</c:v>
                </c:pt>
                <c:pt idx="69">
                  <c:v>43008</c:v>
                </c:pt>
                <c:pt idx="70">
                  <c:v>43039</c:v>
                </c:pt>
                <c:pt idx="71">
                  <c:v>43069</c:v>
                </c:pt>
                <c:pt idx="72">
                  <c:v>43100</c:v>
                </c:pt>
                <c:pt idx="73">
                  <c:v>43131</c:v>
                </c:pt>
                <c:pt idx="74">
                  <c:v>43159</c:v>
                </c:pt>
                <c:pt idx="75">
                  <c:v>43190</c:v>
                </c:pt>
                <c:pt idx="76">
                  <c:v>43220</c:v>
                </c:pt>
                <c:pt idx="77">
                  <c:v>43251</c:v>
                </c:pt>
                <c:pt idx="78">
                  <c:v>43281</c:v>
                </c:pt>
                <c:pt idx="79">
                  <c:v>43312</c:v>
                </c:pt>
                <c:pt idx="80">
                  <c:v>43343</c:v>
                </c:pt>
                <c:pt idx="81">
                  <c:v>43373</c:v>
                </c:pt>
                <c:pt idx="82">
                  <c:v>43404</c:v>
                </c:pt>
                <c:pt idx="83">
                  <c:v>43434</c:v>
                </c:pt>
                <c:pt idx="84">
                  <c:v>43465</c:v>
                </c:pt>
                <c:pt idx="85">
                  <c:v>43496</c:v>
                </c:pt>
                <c:pt idx="86">
                  <c:v>43524</c:v>
                </c:pt>
                <c:pt idx="87">
                  <c:v>43555</c:v>
                </c:pt>
              </c:numCache>
            </c:numRef>
          </c:cat>
          <c:val>
            <c:numRef>
              <c:f>まとめ!$X$32:$X$119</c:f>
              <c:numCache>
                <c:formatCode>0.0</c:formatCode>
                <c:ptCount val="88"/>
                <c:pt idx="4" formatCode="0">
                  <c:v>156.82213326890741</c:v>
                </c:pt>
                <c:pt idx="5" formatCode="0">
                  <c:v>223.79746274814778</c:v>
                </c:pt>
                <c:pt idx="6" formatCode="0">
                  <c:v>228.46512521187827</c:v>
                </c:pt>
                <c:pt idx="7" formatCode="0">
                  <c:v>206</c:v>
                </c:pt>
                <c:pt idx="8" formatCode="0">
                  <c:v>145</c:v>
                </c:pt>
                <c:pt idx="9" formatCode="0">
                  <c:v>177</c:v>
                </c:pt>
                <c:pt idx="10" formatCode="0">
                  <c:v>102</c:v>
                </c:pt>
                <c:pt idx="11" formatCode="0">
                  <c:v>135</c:v>
                </c:pt>
                <c:pt idx="12" formatCode="0">
                  <c:v>95.009664824610653</c:v>
                </c:pt>
                <c:pt idx="13" formatCode="0">
                  <c:v>81.710006110566155</c:v>
                </c:pt>
                <c:pt idx="14" formatCode="0">
                  <c:v>71.095610056034502</c:v>
                </c:pt>
                <c:pt idx="15" formatCode="0">
                  <c:v>63.294234746283351</c:v>
                </c:pt>
                <c:pt idx="16" formatCode="0">
                  <c:v>103.34133474850259</c:v>
                </c:pt>
                <c:pt idx="17" formatCode="0">
                  <c:v>148.74648412734587</c:v>
                </c:pt>
                <c:pt idx="18" formatCode="0">
                  <c:v>153.21138569288652</c:v>
                </c:pt>
                <c:pt idx="19" formatCode="0">
                  <c:v>139.3994941117835</c:v>
                </c:pt>
                <c:pt idx="20" formatCode="0">
                  <c:v>115.70283587041141</c:v>
                </c:pt>
                <c:pt idx="21" formatCode="0">
                  <c:v>103.23830656311777</c:v>
                </c:pt>
                <c:pt idx="22" formatCode="0">
                  <c:v>91.495080355890281</c:v>
                </c:pt>
                <c:pt idx="23" formatCode="0">
                  <c:v>73.356719594093363</c:v>
                </c:pt>
                <c:pt idx="24" formatCode="0">
                  <c:v>52.149609036812947</c:v>
                </c:pt>
                <c:pt idx="25" formatCode="0">
                  <c:v>45.344792590923511</c:v>
                </c:pt>
                <c:pt idx="26" formatCode="0">
                  <c:v>39.893105330249433</c:v>
                </c:pt>
                <c:pt idx="27" formatCode="0">
                  <c:v>33.845803075377013</c:v>
                </c:pt>
                <c:pt idx="28" formatCode="0">
                  <c:v>59.273210786789633</c:v>
                </c:pt>
                <c:pt idx="29" formatCode="0">
                  <c:v>86.274351146613625</c:v>
                </c:pt>
                <c:pt idx="30" formatCode="0">
                  <c:v>89.934865105569571</c:v>
                </c:pt>
                <c:pt idx="31" formatCode="0">
                  <c:v>82.783911025388534</c:v>
                </c:pt>
                <c:pt idx="32" formatCode="0">
                  <c:v>69.57244613420535</c:v>
                </c:pt>
                <c:pt idx="33" formatCode="0">
                  <c:v>62.848906237328109</c:v>
                </c:pt>
                <c:pt idx="34" formatCode="0">
                  <c:v>56.380875537691779</c:v>
                </c:pt>
                <c:pt idx="35" formatCode="0">
                  <c:v>45.784205733466365</c:v>
                </c:pt>
                <c:pt idx="36" formatCode="0">
                  <c:v>32.953645888953389</c:v>
                </c:pt>
                <c:pt idx="37" formatCode="0">
                  <c:v>29.026785645799375</c:v>
                </c:pt>
                <c:pt idx="38" formatCode="0">
                  <c:v>25.868613116824388</c:v>
                </c:pt>
                <c:pt idx="39" formatCode="0">
                  <c:v>22.203801336753273</c:v>
                </c:pt>
                <c:pt idx="40" formatCode="0">
                  <c:v>39.389611560746189</c:v>
                </c:pt>
                <c:pt idx="41" formatCode="0">
                  <c:v>58.060511197429037</c:v>
                </c:pt>
                <c:pt idx="42" formatCode="0">
                  <c:v>61.310347388530374</c:v>
                </c:pt>
                <c:pt idx="43" formatCode="0">
                  <c:v>57.136350857500517</c:v>
                </c:pt>
                <c:pt idx="44" formatCode="0">
                  <c:v>48.637486567395072</c:v>
                </c:pt>
                <c:pt idx="45" formatCode="0">
                  <c:v>44.499854562126693</c:v>
                </c:pt>
                <c:pt idx="46" formatCode="0">
                  <c:v>40.402735814770438</c:v>
                </c:pt>
                <c:pt idx="47" formatCode="0">
                  <c:v>33.214337631152198</c:v>
                </c:pt>
                <c:pt idx="48" formatCode="0">
                  <c:v>24.192876125899861</c:v>
                </c:pt>
                <c:pt idx="49" formatCode="0">
                  <c:v>21.564660488601749</c:v>
                </c:pt>
                <c:pt idx="50" formatCode="0">
                  <c:v>19.442254054755693</c:v>
                </c:pt>
                <c:pt idx="51" formatCode="0">
                  <c:v>16.859120660211278</c:v>
                </c:pt>
                <c:pt idx="52" formatCode="0">
                  <c:v>30.252322126450583</c:v>
                </c:pt>
                <c:pt idx="53" formatCode="0">
                  <c:v>45.072389903237074</c:v>
                </c:pt>
                <c:pt idx="54" formatCode="0">
                  <c:v>48.107526160776466</c:v>
                </c:pt>
                <c:pt idx="55" formatCode="0">
                  <c:v>45.299804137041633</c:v>
                </c:pt>
                <c:pt idx="56" formatCode="0">
                  <c:v>38.95686589964086</c:v>
                </c:pt>
                <c:pt idx="57" formatCode="0">
                  <c:v>36.00700273366175</c:v>
                </c:pt>
                <c:pt idx="58" formatCode="0">
                  <c:v>32.998393490953212</c:v>
                </c:pt>
                <c:pt idx="59" formatCode="0">
                  <c:v>27.38660754496016</c:v>
                </c:pt>
                <c:pt idx="60" formatCode="0">
                  <c:v>20.120729381035552</c:v>
                </c:pt>
                <c:pt idx="61" formatCode="0">
                  <c:v>18.093119315293837</c:v>
                </c:pt>
                <c:pt idx="62" formatCode="0">
                  <c:v>16.454275785855085</c:v>
                </c:pt>
                <c:pt idx="63" formatCode="0">
                  <c:v>14.378821944579556</c:v>
                </c:pt>
                <c:pt idx="64" formatCode="0">
                  <c:v>26.003802514627594</c:v>
                </c:pt>
                <c:pt idx="65" formatCode="0">
                  <c:v>39.027611130797077</c:v>
                </c:pt>
                <c:pt idx="66" formatCode="0">
                  <c:v>41.97152612003665</c:v>
                </c:pt>
                <c:pt idx="67" formatCode="0">
                  <c:v>39.785062270801674</c:v>
                </c:pt>
                <c:pt idx="68" formatCode="0">
                  <c:v>34.4421702177697</c:v>
                </c:pt>
                <c:pt idx="69" formatCode="0">
                  <c:v>32.029470906299338</c:v>
                </c:pt>
                <c:pt idx="70" formatCode="0">
                  <c:v>29.530702625000227</c:v>
                </c:pt>
                <c:pt idx="71" formatCode="0">
                  <c:v>24.65109590417887</c:v>
                </c:pt>
                <c:pt idx="72" formatCode="0">
                  <c:v>18.209870462628349</c:v>
                </c:pt>
                <c:pt idx="73" formatCode="0">
                  <c:v>16.463586439938499</c:v>
                </c:pt>
                <c:pt idx="74" formatCode="0">
                  <c:v>15.049646353359055</c:v>
                </c:pt>
                <c:pt idx="75" formatCode="0">
                  <c:v>13.208964497101329</c:v>
                </c:pt>
                <c:pt idx="76" formatCode="0">
                  <c:v>23.997956504245536</c:v>
                </c:pt>
                <c:pt idx="77" formatCode="0">
                  <c:v>36.174738145242074</c:v>
                </c:pt>
                <c:pt idx="78" formatCode="0">
                  <c:v>39.052246516815359</c:v>
                </c:pt>
                <c:pt idx="79" formatCode="0">
                  <c:v>37.167485838139115</c:v>
                </c:pt>
                <c:pt idx="80" formatCode="0">
                  <c:v>32.295646474704903</c:v>
                </c:pt>
                <c:pt idx="81" formatCode="0">
                  <c:v>30.144589805013627</c:v>
                </c:pt>
                <c:pt idx="82" formatCode="0">
                  <c:v>27.884462583560644</c:v>
                </c:pt>
                <c:pt idx="83" formatCode="0">
                  <c:v>23.35520240721155</c:v>
                </c:pt>
                <c:pt idx="84" formatCode="0">
                  <c:v>17.292123433501896</c:v>
                </c:pt>
                <c:pt idx="85" formatCode="0">
                  <c:v>15.673587775546968</c:v>
                </c:pt>
                <c:pt idx="86" formatCode="0">
                  <c:v>14.363704659990244</c:v>
                </c:pt>
                <c:pt idx="87" formatCode="0">
                  <c:v>12.637949742240753</c:v>
                </c:pt>
              </c:numCache>
            </c:numRef>
          </c:val>
          <c:smooth val="0"/>
        </c:ser>
        <c:ser>
          <c:idx val="11"/>
          <c:order val="1"/>
          <c:tx>
            <c:strRef>
              <c:f>まとめ!$V$30:$V$31</c:f>
              <c:strCache>
                <c:ptCount val="1"/>
                <c:pt idx="0">
                  <c:v>焼却灰(主灰) Cs134</c:v>
                </c:pt>
              </c:strCache>
            </c:strRef>
          </c:tx>
          <c:spPr>
            <a:ln w="12700">
              <a:solidFill>
                <a:srgbClr val="FF0000"/>
              </a:solidFill>
              <a:prstDash val="solid"/>
            </a:ln>
          </c:spPr>
          <c:marker>
            <c:symbol val="square"/>
            <c:size val="5"/>
            <c:spPr>
              <a:solidFill>
                <a:sysClr val="window" lastClr="FFFFFF"/>
              </a:solidFill>
              <a:ln>
                <a:solidFill>
                  <a:srgbClr val="FF0000"/>
                </a:solidFill>
                <a:prstDash val="solid"/>
              </a:ln>
            </c:spPr>
          </c:marker>
          <c:cat>
            <c:numRef>
              <c:f>まとめ!$R$32:$R$119</c:f>
              <c:numCache>
                <c:formatCode>[$-411]ge\.m</c:formatCode>
                <c:ptCount val="88"/>
                <c:pt idx="0">
                  <c:v>40614</c:v>
                </c:pt>
                <c:pt idx="1">
                  <c:v>40939</c:v>
                </c:pt>
                <c:pt idx="2">
                  <c:v>40968</c:v>
                </c:pt>
                <c:pt idx="3">
                  <c:v>40999</c:v>
                </c:pt>
                <c:pt idx="4">
                  <c:v>41029</c:v>
                </c:pt>
                <c:pt idx="5">
                  <c:v>41060</c:v>
                </c:pt>
                <c:pt idx="6">
                  <c:v>41090</c:v>
                </c:pt>
                <c:pt idx="7">
                  <c:v>41121</c:v>
                </c:pt>
                <c:pt idx="8">
                  <c:v>41152</c:v>
                </c:pt>
                <c:pt idx="9">
                  <c:v>41182</c:v>
                </c:pt>
                <c:pt idx="10">
                  <c:v>41213</c:v>
                </c:pt>
                <c:pt idx="11">
                  <c:v>41243</c:v>
                </c:pt>
                <c:pt idx="12">
                  <c:v>41274</c:v>
                </c:pt>
                <c:pt idx="13">
                  <c:v>41305</c:v>
                </c:pt>
                <c:pt idx="14">
                  <c:v>41333</c:v>
                </c:pt>
                <c:pt idx="15">
                  <c:v>41364</c:v>
                </c:pt>
                <c:pt idx="16">
                  <c:v>41394</c:v>
                </c:pt>
                <c:pt idx="17">
                  <c:v>41425</c:v>
                </c:pt>
                <c:pt idx="18">
                  <c:v>41455</c:v>
                </c:pt>
                <c:pt idx="19">
                  <c:v>41486</c:v>
                </c:pt>
                <c:pt idx="20">
                  <c:v>41517</c:v>
                </c:pt>
                <c:pt idx="21">
                  <c:v>41547</c:v>
                </c:pt>
                <c:pt idx="22">
                  <c:v>41578</c:v>
                </c:pt>
                <c:pt idx="23">
                  <c:v>41608</c:v>
                </c:pt>
                <c:pt idx="24">
                  <c:v>41639</c:v>
                </c:pt>
                <c:pt idx="25">
                  <c:v>41670</c:v>
                </c:pt>
                <c:pt idx="26">
                  <c:v>41698</c:v>
                </c:pt>
                <c:pt idx="27">
                  <c:v>41729</c:v>
                </c:pt>
                <c:pt idx="28">
                  <c:v>41759</c:v>
                </c:pt>
                <c:pt idx="29">
                  <c:v>41790</c:v>
                </c:pt>
                <c:pt idx="30">
                  <c:v>41820</c:v>
                </c:pt>
                <c:pt idx="31">
                  <c:v>41851</c:v>
                </c:pt>
                <c:pt idx="32">
                  <c:v>41882</c:v>
                </c:pt>
                <c:pt idx="33">
                  <c:v>41912</c:v>
                </c:pt>
                <c:pt idx="34">
                  <c:v>41943</c:v>
                </c:pt>
                <c:pt idx="35">
                  <c:v>41973</c:v>
                </c:pt>
                <c:pt idx="36">
                  <c:v>42004</c:v>
                </c:pt>
                <c:pt idx="37">
                  <c:v>42035</c:v>
                </c:pt>
                <c:pt idx="38">
                  <c:v>42063</c:v>
                </c:pt>
                <c:pt idx="39">
                  <c:v>42094</c:v>
                </c:pt>
                <c:pt idx="40">
                  <c:v>42124</c:v>
                </c:pt>
                <c:pt idx="41">
                  <c:v>42155</c:v>
                </c:pt>
                <c:pt idx="42">
                  <c:v>42185</c:v>
                </c:pt>
                <c:pt idx="43">
                  <c:v>42216</c:v>
                </c:pt>
                <c:pt idx="44">
                  <c:v>42247</c:v>
                </c:pt>
                <c:pt idx="45">
                  <c:v>42277</c:v>
                </c:pt>
                <c:pt idx="46">
                  <c:v>42308</c:v>
                </c:pt>
                <c:pt idx="47">
                  <c:v>42338</c:v>
                </c:pt>
                <c:pt idx="48">
                  <c:v>42369</c:v>
                </c:pt>
                <c:pt idx="49">
                  <c:v>42400</c:v>
                </c:pt>
                <c:pt idx="50">
                  <c:v>42429</c:v>
                </c:pt>
                <c:pt idx="51">
                  <c:v>42460</c:v>
                </c:pt>
                <c:pt idx="52">
                  <c:v>42490</c:v>
                </c:pt>
                <c:pt idx="53">
                  <c:v>42521</c:v>
                </c:pt>
                <c:pt idx="54">
                  <c:v>42551</c:v>
                </c:pt>
                <c:pt idx="55">
                  <c:v>42582</c:v>
                </c:pt>
                <c:pt idx="56">
                  <c:v>42613</c:v>
                </c:pt>
                <c:pt idx="57">
                  <c:v>42643</c:v>
                </c:pt>
                <c:pt idx="58">
                  <c:v>42674</c:v>
                </c:pt>
                <c:pt idx="59">
                  <c:v>42704</c:v>
                </c:pt>
                <c:pt idx="60">
                  <c:v>42735</c:v>
                </c:pt>
                <c:pt idx="61">
                  <c:v>42766</c:v>
                </c:pt>
                <c:pt idx="62">
                  <c:v>42794</c:v>
                </c:pt>
                <c:pt idx="63">
                  <c:v>42825</c:v>
                </c:pt>
                <c:pt idx="64">
                  <c:v>42855</c:v>
                </c:pt>
                <c:pt idx="65">
                  <c:v>42886</c:v>
                </c:pt>
                <c:pt idx="66">
                  <c:v>42916</c:v>
                </c:pt>
                <c:pt idx="67">
                  <c:v>42947</c:v>
                </c:pt>
                <c:pt idx="68">
                  <c:v>42978</c:v>
                </c:pt>
                <c:pt idx="69">
                  <c:v>43008</c:v>
                </c:pt>
                <c:pt idx="70">
                  <c:v>43039</c:v>
                </c:pt>
                <c:pt idx="71">
                  <c:v>43069</c:v>
                </c:pt>
                <c:pt idx="72">
                  <c:v>43100</c:v>
                </c:pt>
                <c:pt idx="73">
                  <c:v>43131</c:v>
                </c:pt>
                <c:pt idx="74">
                  <c:v>43159</c:v>
                </c:pt>
                <c:pt idx="75">
                  <c:v>43190</c:v>
                </c:pt>
                <c:pt idx="76">
                  <c:v>43220</c:v>
                </c:pt>
                <c:pt idx="77">
                  <c:v>43251</c:v>
                </c:pt>
                <c:pt idx="78">
                  <c:v>43281</c:v>
                </c:pt>
                <c:pt idx="79">
                  <c:v>43312</c:v>
                </c:pt>
                <c:pt idx="80">
                  <c:v>43343</c:v>
                </c:pt>
                <c:pt idx="81">
                  <c:v>43373</c:v>
                </c:pt>
                <c:pt idx="82">
                  <c:v>43404</c:v>
                </c:pt>
                <c:pt idx="83">
                  <c:v>43434</c:v>
                </c:pt>
                <c:pt idx="84">
                  <c:v>43465</c:v>
                </c:pt>
                <c:pt idx="85">
                  <c:v>43496</c:v>
                </c:pt>
                <c:pt idx="86">
                  <c:v>43524</c:v>
                </c:pt>
                <c:pt idx="87">
                  <c:v>43555</c:v>
                </c:pt>
              </c:numCache>
            </c:numRef>
          </c:cat>
          <c:val>
            <c:numRef>
              <c:f>まとめ!$V$32:$V$119</c:f>
              <c:numCache>
                <c:formatCode>0.00</c:formatCode>
                <c:ptCount val="88"/>
                <c:pt idx="4" formatCode="0">
                  <c:v>61.018161751057505</c:v>
                </c:pt>
                <c:pt idx="5" formatCode="0">
                  <c:v>85.592162140951658</c:v>
                </c:pt>
                <c:pt idx="6" formatCode="0">
                  <c:v>85.807737993754259</c:v>
                </c:pt>
                <c:pt idx="7" formatCode="0">
                  <c:v>76</c:v>
                </c:pt>
                <c:pt idx="8" formatCode="0">
                  <c:v>57</c:v>
                </c:pt>
                <c:pt idx="9" formatCode="0">
                  <c:v>63</c:v>
                </c:pt>
                <c:pt idx="10" formatCode="0">
                  <c:v>33</c:v>
                </c:pt>
                <c:pt idx="11" formatCode="0">
                  <c:v>46</c:v>
                </c:pt>
                <c:pt idx="12" formatCode="0.0">
                  <c:v>31.758386304708051</c:v>
                </c:pt>
                <c:pt idx="13" formatCode="0.0">
                  <c:v>26.771096493156705</c:v>
                </c:pt>
                <c:pt idx="14" formatCode="0.0">
                  <c:v>22.825318268936218</c:v>
                </c:pt>
                <c:pt idx="15" formatCode="0.0">
                  <c:v>19.950093754058553</c:v>
                </c:pt>
                <c:pt idx="16" formatCode="0.0">
                  <c:v>31.909666251101672</c:v>
                </c:pt>
                <c:pt idx="17" formatCode="0.0">
                  <c:v>45.016014879920732</c:v>
                </c:pt>
                <c:pt idx="18" formatCode="0.0">
                  <c:v>45.405084758234331</c:v>
                </c:pt>
                <c:pt idx="19" formatCode="0.0">
                  <c:v>40.473876766647905</c:v>
                </c:pt>
                <c:pt idx="20" formatCode="0.0">
                  <c:v>32.886974627442164</c:v>
                </c:pt>
                <c:pt idx="21" formatCode="0.0">
                  <c:v>28.727239677210193</c:v>
                </c:pt>
                <c:pt idx="22" formatCode="0.0">
                  <c:v>24.937175123898186</c:v>
                </c:pt>
                <c:pt idx="23" formatCode="0.0">
                  <c:v>19.571704468697057</c:v>
                </c:pt>
                <c:pt idx="24" formatCode="0.0">
                  <c:v>13.62888271688526</c:v>
                </c:pt>
                <c:pt idx="25" formatCode="0.0">
                  <c:v>11.599918985967667</c:v>
                </c:pt>
                <c:pt idx="26" formatCode="0.0">
                  <c:v>9.9906580081172596</c:v>
                </c:pt>
                <c:pt idx="27" formatCode="0.0">
                  <c:v>8.3162402872475116</c:v>
                </c:pt>
                <c:pt idx="28" formatCode="0.0">
                  <c:v>14.263152791802719</c:v>
                </c:pt>
                <c:pt idx="29" formatCode="0.0">
                  <c:v>20.348791032187108</c:v>
                </c:pt>
                <c:pt idx="30" formatCode="0.0">
                  <c:v>20.78325698524651</c:v>
                </c:pt>
                <c:pt idx="31" formatCode="0.0">
                  <c:v>18.76009574244241</c:v>
                </c:pt>
                <c:pt idx="32" formatCode="0.0">
                  <c:v>15.454322048997467</c:v>
                </c:pt>
                <c:pt idx="33" formatCode="0.0">
                  <c:v>13.691594751666353</c:v>
                </c:pt>
                <c:pt idx="34" formatCode="0.0">
                  <c:v>12.057237128320503</c:v>
                </c:pt>
                <c:pt idx="35" formatCode="0.0">
                  <c:v>9.61008149037756</c:v>
                </c:pt>
                <c:pt idx="36" formatCode="0.0">
                  <c:v>6.796199942622267</c:v>
                </c:pt>
                <c:pt idx="37" formatCode="0.0">
                  <c:v>5.8815616390884635</c:v>
                </c:pt>
                <c:pt idx="38" formatCode="0.0">
                  <c:v>5.1527672984025941</c:v>
                </c:pt>
                <c:pt idx="39" formatCode="0.0">
                  <c:v>4.3575106466930986</c:v>
                </c:pt>
                <c:pt idx="40" formatCode="0.0">
                  <c:v>7.608555374545948</c:v>
                </c:pt>
                <c:pt idx="41" formatCode="0.0">
                  <c:v>11.050600865189413</c:v>
                </c:pt>
                <c:pt idx="42" formatCode="0.0">
                  <c:v>11.500997880277422</c:v>
                </c:pt>
                <c:pt idx="43" formatCode="0.0">
                  <c:v>10.573890332328883</c:v>
                </c:pt>
                <c:pt idx="44" formatCode="0.0">
                  <c:v>8.8817498830602553</c:v>
                </c:pt>
                <c:pt idx="45" formatCode="0.0">
                  <c:v>8.0245108148425022</c:v>
                </c:pt>
                <c:pt idx="46" formatCode="0.0">
                  <c:v>7.202320433442841</c:v>
                </c:pt>
                <c:pt idx="47" formatCode="0.0">
                  <c:v>5.8547410255364651</c:v>
                </c:pt>
                <c:pt idx="48" formatCode="0.0">
                  <c:v>4.2210365298005312</c:v>
                </c:pt>
                <c:pt idx="49" formatCode="0.0">
                  <c:v>3.7255651612027969</c:v>
                </c:pt>
                <c:pt idx="50" formatCode="0.0">
                  <c:v>3.3282948991600105</c:v>
                </c:pt>
                <c:pt idx="51" formatCode="0.0">
                  <c:v>2.862806799053875</c:v>
                </c:pt>
                <c:pt idx="52" formatCode="0.0">
                  <c:v>5.0972375896005238</c:v>
                </c:pt>
                <c:pt idx="53" formatCode="0.0">
                  <c:v>7.541685353600414</c:v>
                </c:pt>
                <c:pt idx="54" formatCode="0.0">
                  <c:v>7.9957231673054139</c:v>
                </c:pt>
                <c:pt idx="55" formatCode="0.0">
                  <c:v>7.4843230838975634</c:v>
                </c:pt>
                <c:pt idx="56" formatCode="0.0">
                  <c:v>6.40032188491376</c:v>
                </c:pt>
                <c:pt idx="57" formatCode="0.0">
                  <c:v>5.8849868599402413</c:v>
                </c:pt>
                <c:pt idx="58" formatCode="0.0">
                  <c:v>5.3694366402253912</c:v>
                </c:pt>
                <c:pt idx="59" formatCode="0.0">
                  <c:v>4.4376973923534111</c:v>
                </c:pt>
                <c:pt idx="60" formatCode="0.0">
                  <c:v>3.2490303970730392</c:v>
                </c:pt>
                <c:pt idx="61" formatCode="0.0">
                  <c:v>2.9117634621056934</c:v>
                </c:pt>
                <c:pt idx="62" formatCode="0.0">
                  <c:v>2.6402067487006473</c:v>
                </c:pt>
                <c:pt idx="63" formatCode="0.0">
                  <c:v>2.3018411893065061</c:v>
                </c:pt>
                <c:pt idx="64" formatCode="0.0">
                  <c:v>4.1542207838464655</c:v>
                </c:pt>
                <c:pt idx="65" formatCode="0.0">
                  <c:v>6.2239688208077295</c:v>
                </c:pt>
                <c:pt idx="66" formatCode="0.0">
                  <c:v>6.6820138118383472</c:v>
                </c:pt>
                <c:pt idx="67" formatCode="0.0">
                  <c:v>6.3252404618471951</c:v>
                </c:pt>
                <c:pt idx="68" formatCode="0.0">
                  <c:v>5.4694306546218465</c:v>
                </c:pt>
                <c:pt idx="69" formatCode="0.0">
                  <c:v>5.0816828300304628</c:v>
                </c:pt>
                <c:pt idx="70" formatCode="0.0">
                  <c:v>4.6815727414125945</c:v>
                </c:pt>
                <c:pt idx="71" formatCode="0.0">
                  <c:v>3.9058255210874604</c:v>
                </c:pt>
                <c:pt idx="72" formatCode="0.0">
                  <c:v>2.8841429292204013</c:v>
                </c:pt>
                <c:pt idx="73" formatCode="0.0">
                  <c:v>2.6063585463935466</c:v>
                </c:pt>
                <c:pt idx="74" formatCode="0.0">
                  <c:v>2.3819637041290855</c:v>
                </c:pt>
                <c:pt idx="75" formatCode="0.0">
                  <c:v>2.0906024076797061</c:v>
                </c:pt>
                <c:pt idx="76" formatCode="0.0">
                  <c:v>3.79909478134666</c:v>
                </c:pt>
                <c:pt idx="77" formatCode="0.0">
                  <c:v>5.7282910485417915</c:v>
                </c:pt>
                <c:pt idx="78" formatCode="0.0">
                  <c:v>6.1865681929906566</c:v>
                </c:pt>
                <c:pt idx="79" formatCode="0.0">
                  <c:v>5.8887303277842324</c:v>
                </c:pt>
                <c:pt idx="80" formatCode="0.0">
                  <c:v>5.1185433355196386</c:v>
                </c:pt>
                <c:pt idx="81" formatCode="0.0">
                  <c:v>4.7792556125156773</c:v>
                </c:pt>
                <c:pt idx="82" formatCode="0.0">
                  <c:v>4.4225559878639373</c:v>
                </c:pt>
                <c:pt idx="83" formatCode="0.0">
                  <c:v>3.7059452691239003</c:v>
                </c:pt>
                <c:pt idx="84" formatCode="0.0">
                  <c:v>2.7460152317866346</c:v>
                </c:pt>
                <c:pt idx="85" formatCode="0.0">
                  <c:v>2.4906103297742379</c:v>
                </c:pt>
                <c:pt idx="86" formatCode="0.0">
                  <c:v>2.2837149419639817</c:v>
                </c:pt>
                <c:pt idx="87" formatCode="0.0">
                  <c:v>2.0106320483253421</c:v>
                </c:pt>
              </c:numCache>
            </c:numRef>
          </c:val>
          <c:smooth val="0"/>
        </c:ser>
        <c:ser>
          <c:idx val="1"/>
          <c:order val="2"/>
          <c:tx>
            <c:strRef>
              <c:f>まとめ!$W$30:$W$31</c:f>
              <c:strCache>
                <c:ptCount val="1"/>
                <c:pt idx="0">
                  <c:v>焼却灰(主灰) Cs137</c:v>
                </c:pt>
              </c:strCache>
            </c:strRef>
          </c:tx>
          <c:spPr>
            <a:ln w="12700">
              <a:solidFill>
                <a:srgbClr val="008000"/>
              </a:solidFill>
              <a:prstDash val="solid"/>
            </a:ln>
          </c:spPr>
          <c:marker>
            <c:symbol val="circle"/>
            <c:size val="6"/>
            <c:spPr>
              <a:solidFill>
                <a:srgbClr val="FFFFFF"/>
              </a:solidFill>
              <a:ln>
                <a:solidFill>
                  <a:srgbClr val="008000"/>
                </a:solidFill>
                <a:prstDash val="solid"/>
              </a:ln>
            </c:spPr>
          </c:marker>
          <c:cat>
            <c:numRef>
              <c:f>まとめ!$R$32:$R$119</c:f>
              <c:numCache>
                <c:formatCode>[$-411]ge\.m</c:formatCode>
                <c:ptCount val="88"/>
                <c:pt idx="0">
                  <c:v>40614</c:v>
                </c:pt>
                <c:pt idx="1">
                  <c:v>40939</c:v>
                </c:pt>
                <c:pt idx="2">
                  <c:v>40968</c:v>
                </c:pt>
                <c:pt idx="3">
                  <c:v>40999</c:v>
                </c:pt>
                <c:pt idx="4">
                  <c:v>41029</c:v>
                </c:pt>
                <c:pt idx="5">
                  <c:v>41060</c:v>
                </c:pt>
                <c:pt idx="6">
                  <c:v>41090</c:v>
                </c:pt>
                <c:pt idx="7">
                  <c:v>41121</c:v>
                </c:pt>
                <c:pt idx="8">
                  <c:v>41152</c:v>
                </c:pt>
                <c:pt idx="9">
                  <c:v>41182</c:v>
                </c:pt>
                <c:pt idx="10">
                  <c:v>41213</c:v>
                </c:pt>
                <c:pt idx="11">
                  <c:v>41243</c:v>
                </c:pt>
                <c:pt idx="12">
                  <c:v>41274</c:v>
                </c:pt>
                <c:pt idx="13">
                  <c:v>41305</c:v>
                </c:pt>
                <c:pt idx="14">
                  <c:v>41333</c:v>
                </c:pt>
                <c:pt idx="15">
                  <c:v>41364</c:v>
                </c:pt>
                <c:pt idx="16">
                  <c:v>41394</c:v>
                </c:pt>
                <c:pt idx="17">
                  <c:v>41425</c:v>
                </c:pt>
                <c:pt idx="18">
                  <c:v>41455</c:v>
                </c:pt>
                <c:pt idx="19">
                  <c:v>41486</c:v>
                </c:pt>
                <c:pt idx="20">
                  <c:v>41517</c:v>
                </c:pt>
                <c:pt idx="21">
                  <c:v>41547</c:v>
                </c:pt>
                <c:pt idx="22">
                  <c:v>41578</c:v>
                </c:pt>
                <c:pt idx="23">
                  <c:v>41608</c:v>
                </c:pt>
                <c:pt idx="24">
                  <c:v>41639</c:v>
                </c:pt>
                <c:pt idx="25">
                  <c:v>41670</c:v>
                </c:pt>
                <c:pt idx="26">
                  <c:v>41698</c:v>
                </c:pt>
                <c:pt idx="27">
                  <c:v>41729</c:v>
                </c:pt>
                <c:pt idx="28">
                  <c:v>41759</c:v>
                </c:pt>
                <c:pt idx="29">
                  <c:v>41790</c:v>
                </c:pt>
                <c:pt idx="30">
                  <c:v>41820</c:v>
                </c:pt>
                <c:pt idx="31">
                  <c:v>41851</c:v>
                </c:pt>
                <c:pt idx="32">
                  <c:v>41882</c:v>
                </c:pt>
                <c:pt idx="33">
                  <c:v>41912</c:v>
                </c:pt>
                <c:pt idx="34">
                  <c:v>41943</c:v>
                </c:pt>
                <c:pt idx="35">
                  <c:v>41973</c:v>
                </c:pt>
                <c:pt idx="36">
                  <c:v>42004</c:v>
                </c:pt>
                <c:pt idx="37">
                  <c:v>42035</c:v>
                </c:pt>
                <c:pt idx="38">
                  <c:v>42063</c:v>
                </c:pt>
                <c:pt idx="39">
                  <c:v>42094</c:v>
                </c:pt>
                <c:pt idx="40">
                  <c:v>42124</c:v>
                </c:pt>
                <c:pt idx="41">
                  <c:v>42155</c:v>
                </c:pt>
                <c:pt idx="42">
                  <c:v>42185</c:v>
                </c:pt>
                <c:pt idx="43">
                  <c:v>42216</c:v>
                </c:pt>
                <c:pt idx="44">
                  <c:v>42247</c:v>
                </c:pt>
                <c:pt idx="45">
                  <c:v>42277</c:v>
                </c:pt>
                <c:pt idx="46">
                  <c:v>42308</c:v>
                </c:pt>
                <c:pt idx="47">
                  <c:v>42338</c:v>
                </c:pt>
                <c:pt idx="48">
                  <c:v>42369</c:v>
                </c:pt>
                <c:pt idx="49">
                  <c:v>42400</c:v>
                </c:pt>
                <c:pt idx="50">
                  <c:v>42429</c:v>
                </c:pt>
                <c:pt idx="51">
                  <c:v>42460</c:v>
                </c:pt>
                <c:pt idx="52">
                  <c:v>42490</c:v>
                </c:pt>
                <c:pt idx="53">
                  <c:v>42521</c:v>
                </c:pt>
                <c:pt idx="54">
                  <c:v>42551</c:v>
                </c:pt>
                <c:pt idx="55">
                  <c:v>42582</c:v>
                </c:pt>
                <c:pt idx="56">
                  <c:v>42613</c:v>
                </c:pt>
                <c:pt idx="57">
                  <c:v>42643</c:v>
                </c:pt>
                <c:pt idx="58">
                  <c:v>42674</c:v>
                </c:pt>
                <c:pt idx="59">
                  <c:v>42704</c:v>
                </c:pt>
                <c:pt idx="60">
                  <c:v>42735</c:v>
                </c:pt>
                <c:pt idx="61">
                  <c:v>42766</c:v>
                </c:pt>
                <c:pt idx="62">
                  <c:v>42794</c:v>
                </c:pt>
                <c:pt idx="63">
                  <c:v>42825</c:v>
                </c:pt>
                <c:pt idx="64">
                  <c:v>42855</c:v>
                </c:pt>
                <c:pt idx="65">
                  <c:v>42886</c:v>
                </c:pt>
                <c:pt idx="66">
                  <c:v>42916</c:v>
                </c:pt>
                <c:pt idx="67">
                  <c:v>42947</c:v>
                </c:pt>
                <c:pt idx="68">
                  <c:v>42978</c:v>
                </c:pt>
                <c:pt idx="69">
                  <c:v>43008</c:v>
                </c:pt>
                <c:pt idx="70">
                  <c:v>43039</c:v>
                </c:pt>
                <c:pt idx="71">
                  <c:v>43069</c:v>
                </c:pt>
                <c:pt idx="72">
                  <c:v>43100</c:v>
                </c:pt>
                <c:pt idx="73">
                  <c:v>43131</c:v>
                </c:pt>
                <c:pt idx="74">
                  <c:v>43159</c:v>
                </c:pt>
                <c:pt idx="75">
                  <c:v>43190</c:v>
                </c:pt>
                <c:pt idx="76">
                  <c:v>43220</c:v>
                </c:pt>
                <c:pt idx="77">
                  <c:v>43251</c:v>
                </c:pt>
                <c:pt idx="78">
                  <c:v>43281</c:v>
                </c:pt>
                <c:pt idx="79">
                  <c:v>43312</c:v>
                </c:pt>
                <c:pt idx="80">
                  <c:v>43343</c:v>
                </c:pt>
                <c:pt idx="81">
                  <c:v>43373</c:v>
                </c:pt>
                <c:pt idx="82">
                  <c:v>43404</c:v>
                </c:pt>
                <c:pt idx="83">
                  <c:v>43434</c:v>
                </c:pt>
                <c:pt idx="84">
                  <c:v>43465</c:v>
                </c:pt>
                <c:pt idx="85">
                  <c:v>43496</c:v>
                </c:pt>
                <c:pt idx="86">
                  <c:v>43524</c:v>
                </c:pt>
                <c:pt idx="87">
                  <c:v>43555</c:v>
                </c:pt>
              </c:numCache>
            </c:numRef>
          </c:cat>
          <c:val>
            <c:numRef>
              <c:f>まとめ!$W$32:$W$119</c:f>
              <c:numCache>
                <c:formatCode>0.00</c:formatCode>
                <c:ptCount val="88"/>
                <c:pt idx="4" formatCode="0">
                  <c:v>95.803971517849916</c:v>
                </c:pt>
                <c:pt idx="5" formatCode="0">
                  <c:v>138.20530060719611</c:v>
                </c:pt>
                <c:pt idx="6" formatCode="0">
                  <c:v>142.65738721812403</c:v>
                </c:pt>
                <c:pt idx="7" formatCode="0">
                  <c:v>130</c:v>
                </c:pt>
                <c:pt idx="8" formatCode="0">
                  <c:v>88</c:v>
                </c:pt>
                <c:pt idx="9" formatCode="0">
                  <c:v>114</c:v>
                </c:pt>
                <c:pt idx="10" formatCode="0">
                  <c:v>69</c:v>
                </c:pt>
                <c:pt idx="11" formatCode="0">
                  <c:v>89</c:v>
                </c:pt>
                <c:pt idx="12" formatCode="0.0">
                  <c:v>63.251278519902598</c:v>
                </c:pt>
                <c:pt idx="13" formatCode="0.0">
                  <c:v>54.938909617409443</c:v>
                </c:pt>
                <c:pt idx="14" formatCode="0.0">
                  <c:v>48.270291787098287</c:v>
                </c:pt>
                <c:pt idx="15" formatCode="0.0">
                  <c:v>43.344140992224801</c:v>
                </c:pt>
                <c:pt idx="16" formatCode="0.0">
                  <c:v>71.431668497400921</c:v>
                </c:pt>
                <c:pt idx="17" formatCode="0.0">
                  <c:v>103.73046924742513</c:v>
                </c:pt>
                <c:pt idx="18" formatCode="0.0">
                  <c:v>107.8063009346522</c:v>
                </c:pt>
                <c:pt idx="19" formatCode="0.0">
                  <c:v>98.925617345135578</c:v>
                </c:pt>
                <c:pt idx="20" formatCode="0.0">
                  <c:v>82.815861242969248</c:v>
                </c:pt>
                <c:pt idx="21" formatCode="0.0">
                  <c:v>74.511066885907582</c:v>
                </c:pt>
                <c:pt idx="22" formatCode="0.0">
                  <c:v>66.557905231992095</c:v>
                </c:pt>
                <c:pt idx="23" formatCode="0.0">
                  <c:v>53.785015125396299</c:v>
                </c:pt>
                <c:pt idx="24" formatCode="0.0">
                  <c:v>38.520726319927689</c:v>
                </c:pt>
                <c:pt idx="25" formatCode="0.0">
                  <c:v>33.744873604955842</c:v>
                </c:pt>
                <c:pt idx="26" formatCode="0.0">
                  <c:v>29.902447322132172</c:v>
                </c:pt>
                <c:pt idx="27" formatCode="0.0">
                  <c:v>25.529562788129503</c:v>
                </c:pt>
                <c:pt idx="28" formatCode="0.0">
                  <c:v>45.010057994986916</c:v>
                </c:pt>
                <c:pt idx="29" formatCode="0.0">
                  <c:v>65.925560114426517</c:v>
                </c:pt>
                <c:pt idx="30" formatCode="0.0">
                  <c:v>69.151608120323061</c:v>
                </c:pt>
                <c:pt idx="31" formatCode="0.0">
                  <c:v>64.023815282946131</c:v>
                </c:pt>
                <c:pt idx="32" formatCode="0.0">
                  <c:v>54.118124085207882</c:v>
                </c:pt>
                <c:pt idx="33" formatCode="0.0">
                  <c:v>49.157311485661758</c:v>
                </c:pt>
                <c:pt idx="34" formatCode="0.0">
                  <c:v>44.323638409371277</c:v>
                </c:pt>
                <c:pt idx="35" formatCode="0.0">
                  <c:v>36.174124243088805</c:v>
                </c:pt>
                <c:pt idx="36" formatCode="0.0">
                  <c:v>26.157445946331123</c:v>
                </c:pt>
                <c:pt idx="37" formatCode="0.0">
                  <c:v>23.145224006710912</c:v>
                </c:pt>
                <c:pt idx="38" formatCode="0.0">
                  <c:v>20.715845818421794</c:v>
                </c:pt>
                <c:pt idx="39" formatCode="0.0">
                  <c:v>17.846290690060172</c:v>
                </c:pt>
                <c:pt idx="40" formatCode="0.0">
                  <c:v>31.781056186200239</c:v>
                </c:pt>
                <c:pt idx="41" formatCode="0.0">
                  <c:v>47.00991033223962</c:v>
                </c:pt>
                <c:pt idx="42" formatCode="0.0">
                  <c:v>49.80934950825295</c:v>
                </c:pt>
                <c:pt idx="43" formatCode="0.0">
                  <c:v>46.562460525171637</c:v>
                </c:pt>
                <c:pt idx="44" formatCode="0.0">
                  <c:v>39.755736684334813</c:v>
                </c:pt>
                <c:pt idx="45" formatCode="0.0">
                  <c:v>36.475343747284192</c:v>
                </c:pt>
                <c:pt idx="46" formatCode="0.0">
                  <c:v>33.200415381327595</c:v>
                </c:pt>
                <c:pt idx="47" formatCode="0.0">
                  <c:v>27.359596605615735</c:v>
                </c:pt>
                <c:pt idx="48" formatCode="0.0">
                  <c:v>19.971839596099329</c:v>
                </c:pt>
                <c:pt idx="49" formatCode="0.0">
                  <c:v>17.839095327398951</c:v>
                </c:pt>
                <c:pt idx="50" formatCode="0.0">
                  <c:v>16.113959155595683</c:v>
                </c:pt>
                <c:pt idx="51" formatCode="0.0">
                  <c:v>13.996313861157404</c:v>
                </c:pt>
                <c:pt idx="52" formatCode="0.0">
                  <c:v>25.155084536850058</c:v>
                </c:pt>
                <c:pt idx="53" formatCode="0.0">
                  <c:v>37.53070454963666</c:v>
                </c:pt>
                <c:pt idx="54" formatCode="0.0">
                  <c:v>40.111802993471052</c:v>
                </c:pt>
                <c:pt idx="55" formatCode="0.0">
                  <c:v>37.815481053144069</c:v>
                </c:pt>
                <c:pt idx="56" formatCode="0.0">
                  <c:v>32.556544014727102</c:v>
                </c:pt>
                <c:pt idx="57" formatCode="0.0">
                  <c:v>30.122015873721509</c:v>
                </c:pt>
                <c:pt idx="58" formatCode="0.0">
                  <c:v>27.628956850727821</c:v>
                </c:pt>
                <c:pt idx="59" formatCode="0.0">
                  <c:v>22.94891015260675</c:v>
                </c:pt>
                <c:pt idx="60" formatCode="0.0">
                  <c:v>16.871698983962514</c:v>
                </c:pt>
                <c:pt idx="61" formatCode="0.0">
                  <c:v>15.181355853188144</c:v>
                </c:pt>
                <c:pt idx="62" formatCode="0.0">
                  <c:v>13.814069037154438</c:v>
                </c:pt>
                <c:pt idx="63" formatCode="0.0">
                  <c:v>12.07698075527305</c:v>
                </c:pt>
                <c:pt idx="64" formatCode="0.0">
                  <c:v>21.849581730781129</c:v>
                </c:pt>
                <c:pt idx="65" formatCode="0.0">
                  <c:v>32.80364230998935</c:v>
                </c:pt>
                <c:pt idx="66" formatCode="0.0">
                  <c:v>35.289512308198304</c:v>
                </c:pt>
                <c:pt idx="67" formatCode="0.0">
                  <c:v>33.45982180895448</c:v>
                </c:pt>
                <c:pt idx="68" formatCode="0.0">
                  <c:v>28.972739563147854</c:v>
                </c:pt>
                <c:pt idx="69" formatCode="0.0">
                  <c:v>26.947788076268875</c:v>
                </c:pt>
                <c:pt idx="70" formatCode="0.0">
                  <c:v>24.849129883587633</c:v>
                </c:pt>
                <c:pt idx="71" formatCode="0.0">
                  <c:v>20.745270383091409</c:v>
                </c:pt>
                <c:pt idx="72" formatCode="0.0">
                  <c:v>15.325727533407948</c:v>
                </c:pt>
                <c:pt idx="73" formatCode="0.0">
                  <c:v>13.857227893544954</c:v>
                </c:pt>
                <c:pt idx="74" formatCode="0.0">
                  <c:v>12.66768264922997</c:v>
                </c:pt>
                <c:pt idx="75" formatCode="0.0">
                  <c:v>11.118362089421623</c:v>
                </c:pt>
                <c:pt idx="76" formatCode="0.0">
                  <c:v>20.198861722898876</c:v>
                </c:pt>
                <c:pt idx="77" formatCode="0.0">
                  <c:v>30.446447096700282</c:v>
                </c:pt>
                <c:pt idx="78" formatCode="0.0">
                  <c:v>32.865678323824703</c:v>
                </c:pt>
                <c:pt idx="79" formatCode="0.0">
                  <c:v>31.278755510354884</c:v>
                </c:pt>
                <c:pt idx="80" formatCode="0.0">
                  <c:v>27.177103139185263</c:v>
                </c:pt>
                <c:pt idx="81" formatCode="0.0">
                  <c:v>25.365334192497951</c:v>
                </c:pt>
                <c:pt idx="82" formatCode="0.0">
                  <c:v>23.461906595696707</c:v>
                </c:pt>
                <c:pt idx="83" formatCode="0.0">
                  <c:v>19.649257138087648</c:v>
                </c:pt>
                <c:pt idx="84" formatCode="0.0">
                  <c:v>14.54610820171526</c:v>
                </c:pt>
                <c:pt idx="85" formatCode="0.0">
                  <c:v>13.18297744577273</c:v>
                </c:pt>
                <c:pt idx="86" formatCode="0.0">
                  <c:v>12.079989718026262</c:v>
                </c:pt>
                <c:pt idx="87" formatCode="0.0">
                  <c:v>10.627317693915412</c:v>
                </c:pt>
              </c:numCache>
            </c:numRef>
          </c:val>
          <c:smooth val="0"/>
        </c:ser>
        <c:dLbls>
          <c:showLegendKey val="0"/>
          <c:showVal val="0"/>
          <c:showCatName val="0"/>
          <c:showSerName val="0"/>
          <c:showPercent val="0"/>
          <c:showBubbleSize val="0"/>
        </c:dLbls>
        <c:marker val="1"/>
        <c:smooth val="0"/>
        <c:axId val="288058752"/>
        <c:axId val="288065792"/>
      </c:lineChart>
      <c:dateAx>
        <c:axId val="288058752"/>
        <c:scaling>
          <c:orientation val="minMax"/>
        </c:scaling>
        <c:delete val="0"/>
        <c:axPos val="b"/>
        <c:majorGridlines>
          <c:spPr>
            <a:ln w="3175">
              <a:solidFill>
                <a:sysClr val="window" lastClr="FFFFFF">
                  <a:lumMod val="85000"/>
                </a:sysClr>
              </a:solidFill>
              <a:prstDash val="solid"/>
            </a:ln>
          </c:spPr>
        </c:majorGridlines>
        <c:numFmt formatCode="[$-411]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88065792"/>
        <c:crossesAt val="1E-3"/>
        <c:auto val="0"/>
        <c:lblOffset val="100"/>
        <c:baseTimeUnit val="days"/>
        <c:majorUnit val="6"/>
        <c:majorTimeUnit val="months"/>
        <c:minorUnit val="2"/>
      </c:dateAx>
      <c:valAx>
        <c:axId val="288065792"/>
        <c:scaling>
          <c:orientation val="minMax"/>
        </c:scaling>
        <c:delete val="0"/>
        <c:axPos val="l"/>
        <c:majorGridlines>
          <c:spPr>
            <a:ln w="3175">
              <a:solidFill>
                <a:sysClr val="window" lastClr="FFFFFF">
                  <a:lumMod val="85000"/>
                </a:sysClr>
              </a:solidFill>
              <a:prstDash val="solid"/>
            </a:ln>
          </c:spPr>
        </c:majorGridlines>
        <c:title>
          <c:tx>
            <c:rich>
              <a:bodyPr rot="0" vert="horz"/>
              <a:lstStyle/>
              <a:p>
                <a:pPr>
                  <a:defRPr sz="900"/>
                </a:pPr>
                <a:r>
                  <a:rPr lang="en-US" altLang="ja-JP" sz="900">
                    <a:latin typeface="Meiryo UI" panose="020B0604030504040204" pitchFamily="50" charset="-128"/>
                    <a:ea typeface="Meiryo UI" panose="020B0604030504040204" pitchFamily="50" charset="-128"/>
                  </a:rPr>
                  <a:t>Bq/kg</a:t>
                </a:r>
                <a:endParaRPr lang="ja-JP" altLang="en-US" sz="900">
                  <a:latin typeface="Meiryo UI" panose="020B0604030504040204" pitchFamily="50" charset="-128"/>
                  <a:ea typeface="Meiryo UI" panose="020B0604030504040204" pitchFamily="50" charset="-128"/>
                </a:endParaRPr>
              </a:p>
            </c:rich>
          </c:tx>
          <c:layout>
            <c:manualLayout>
              <c:xMode val="edge"/>
              <c:yMode val="edge"/>
              <c:x val="1.0081913563071301E-2"/>
              <c:y val="0.455167362883311"/>
            </c:manualLayout>
          </c:layout>
          <c:overlay val="0"/>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88058752"/>
        <c:crosses val="autoZero"/>
        <c:crossBetween val="midCat"/>
      </c:valAx>
      <c:spPr>
        <a:solidFill>
          <a:srgbClr val="FFFFFF"/>
        </a:solidFill>
        <a:ln w="12700">
          <a:solidFill>
            <a:srgbClr val="808080"/>
          </a:solidFill>
          <a:prstDash val="solid"/>
        </a:ln>
      </c:spPr>
    </c:plotArea>
    <c:legend>
      <c:legendPos val="r"/>
      <c:layout>
        <c:manualLayout>
          <c:xMode val="edge"/>
          <c:yMode val="edge"/>
          <c:x val="0.26961955513136615"/>
          <c:y val="0.12166120656812317"/>
          <c:w val="0.61638502257924832"/>
          <c:h val="0.15607391873870524"/>
        </c:manualLayout>
      </c:layout>
      <c:overlay val="0"/>
      <c:spPr>
        <a:noFill/>
      </c:spPr>
      <c:txPr>
        <a:bodyPr/>
        <a:lstStyle/>
        <a:p>
          <a:pPr>
            <a:defRPr sz="1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3.6195255004889092E-2"/>
          <c:y val="0.12360257784678323"/>
          <c:w val="0.8595291182661573"/>
          <c:h val="0.75979534816212491"/>
        </c:manualLayout>
      </c:layout>
      <c:lineChart>
        <c:grouping val="standard"/>
        <c:varyColors val="0"/>
        <c:ser>
          <c:idx val="0"/>
          <c:order val="0"/>
          <c:tx>
            <c:strRef>
              <c:f>月間量回帰式!$C$3:$C$4</c:f>
              <c:strCache>
                <c:ptCount val="1"/>
                <c:pt idx="0">
                  <c:v>石巻広域クリセ 230(115tx2炉〉</c:v>
                </c:pt>
              </c:strCache>
            </c:strRef>
          </c:tx>
          <c:spPr>
            <a:ln w="0">
              <a:solidFill>
                <a:srgbClr val="0000FF"/>
              </a:solidFill>
              <a:prstDash val="solid"/>
            </a:ln>
          </c:spPr>
          <c:marker>
            <c:symbol val="diamond"/>
            <c:size val="4"/>
            <c:spPr>
              <a:noFill/>
              <a:ln>
                <a:solidFill>
                  <a:srgbClr val="0000FF"/>
                </a:solidFill>
                <a:prstDash val="solid"/>
              </a:ln>
            </c:spPr>
          </c:marker>
          <c:cat>
            <c:numRef>
              <c:f>月間量回帰式!$B$20:$B$103</c:f>
              <c:numCache>
                <c:formatCode>[$-411]ge\.m</c:formatCode>
                <c:ptCount val="84"/>
                <c:pt idx="0">
                  <c:v>41012</c:v>
                </c:pt>
                <c:pt idx="1">
                  <c:v>41045</c:v>
                </c:pt>
                <c:pt idx="2">
                  <c:v>41073</c:v>
                </c:pt>
                <c:pt idx="3">
                  <c:v>41101</c:v>
                </c:pt>
                <c:pt idx="4">
                  <c:v>41129</c:v>
                </c:pt>
                <c:pt idx="5">
                  <c:v>41164</c:v>
                </c:pt>
                <c:pt idx="6">
                  <c:v>41199</c:v>
                </c:pt>
                <c:pt idx="7">
                  <c:v>41234</c:v>
                </c:pt>
                <c:pt idx="8">
                  <c:v>41262</c:v>
                </c:pt>
                <c:pt idx="9">
                  <c:v>41290</c:v>
                </c:pt>
                <c:pt idx="10">
                  <c:v>41318</c:v>
                </c:pt>
                <c:pt idx="11">
                  <c:v>41346</c:v>
                </c:pt>
                <c:pt idx="12">
                  <c:v>41376</c:v>
                </c:pt>
                <c:pt idx="13">
                  <c:v>41410</c:v>
                </c:pt>
                <c:pt idx="14">
                  <c:v>41437</c:v>
                </c:pt>
                <c:pt idx="15">
                  <c:v>41465</c:v>
                </c:pt>
                <c:pt idx="16">
                  <c:v>41493</c:v>
                </c:pt>
                <c:pt idx="17">
                  <c:v>41521</c:v>
                </c:pt>
                <c:pt idx="18">
                  <c:v>41557</c:v>
                </c:pt>
                <c:pt idx="19">
                  <c:v>41591</c:v>
                </c:pt>
                <c:pt idx="20">
                  <c:v>41619</c:v>
                </c:pt>
                <c:pt idx="21">
                  <c:v>41647</c:v>
                </c:pt>
                <c:pt idx="22">
                  <c:v>41675</c:v>
                </c:pt>
                <c:pt idx="23">
                  <c:v>41703</c:v>
                </c:pt>
                <c:pt idx="24">
                  <c:v>41739</c:v>
                </c:pt>
                <c:pt idx="25">
                  <c:v>41773</c:v>
                </c:pt>
                <c:pt idx="26">
                  <c:v>41801</c:v>
                </c:pt>
                <c:pt idx="27">
                  <c:v>41829</c:v>
                </c:pt>
                <c:pt idx="28">
                  <c:v>41857</c:v>
                </c:pt>
                <c:pt idx="29">
                  <c:v>41892</c:v>
                </c:pt>
                <c:pt idx="30">
                  <c:v>41920</c:v>
                </c:pt>
                <c:pt idx="31">
                  <c:v>41948</c:v>
                </c:pt>
                <c:pt idx="32">
                  <c:v>41984</c:v>
                </c:pt>
                <c:pt idx="33">
                  <c:v>42012</c:v>
                </c:pt>
                <c:pt idx="34">
                  <c:v>42039</c:v>
                </c:pt>
                <c:pt idx="35">
                  <c:v>42067</c:v>
                </c:pt>
                <c:pt idx="36">
                  <c:v>42095</c:v>
                </c:pt>
                <c:pt idx="37">
                  <c:v>42131</c:v>
                </c:pt>
                <c:pt idx="38">
                  <c:v>42158</c:v>
                </c:pt>
                <c:pt idx="39">
                  <c:v>42193</c:v>
                </c:pt>
                <c:pt idx="40">
                  <c:v>42221</c:v>
                </c:pt>
                <c:pt idx="41">
                  <c:v>42249</c:v>
                </c:pt>
                <c:pt idx="42">
                  <c:v>42284</c:v>
                </c:pt>
                <c:pt idx="43">
                  <c:v>42312</c:v>
                </c:pt>
                <c:pt idx="44">
                  <c:v>42340</c:v>
                </c:pt>
                <c:pt idx="45">
                  <c:v>42375</c:v>
                </c:pt>
                <c:pt idx="46">
                  <c:v>42403</c:v>
                </c:pt>
                <c:pt idx="47">
                  <c:v>42431</c:v>
                </c:pt>
                <c:pt idx="48">
                  <c:v>42461</c:v>
                </c:pt>
                <c:pt idx="49">
                  <c:v>42492</c:v>
                </c:pt>
                <c:pt idx="50">
                  <c:v>42522</c:v>
                </c:pt>
                <c:pt idx="51">
                  <c:v>42552</c:v>
                </c:pt>
                <c:pt idx="52">
                  <c:v>42585</c:v>
                </c:pt>
                <c:pt idx="53">
                  <c:v>42614</c:v>
                </c:pt>
                <c:pt idx="54">
                  <c:v>42647</c:v>
                </c:pt>
                <c:pt idx="55">
                  <c:v>42678</c:v>
                </c:pt>
                <c:pt idx="56">
                  <c:v>42705</c:v>
                </c:pt>
                <c:pt idx="57">
                  <c:v>42741</c:v>
                </c:pt>
                <c:pt idx="58">
                  <c:v>42767</c:v>
                </c:pt>
                <c:pt idx="59">
                  <c:v>42797</c:v>
                </c:pt>
                <c:pt idx="60">
                  <c:v>42828</c:v>
                </c:pt>
                <c:pt idx="61">
                  <c:v>42857</c:v>
                </c:pt>
                <c:pt idx="62">
                  <c:v>42887</c:v>
                </c:pt>
                <c:pt idx="63">
                  <c:v>42919</c:v>
                </c:pt>
                <c:pt idx="64">
                  <c:v>42948</c:v>
                </c:pt>
                <c:pt idx="65">
                  <c:v>42979</c:v>
                </c:pt>
                <c:pt idx="66">
                  <c:v>43010</c:v>
                </c:pt>
                <c:pt idx="67">
                  <c:v>43055</c:v>
                </c:pt>
                <c:pt idx="68">
                  <c:v>43070</c:v>
                </c:pt>
                <c:pt idx="69">
                  <c:v>43105</c:v>
                </c:pt>
                <c:pt idx="70">
                  <c:v>43132</c:v>
                </c:pt>
                <c:pt idx="71">
                  <c:v>43160</c:v>
                </c:pt>
                <c:pt idx="72">
                  <c:v>43192</c:v>
                </c:pt>
                <c:pt idx="73">
                  <c:v>43221</c:v>
                </c:pt>
                <c:pt idx="74">
                  <c:v>43252</c:v>
                </c:pt>
                <c:pt idx="75">
                  <c:v>43283</c:v>
                </c:pt>
                <c:pt idx="76">
                  <c:v>43313</c:v>
                </c:pt>
                <c:pt idx="77">
                  <c:v>43346</c:v>
                </c:pt>
                <c:pt idx="78">
                  <c:v>43374</c:v>
                </c:pt>
                <c:pt idx="79">
                  <c:v>43405</c:v>
                </c:pt>
                <c:pt idx="80">
                  <c:v>43437</c:v>
                </c:pt>
                <c:pt idx="81">
                  <c:v>43472</c:v>
                </c:pt>
                <c:pt idx="82">
                  <c:v>43504</c:v>
                </c:pt>
                <c:pt idx="83">
                  <c:v>43525</c:v>
                </c:pt>
              </c:numCache>
            </c:numRef>
          </c:cat>
          <c:val>
            <c:numRef>
              <c:f>月間量回帰式!$C$20:$C$103</c:f>
              <c:numCache>
                <c:formatCode>0</c:formatCode>
                <c:ptCount val="84"/>
                <c:pt idx="0">
                  <c:v>5693.7099343496038</c:v>
                </c:pt>
                <c:pt idx="1">
                  <c:v>6461.0235251811728</c:v>
                </c:pt>
                <c:pt idx="2">
                  <c:v>6179.5927881937196</c:v>
                </c:pt>
                <c:pt idx="3">
                  <c:v>6411.8394300434275</c:v>
                </c:pt>
                <c:pt idx="4">
                  <c:v>6767.281654590066</c:v>
                </c:pt>
                <c:pt idx="5">
                  <c:v>6054.9434296986519</c:v>
                </c:pt>
                <c:pt idx="6">
                  <c:v>6164.2626032404287</c:v>
                </c:pt>
                <c:pt idx="7">
                  <c:v>5754.4110320193013</c:v>
                </c:pt>
                <c:pt idx="8">
                  <c:v>5830.9070462498912</c:v>
                </c:pt>
                <c:pt idx="9">
                  <c:v>5508.7884612072394</c:v>
                </c:pt>
                <c:pt idx="10">
                  <c:v>4728.3759929486159</c:v>
                </c:pt>
                <c:pt idx="11">
                  <c:v>5774.2107831388548</c:v>
                </c:pt>
                <c:pt idx="12">
                  <c:v>5482.3589469097042</c:v>
                </c:pt>
                <c:pt idx="13">
                  <c:v>6221.1897932797165</c:v>
                </c:pt>
                <c:pt idx="14">
                  <c:v>5950.2057887117353</c:v>
                </c:pt>
                <c:pt idx="15">
                  <c:v>6173.8314158538951</c:v>
                </c:pt>
                <c:pt idx="16">
                  <c:v>6516.079595392629</c:v>
                </c:pt>
                <c:pt idx="17">
                  <c:v>5830.1834247958523</c:v>
                </c:pt>
                <c:pt idx="18">
                  <c:v>5935.444661501966</c:v>
                </c:pt>
                <c:pt idx="19">
                  <c:v>5540.8068147733347</c:v>
                </c:pt>
                <c:pt idx="20">
                  <c:v>5614.4632905783164</c:v>
                </c:pt>
                <c:pt idx="21">
                  <c:v>5304.3017742670354</c:v>
                </c:pt>
                <c:pt idx="22">
                  <c:v>4552.8582818920968</c:v>
                </c:pt>
                <c:pt idx="23">
                  <c:v>5559.8715974806528</c:v>
                </c:pt>
                <c:pt idx="24">
                  <c:v>5397.9493997803338</c:v>
                </c:pt>
                <c:pt idx="25">
                  <c:v>6125.4047820935002</c:v>
                </c:pt>
                <c:pt idx="26">
                  <c:v>5858.5930028990097</c:v>
                </c:pt>
                <c:pt idx="27">
                  <c:v>6078.7755614467223</c:v>
                </c:pt>
                <c:pt idx="28">
                  <c:v>6415.7542914436672</c:v>
                </c:pt>
                <c:pt idx="29">
                  <c:v>5740.4185722325992</c:v>
                </c:pt>
                <c:pt idx="30">
                  <c:v>5844.0591464817899</c:v>
                </c:pt>
                <c:pt idx="31">
                  <c:v>5455.4973707009112</c:v>
                </c:pt>
                <c:pt idx="32">
                  <c:v>5528.019789099938</c:v>
                </c:pt>
                <c:pt idx="33">
                  <c:v>5222.633697634481</c:v>
                </c:pt>
                <c:pt idx="34">
                  <c:v>4482.7598608583294</c:v>
                </c:pt>
                <c:pt idx="35">
                  <c:v>5474.268621063844</c:v>
                </c:pt>
                <c:pt idx="36">
                  <c:v>4911.22</c:v>
                </c:pt>
                <c:pt idx="37">
                  <c:v>5017.6899999999996</c:v>
                </c:pt>
                <c:pt idx="38">
                  <c:v>5245.7</c:v>
                </c:pt>
                <c:pt idx="39">
                  <c:v>5444.63</c:v>
                </c:pt>
                <c:pt idx="40">
                  <c:v>5507.05</c:v>
                </c:pt>
                <c:pt idx="41">
                  <c:v>5124.37</c:v>
                </c:pt>
                <c:pt idx="42">
                  <c:v>5005.3</c:v>
                </c:pt>
                <c:pt idx="43">
                  <c:v>4810.2299999999996</c:v>
                </c:pt>
                <c:pt idx="44">
                  <c:v>5090.9399999999996</c:v>
                </c:pt>
                <c:pt idx="45">
                  <c:v>4515.71</c:v>
                </c:pt>
                <c:pt idx="46">
                  <c:v>4193.24</c:v>
                </c:pt>
                <c:pt idx="47">
                  <c:v>4900.29</c:v>
                </c:pt>
                <c:pt idx="48">
                  <c:v>4802.12</c:v>
                </c:pt>
                <c:pt idx="49">
                  <c:v>5502.55</c:v>
                </c:pt>
                <c:pt idx="50">
                  <c:v>4991.43</c:v>
                </c:pt>
                <c:pt idx="51">
                  <c:v>5226.55</c:v>
                </c:pt>
                <c:pt idx="52">
                  <c:v>5805.25</c:v>
                </c:pt>
                <c:pt idx="53">
                  <c:v>5310.79</c:v>
                </c:pt>
                <c:pt idx="54">
                  <c:v>4948.62</c:v>
                </c:pt>
                <c:pt idx="55">
                  <c:v>4702.2700000000004</c:v>
                </c:pt>
                <c:pt idx="56">
                  <c:v>5076.05</c:v>
                </c:pt>
                <c:pt idx="57">
                  <c:v>4597.87</c:v>
                </c:pt>
                <c:pt idx="58">
                  <c:v>3936.52</c:v>
                </c:pt>
                <c:pt idx="59">
                  <c:v>4818.8599999999997</c:v>
                </c:pt>
                <c:pt idx="60">
                  <c:v>4574.25</c:v>
                </c:pt>
                <c:pt idx="61">
                  <c:v>5535.09</c:v>
                </c:pt>
                <c:pt idx="62">
                  <c:v>5442.01</c:v>
                </c:pt>
                <c:pt idx="63">
                  <c:v>5365.97</c:v>
                </c:pt>
                <c:pt idx="64">
                  <c:v>5947.22</c:v>
                </c:pt>
                <c:pt idx="65">
                  <c:v>5135.9799999999996</c:v>
                </c:pt>
                <c:pt idx="66">
                  <c:v>5397.84</c:v>
                </c:pt>
                <c:pt idx="67">
                  <c:v>4808.5200000000004</c:v>
                </c:pt>
                <c:pt idx="68">
                  <c:v>4770.28</c:v>
                </c:pt>
                <c:pt idx="69">
                  <c:v>4593.75</c:v>
                </c:pt>
                <c:pt idx="70">
                  <c:v>3827.41</c:v>
                </c:pt>
                <c:pt idx="71">
                  <c:v>4817.8999999999996</c:v>
                </c:pt>
                <c:pt idx="72">
                  <c:v>4824.92</c:v>
                </c:pt>
                <c:pt idx="73">
                  <c:v>5632.88</c:v>
                </c:pt>
                <c:pt idx="74">
                  <c:v>5064.37</c:v>
                </c:pt>
                <c:pt idx="75">
                  <c:v>5485.96</c:v>
                </c:pt>
                <c:pt idx="76">
                  <c:v>5456.73</c:v>
                </c:pt>
                <c:pt idx="77">
                  <c:v>4753.95</c:v>
                </c:pt>
                <c:pt idx="78">
                  <c:v>5340.29</c:v>
                </c:pt>
                <c:pt idx="79">
                  <c:v>4995.25</c:v>
                </c:pt>
                <c:pt idx="80">
                  <c:v>4635.78</c:v>
                </c:pt>
                <c:pt idx="81">
                  <c:v>4784.4399999999996</c:v>
                </c:pt>
                <c:pt idx="82">
                  <c:v>3914.93</c:v>
                </c:pt>
                <c:pt idx="83">
                  <c:v>4000</c:v>
                </c:pt>
              </c:numCache>
            </c:numRef>
          </c:val>
          <c:smooth val="0"/>
        </c:ser>
        <c:ser>
          <c:idx val="1"/>
          <c:order val="1"/>
          <c:tx>
            <c:strRef>
              <c:f>月間量回帰式!$M$3:$M$4</c:f>
              <c:strCache>
                <c:ptCount val="1"/>
                <c:pt idx="0">
                  <c:v>今泉 600(200tx3炉)</c:v>
                </c:pt>
              </c:strCache>
            </c:strRef>
          </c:tx>
          <c:spPr>
            <a:ln w="0">
              <a:solidFill>
                <a:srgbClr val="FF0000"/>
              </a:solidFill>
              <a:prstDash val="solid"/>
            </a:ln>
          </c:spPr>
          <c:marker>
            <c:symbol val="square"/>
            <c:size val="4"/>
            <c:spPr>
              <a:noFill/>
              <a:ln>
                <a:solidFill>
                  <a:srgbClr val="FF0000"/>
                </a:solidFill>
                <a:prstDash val="solid"/>
              </a:ln>
            </c:spPr>
          </c:marker>
          <c:cat>
            <c:numRef>
              <c:f>月間量回帰式!$B$20:$B$103</c:f>
              <c:numCache>
                <c:formatCode>[$-411]ge\.m</c:formatCode>
                <c:ptCount val="84"/>
                <c:pt idx="0">
                  <c:v>41012</c:v>
                </c:pt>
                <c:pt idx="1">
                  <c:v>41045</c:v>
                </c:pt>
                <c:pt idx="2">
                  <c:v>41073</c:v>
                </c:pt>
                <c:pt idx="3">
                  <c:v>41101</c:v>
                </c:pt>
                <c:pt idx="4">
                  <c:v>41129</c:v>
                </c:pt>
                <c:pt idx="5">
                  <c:v>41164</c:v>
                </c:pt>
                <c:pt idx="6">
                  <c:v>41199</c:v>
                </c:pt>
                <c:pt idx="7">
                  <c:v>41234</c:v>
                </c:pt>
                <c:pt idx="8">
                  <c:v>41262</c:v>
                </c:pt>
                <c:pt idx="9">
                  <c:v>41290</c:v>
                </c:pt>
                <c:pt idx="10">
                  <c:v>41318</c:v>
                </c:pt>
                <c:pt idx="11">
                  <c:v>41346</c:v>
                </c:pt>
                <c:pt idx="12">
                  <c:v>41376</c:v>
                </c:pt>
                <c:pt idx="13">
                  <c:v>41410</c:v>
                </c:pt>
                <c:pt idx="14">
                  <c:v>41437</c:v>
                </c:pt>
                <c:pt idx="15">
                  <c:v>41465</c:v>
                </c:pt>
                <c:pt idx="16">
                  <c:v>41493</c:v>
                </c:pt>
                <c:pt idx="17">
                  <c:v>41521</c:v>
                </c:pt>
                <c:pt idx="18">
                  <c:v>41557</c:v>
                </c:pt>
                <c:pt idx="19">
                  <c:v>41591</c:v>
                </c:pt>
                <c:pt idx="20">
                  <c:v>41619</c:v>
                </c:pt>
                <c:pt idx="21">
                  <c:v>41647</c:v>
                </c:pt>
                <c:pt idx="22">
                  <c:v>41675</c:v>
                </c:pt>
                <c:pt idx="23">
                  <c:v>41703</c:v>
                </c:pt>
                <c:pt idx="24">
                  <c:v>41739</c:v>
                </c:pt>
                <c:pt idx="25">
                  <c:v>41773</c:v>
                </c:pt>
                <c:pt idx="26">
                  <c:v>41801</c:v>
                </c:pt>
                <c:pt idx="27">
                  <c:v>41829</c:v>
                </c:pt>
                <c:pt idx="28">
                  <c:v>41857</c:v>
                </c:pt>
                <c:pt idx="29">
                  <c:v>41892</c:v>
                </c:pt>
                <c:pt idx="30">
                  <c:v>41920</c:v>
                </c:pt>
                <c:pt idx="31">
                  <c:v>41948</c:v>
                </c:pt>
                <c:pt idx="32">
                  <c:v>41984</c:v>
                </c:pt>
                <c:pt idx="33">
                  <c:v>42012</c:v>
                </c:pt>
                <c:pt idx="34">
                  <c:v>42039</c:v>
                </c:pt>
                <c:pt idx="35">
                  <c:v>42067</c:v>
                </c:pt>
                <c:pt idx="36">
                  <c:v>42095</c:v>
                </c:pt>
                <c:pt idx="37">
                  <c:v>42131</c:v>
                </c:pt>
                <c:pt idx="38">
                  <c:v>42158</c:v>
                </c:pt>
                <c:pt idx="39">
                  <c:v>42193</c:v>
                </c:pt>
                <c:pt idx="40">
                  <c:v>42221</c:v>
                </c:pt>
                <c:pt idx="41">
                  <c:v>42249</c:v>
                </c:pt>
                <c:pt idx="42">
                  <c:v>42284</c:v>
                </c:pt>
                <c:pt idx="43">
                  <c:v>42312</c:v>
                </c:pt>
                <c:pt idx="44">
                  <c:v>42340</c:v>
                </c:pt>
                <c:pt idx="45">
                  <c:v>42375</c:v>
                </c:pt>
                <c:pt idx="46">
                  <c:v>42403</c:v>
                </c:pt>
                <c:pt idx="47">
                  <c:v>42431</c:v>
                </c:pt>
                <c:pt idx="48">
                  <c:v>42461</c:v>
                </c:pt>
                <c:pt idx="49">
                  <c:v>42492</c:v>
                </c:pt>
                <c:pt idx="50">
                  <c:v>42522</c:v>
                </c:pt>
                <c:pt idx="51">
                  <c:v>42552</c:v>
                </c:pt>
                <c:pt idx="52">
                  <c:v>42585</c:v>
                </c:pt>
                <c:pt idx="53">
                  <c:v>42614</c:v>
                </c:pt>
                <c:pt idx="54">
                  <c:v>42647</c:v>
                </c:pt>
                <c:pt idx="55">
                  <c:v>42678</c:v>
                </c:pt>
                <c:pt idx="56">
                  <c:v>42705</c:v>
                </c:pt>
                <c:pt idx="57">
                  <c:v>42741</c:v>
                </c:pt>
                <c:pt idx="58">
                  <c:v>42767</c:v>
                </c:pt>
                <c:pt idx="59">
                  <c:v>42797</c:v>
                </c:pt>
                <c:pt idx="60">
                  <c:v>42828</c:v>
                </c:pt>
                <c:pt idx="61">
                  <c:v>42857</c:v>
                </c:pt>
                <c:pt idx="62">
                  <c:v>42887</c:v>
                </c:pt>
                <c:pt idx="63">
                  <c:v>42919</c:v>
                </c:pt>
                <c:pt idx="64">
                  <c:v>42948</c:v>
                </c:pt>
                <c:pt idx="65">
                  <c:v>42979</c:v>
                </c:pt>
                <c:pt idx="66">
                  <c:v>43010</c:v>
                </c:pt>
                <c:pt idx="67">
                  <c:v>43055</c:v>
                </c:pt>
                <c:pt idx="68">
                  <c:v>43070</c:v>
                </c:pt>
                <c:pt idx="69">
                  <c:v>43105</c:v>
                </c:pt>
                <c:pt idx="70">
                  <c:v>43132</c:v>
                </c:pt>
                <c:pt idx="71">
                  <c:v>43160</c:v>
                </c:pt>
                <c:pt idx="72">
                  <c:v>43192</c:v>
                </c:pt>
                <c:pt idx="73">
                  <c:v>43221</c:v>
                </c:pt>
                <c:pt idx="74">
                  <c:v>43252</c:v>
                </c:pt>
                <c:pt idx="75">
                  <c:v>43283</c:v>
                </c:pt>
                <c:pt idx="76">
                  <c:v>43313</c:v>
                </c:pt>
                <c:pt idx="77">
                  <c:v>43346</c:v>
                </c:pt>
                <c:pt idx="78">
                  <c:v>43374</c:v>
                </c:pt>
                <c:pt idx="79">
                  <c:v>43405</c:v>
                </c:pt>
                <c:pt idx="80">
                  <c:v>43437</c:v>
                </c:pt>
                <c:pt idx="81">
                  <c:v>43472</c:v>
                </c:pt>
                <c:pt idx="82">
                  <c:v>43504</c:v>
                </c:pt>
                <c:pt idx="83">
                  <c:v>43525</c:v>
                </c:pt>
              </c:numCache>
            </c:numRef>
          </c:cat>
          <c:val>
            <c:numRef>
              <c:f>月間量回帰式!$M$20:$M$103</c:f>
              <c:numCache>
                <c:formatCode>General</c:formatCode>
                <c:ptCount val="84"/>
                <c:pt idx="5" formatCode="0">
                  <c:v>8409.4314775882813</c:v>
                </c:pt>
                <c:pt idx="6" formatCode="0">
                  <c:v>9585.8354394091002</c:v>
                </c:pt>
                <c:pt idx="7" formatCode="0">
                  <c:v>8357.6193886384335</c:v>
                </c:pt>
                <c:pt idx="8" formatCode="0">
                  <c:v>8213.8633036908795</c:v>
                </c:pt>
                <c:pt idx="9" formatCode="0">
                  <c:v>7647.8237192098841</c:v>
                </c:pt>
                <c:pt idx="10" formatCode="0">
                  <c:v>6563.3637533867723</c:v>
                </c:pt>
                <c:pt idx="11" formatCode="0">
                  <c:v>8125.8127016605022</c:v>
                </c:pt>
                <c:pt idx="12" formatCode="0">
                  <c:v>7499.9095391172968</c:v>
                </c:pt>
                <c:pt idx="13" formatCode="0">
                  <c:v>7905.3246838054365</c:v>
                </c:pt>
                <c:pt idx="14" formatCode="0">
                  <c:v>7716.419629738466</c:v>
                </c:pt>
                <c:pt idx="15" formatCode="0">
                  <c:v>8796.5343443248239</c:v>
                </c:pt>
                <c:pt idx="16" formatCode="0">
                  <c:v>8420.8893370970945</c:v>
                </c:pt>
                <c:pt idx="17" formatCode="0">
                  <c:v>7801.9411155338275</c:v>
                </c:pt>
                <c:pt idx="18" formatCode="0">
                  <c:v>8108.5735313760588</c:v>
                </c:pt>
                <c:pt idx="19" formatCode="0">
                  <c:v>7360.2605306666428</c:v>
                </c:pt>
                <c:pt idx="20" formatCode="0">
                  <c:v>7594.903341377335</c:v>
                </c:pt>
                <c:pt idx="21" formatCode="0">
                  <c:v>6974.6019317476857</c:v>
                </c:pt>
                <c:pt idx="22" formatCode="0">
                  <c:v>5756.1913967770561</c:v>
                </c:pt>
                <c:pt idx="23" formatCode="0">
                  <c:v>7241.4506184382763</c:v>
                </c:pt>
                <c:pt idx="24" formatCode="0">
                  <c:v>7833.835950621431</c:v>
                </c:pt>
                <c:pt idx="25" formatCode="0">
                  <c:v>8075.534268678919</c:v>
                </c:pt>
                <c:pt idx="26" formatCode="0">
                  <c:v>7912.5284262680552</c:v>
                </c:pt>
                <c:pt idx="27" formatCode="0">
                  <c:v>8763.2502969192374</c:v>
                </c:pt>
                <c:pt idx="28" formatCode="0">
                  <c:v>8350.9579334421032</c:v>
                </c:pt>
                <c:pt idx="29" formatCode="0">
                  <c:v>8393.957750491867</c:v>
                </c:pt>
                <c:pt idx="30" formatCode="0">
                  <c:v>8218.5859476222467</c:v>
                </c:pt>
                <c:pt idx="31" formatCode="0">
                  <c:v>7370.6745225298719</c:v>
                </c:pt>
                <c:pt idx="32" formatCode="0">
                  <c:v>8057.547417102548</c:v>
                </c:pt>
                <c:pt idx="33" formatCode="0">
                  <c:v>7003.9113771054272</c:v>
                </c:pt>
                <c:pt idx="34" formatCode="0">
                  <c:v>6073.9349416958585</c:v>
                </c:pt>
                <c:pt idx="35" formatCode="0">
                  <c:v>7652.2811675224339</c:v>
                </c:pt>
                <c:pt idx="36" formatCode="0">
                  <c:v>8009.8359520671502</c:v>
                </c:pt>
                <c:pt idx="37" formatCode="0">
                  <c:v>8153.4174020783857</c:v>
                </c:pt>
                <c:pt idx="38" formatCode="0">
                  <c:v>8347.8136862499778</c:v>
                </c:pt>
                <c:pt idx="39" formatCode="0">
                  <c:v>8943.4108122225116</c:v>
                </c:pt>
                <c:pt idx="40" formatCode="0">
                  <c:v>8601.2969868870987</c:v>
                </c:pt>
                <c:pt idx="41" formatCode="0">
                  <c:v>8687.8594660090985</c:v>
                </c:pt>
                <c:pt idx="42" formatCode="0">
                  <c:v>8333.3373672159232</c:v>
                </c:pt>
                <c:pt idx="43" formatCode="0">
                  <c:v>7892.8436594654013</c:v>
                </c:pt>
                <c:pt idx="44" formatCode="0">
                  <c:v>8564.3676015961428</c:v>
                </c:pt>
                <c:pt idx="45" formatCode="0">
                  <c:v>7034.0138751389331</c:v>
                </c:pt>
                <c:pt idx="46" formatCode="0">
                  <c:v>6707.5581091668846</c:v>
                </c:pt>
                <c:pt idx="47" formatCode="0">
                  <c:v>8009.2450819024943</c:v>
                </c:pt>
                <c:pt idx="48" formatCode="0">
                  <c:v>7538.2372178224805</c:v>
                </c:pt>
                <c:pt idx="49" formatCode="0">
                  <c:v>8314.6120901004288</c:v>
                </c:pt>
                <c:pt idx="50" formatCode="0">
                  <c:v>8225.2201421895479</c:v>
                </c:pt>
                <c:pt idx="51" formatCode="0">
                  <c:v>8460.889823045507</c:v>
                </c:pt>
                <c:pt idx="52" formatCode="0">
                  <c:v>8870.9898957665318</c:v>
                </c:pt>
                <c:pt idx="53" formatCode="0">
                  <c:v>8382.8169854220432</c:v>
                </c:pt>
                <c:pt idx="54" formatCode="0">
                  <c:v>8154.1129108968007</c:v>
                </c:pt>
                <c:pt idx="55" formatCode="0">
                  <c:v>7741.400735801757</c:v>
                </c:pt>
                <c:pt idx="56" formatCode="0">
                  <c:v>7960.2368680251484</c:v>
                </c:pt>
                <c:pt idx="57" formatCode="0">
                  <c:v>7017.5581446013075</c:v>
                </c:pt>
                <c:pt idx="58" formatCode="0">
                  <c:v>6293.135086206632</c:v>
                </c:pt>
                <c:pt idx="59" formatCode="0">
                  <c:v>7628.7901001218152</c:v>
                </c:pt>
                <c:pt idx="60" formatCode="0">
                  <c:v>6586.8765184825643</c:v>
                </c:pt>
                <c:pt idx="61" formatCode="0">
                  <c:v>8127.2404467861415</c:v>
                </c:pt>
                <c:pt idx="62" formatCode="0">
                  <c:v>8128.9561098090298</c:v>
                </c:pt>
                <c:pt idx="63" formatCode="0">
                  <c:v>8198.1312915328872</c:v>
                </c:pt>
                <c:pt idx="64" formatCode="0">
                  <c:v>9044.2260410248309</c:v>
                </c:pt>
                <c:pt idx="65" formatCode="0">
                  <c:v>7784.280018694195</c:v>
                </c:pt>
                <c:pt idx="66" formatCode="0">
                  <c:v>8020.1829728712382</c:v>
                </c:pt>
                <c:pt idx="67" formatCode="0">
                  <c:v>7189.3567011107125</c:v>
                </c:pt>
                <c:pt idx="68" formatCode="0">
                  <c:v>6895.7601202333353</c:v>
                </c:pt>
                <c:pt idx="69" formatCode="0">
                  <c:v>6555.1002270469198</c:v>
                </c:pt>
                <c:pt idx="70" formatCode="0">
                  <c:v>5446.2173286946254</c:v>
                </c:pt>
                <c:pt idx="71" formatCode="0">
                  <c:v>6909.5182998407727</c:v>
                </c:pt>
                <c:pt idx="72" formatCode="0">
                  <c:v>8260</c:v>
                </c:pt>
                <c:pt idx="73" formatCode="0">
                  <c:v>5792</c:v>
                </c:pt>
                <c:pt idx="74" formatCode="0">
                  <c:v>9199</c:v>
                </c:pt>
                <c:pt idx="75" formatCode="0">
                  <c:v>5673</c:v>
                </c:pt>
                <c:pt idx="76" formatCode="0">
                  <c:v>9118</c:v>
                </c:pt>
                <c:pt idx="77" formatCode="0">
                  <c:v>5957</c:v>
                </c:pt>
                <c:pt idx="78" formatCode="0">
                  <c:v>7116</c:v>
                </c:pt>
                <c:pt idx="79" formatCode="0">
                  <c:v>562</c:v>
                </c:pt>
                <c:pt idx="80" formatCode="0">
                  <c:v>4125</c:v>
                </c:pt>
                <c:pt idx="81" formatCode="0">
                  <c:v>2719</c:v>
                </c:pt>
                <c:pt idx="82" formatCode="0">
                  <c:v>4970</c:v>
                </c:pt>
                <c:pt idx="83" formatCode="0">
                  <c:v>6717</c:v>
                </c:pt>
              </c:numCache>
            </c:numRef>
          </c:val>
          <c:smooth val="0"/>
        </c:ser>
        <c:ser>
          <c:idx val="2"/>
          <c:order val="2"/>
          <c:tx>
            <c:strRef>
              <c:f>月間量回帰式!$R$3:$R$4</c:f>
              <c:strCache>
                <c:ptCount val="1"/>
                <c:pt idx="0">
                  <c:v>葛岡 600(300tx2炉〉</c:v>
                </c:pt>
              </c:strCache>
            </c:strRef>
          </c:tx>
          <c:spPr>
            <a:ln w="0">
              <a:solidFill>
                <a:srgbClr val="008000"/>
              </a:solidFill>
              <a:prstDash val="solid"/>
            </a:ln>
          </c:spPr>
          <c:marker>
            <c:symbol val="triangle"/>
            <c:size val="4"/>
            <c:spPr>
              <a:noFill/>
              <a:ln>
                <a:solidFill>
                  <a:srgbClr val="008000"/>
                </a:solidFill>
                <a:prstDash val="solid"/>
              </a:ln>
            </c:spPr>
          </c:marker>
          <c:cat>
            <c:numRef>
              <c:f>月間量回帰式!$B$20:$B$103</c:f>
              <c:numCache>
                <c:formatCode>[$-411]ge\.m</c:formatCode>
                <c:ptCount val="84"/>
                <c:pt idx="0">
                  <c:v>41012</c:v>
                </c:pt>
                <c:pt idx="1">
                  <c:v>41045</c:v>
                </c:pt>
                <c:pt idx="2">
                  <c:v>41073</c:v>
                </c:pt>
                <c:pt idx="3">
                  <c:v>41101</c:v>
                </c:pt>
                <c:pt idx="4">
                  <c:v>41129</c:v>
                </c:pt>
                <c:pt idx="5">
                  <c:v>41164</c:v>
                </c:pt>
                <c:pt idx="6">
                  <c:v>41199</c:v>
                </c:pt>
                <c:pt idx="7">
                  <c:v>41234</c:v>
                </c:pt>
                <c:pt idx="8">
                  <c:v>41262</c:v>
                </c:pt>
                <c:pt idx="9">
                  <c:v>41290</c:v>
                </c:pt>
                <c:pt idx="10">
                  <c:v>41318</c:v>
                </c:pt>
                <c:pt idx="11">
                  <c:v>41346</c:v>
                </c:pt>
                <c:pt idx="12">
                  <c:v>41376</c:v>
                </c:pt>
                <c:pt idx="13">
                  <c:v>41410</c:v>
                </c:pt>
                <c:pt idx="14">
                  <c:v>41437</c:v>
                </c:pt>
                <c:pt idx="15">
                  <c:v>41465</c:v>
                </c:pt>
                <c:pt idx="16">
                  <c:v>41493</c:v>
                </c:pt>
                <c:pt idx="17">
                  <c:v>41521</c:v>
                </c:pt>
                <c:pt idx="18">
                  <c:v>41557</c:v>
                </c:pt>
                <c:pt idx="19">
                  <c:v>41591</c:v>
                </c:pt>
                <c:pt idx="20">
                  <c:v>41619</c:v>
                </c:pt>
                <c:pt idx="21">
                  <c:v>41647</c:v>
                </c:pt>
                <c:pt idx="22">
                  <c:v>41675</c:v>
                </c:pt>
                <c:pt idx="23">
                  <c:v>41703</c:v>
                </c:pt>
                <c:pt idx="24">
                  <c:v>41739</c:v>
                </c:pt>
                <c:pt idx="25">
                  <c:v>41773</c:v>
                </c:pt>
                <c:pt idx="26">
                  <c:v>41801</c:v>
                </c:pt>
                <c:pt idx="27">
                  <c:v>41829</c:v>
                </c:pt>
                <c:pt idx="28">
                  <c:v>41857</c:v>
                </c:pt>
                <c:pt idx="29">
                  <c:v>41892</c:v>
                </c:pt>
                <c:pt idx="30">
                  <c:v>41920</c:v>
                </c:pt>
                <c:pt idx="31">
                  <c:v>41948</c:v>
                </c:pt>
                <c:pt idx="32">
                  <c:v>41984</c:v>
                </c:pt>
                <c:pt idx="33">
                  <c:v>42012</c:v>
                </c:pt>
                <c:pt idx="34">
                  <c:v>42039</c:v>
                </c:pt>
                <c:pt idx="35">
                  <c:v>42067</c:v>
                </c:pt>
                <c:pt idx="36">
                  <c:v>42095</c:v>
                </c:pt>
                <c:pt idx="37">
                  <c:v>42131</c:v>
                </c:pt>
                <c:pt idx="38">
                  <c:v>42158</c:v>
                </c:pt>
                <c:pt idx="39">
                  <c:v>42193</c:v>
                </c:pt>
                <c:pt idx="40">
                  <c:v>42221</c:v>
                </c:pt>
                <c:pt idx="41">
                  <c:v>42249</c:v>
                </c:pt>
                <c:pt idx="42">
                  <c:v>42284</c:v>
                </c:pt>
                <c:pt idx="43">
                  <c:v>42312</c:v>
                </c:pt>
                <c:pt idx="44">
                  <c:v>42340</c:v>
                </c:pt>
                <c:pt idx="45">
                  <c:v>42375</c:v>
                </c:pt>
                <c:pt idx="46">
                  <c:v>42403</c:v>
                </c:pt>
                <c:pt idx="47">
                  <c:v>42431</c:v>
                </c:pt>
                <c:pt idx="48">
                  <c:v>42461</c:v>
                </c:pt>
                <c:pt idx="49">
                  <c:v>42492</c:v>
                </c:pt>
                <c:pt idx="50">
                  <c:v>42522</c:v>
                </c:pt>
                <c:pt idx="51">
                  <c:v>42552</c:v>
                </c:pt>
                <c:pt idx="52">
                  <c:v>42585</c:v>
                </c:pt>
                <c:pt idx="53">
                  <c:v>42614</c:v>
                </c:pt>
                <c:pt idx="54">
                  <c:v>42647</c:v>
                </c:pt>
                <c:pt idx="55">
                  <c:v>42678</c:v>
                </c:pt>
                <c:pt idx="56">
                  <c:v>42705</c:v>
                </c:pt>
                <c:pt idx="57">
                  <c:v>42741</c:v>
                </c:pt>
                <c:pt idx="58">
                  <c:v>42767</c:v>
                </c:pt>
                <c:pt idx="59">
                  <c:v>42797</c:v>
                </c:pt>
                <c:pt idx="60">
                  <c:v>42828</c:v>
                </c:pt>
                <c:pt idx="61">
                  <c:v>42857</c:v>
                </c:pt>
                <c:pt idx="62">
                  <c:v>42887</c:v>
                </c:pt>
                <c:pt idx="63">
                  <c:v>42919</c:v>
                </c:pt>
                <c:pt idx="64">
                  <c:v>42948</c:v>
                </c:pt>
                <c:pt idx="65">
                  <c:v>42979</c:v>
                </c:pt>
                <c:pt idx="66">
                  <c:v>43010</c:v>
                </c:pt>
                <c:pt idx="67">
                  <c:v>43055</c:v>
                </c:pt>
                <c:pt idx="68">
                  <c:v>43070</c:v>
                </c:pt>
                <c:pt idx="69">
                  <c:v>43105</c:v>
                </c:pt>
                <c:pt idx="70">
                  <c:v>43132</c:v>
                </c:pt>
                <c:pt idx="71">
                  <c:v>43160</c:v>
                </c:pt>
                <c:pt idx="72">
                  <c:v>43192</c:v>
                </c:pt>
                <c:pt idx="73">
                  <c:v>43221</c:v>
                </c:pt>
                <c:pt idx="74">
                  <c:v>43252</c:v>
                </c:pt>
                <c:pt idx="75">
                  <c:v>43283</c:v>
                </c:pt>
                <c:pt idx="76">
                  <c:v>43313</c:v>
                </c:pt>
                <c:pt idx="77">
                  <c:v>43346</c:v>
                </c:pt>
                <c:pt idx="78">
                  <c:v>43374</c:v>
                </c:pt>
                <c:pt idx="79">
                  <c:v>43405</c:v>
                </c:pt>
                <c:pt idx="80">
                  <c:v>43437</c:v>
                </c:pt>
                <c:pt idx="81">
                  <c:v>43472</c:v>
                </c:pt>
                <c:pt idx="82">
                  <c:v>43504</c:v>
                </c:pt>
                <c:pt idx="83">
                  <c:v>43525</c:v>
                </c:pt>
              </c:numCache>
            </c:numRef>
          </c:cat>
          <c:val>
            <c:numRef>
              <c:f>月間量回帰式!$R$20:$R$103</c:f>
              <c:numCache>
                <c:formatCode>General</c:formatCode>
                <c:ptCount val="84"/>
                <c:pt idx="5" formatCode="0">
                  <c:v>9981.4154262554948</c:v>
                </c:pt>
                <c:pt idx="6" formatCode="0">
                  <c:v>11377.725828845743</c:v>
                </c:pt>
                <c:pt idx="7" formatCode="0">
                  <c:v>9919.9180485446723</c:v>
                </c:pt>
                <c:pt idx="8" formatCode="0">
                  <c:v>9749.2894861100176</c:v>
                </c:pt>
                <c:pt idx="9" formatCode="0">
                  <c:v>9077.4395215235691</c:v>
                </c:pt>
                <c:pt idx="10" formatCode="0">
                  <c:v>7790.2603036571518</c:v>
                </c:pt>
                <c:pt idx="11" formatCode="0">
                  <c:v>9644.7794916187922</c:v>
                </c:pt>
                <c:pt idx="12" formatCode="0">
                  <c:v>9834.7629809704449</c:v>
                </c:pt>
                <c:pt idx="13" formatCode="0">
                  <c:v>10366.390974095941</c:v>
                </c:pt>
                <c:pt idx="14" formatCode="0">
                  <c:v>10118.676461945342</c:v>
                </c:pt>
                <c:pt idx="15" formatCode="0">
                  <c:v>11535.049840158861</c:v>
                </c:pt>
                <c:pt idx="16" formatCode="0">
                  <c:v>11042.459950667415</c:v>
                </c:pt>
                <c:pt idx="17" formatCode="0">
                  <c:v>10230.822286930426</c:v>
                </c:pt>
                <c:pt idx="18" formatCode="0">
                  <c:v>10632.914754361125</c:v>
                </c:pt>
                <c:pt idx="19" formatCode="0">
                  <c:v>9651.6387857416357</c:v>
                </c:pt>
                <c:pt idx="20" formatCode="0">
                  <c:v>9959.3300207481807</c:v>
                </c:pt>
                <c:pt idx="21" formatCode="0">
                  <c:v>9145.9178977551001</c:v>
                </c:pt>
                <c:pt idx="22" formatCode="0">
                  <c:v>7548.1947835688652</c:v>
                </c:pt>
                <c:pt idx="23" formatCode="0">
                  <c:v>9495.8412630566618</c:v>
                </c:pt>
                <c:pt idx="24" formatCode="0">
                  <c:v>9919.4703140745714</c:v>
                </c:pt>
                <c:pt idx="25" formatCode="0">
                  <c:v>10225.516969384327</c:v>
                </c:pt>
                <c:pt idx="26" formatCode="0">
                  <c:v>10019.113411152166</c:v>
                </c:pt>
                <c:pt idx="27" formatCode="0">
                  <c:v>11096.326464201737</c:v>
                </c:pt>
                <c:pt idx="28" formatCode="0">
                  <c:v>10574.26780915591</c:v>
                </c:pt>
                <c:pt idx="29" formatCode="0">
                  <c:v>10628.715644344738</c:v>
                </c:pt>
                <c:pt idx="30" formatCode="0">
                  <c:v>10406.653885143241</c:v>
                </c:pt>
                <c:pt idx="31" formatCode="0">
                  <c:v>9332.999514132156</c:v>
                </c:pt>
                <c:pt idx="32" formatCode="0">
                  <c:v>10202.741404338019</c:v>
                </c:pt>
                <c:pt idx="33" formatCode="0">
                  <c:v>8868.5915081097937</c:v>
                </c:pt>
                <c:pt idx="34" formatCode="0">
                  <c:v>7691.0236215749319</c:v>
                </c:pt>
                <c:pt idx="35" formatCode="0">
                  <c:v>9689.5794543884058</c:v>
                </c:pt>
                <c:pt idx="36" formatCode="0">
                  <c:v>8939.3013173638155</c:v>
                </c:pt>
                <c:pt idx="37" formatCode="0">
                  <c:v>9099.5440305623542</c:v>
                </c:pt>
                <c:pt idx="38" formatCode="0">
                  <c:v>9316.4981566624356</c:v>
                </c:pt>
                <c:pt idx="39" formatCode="0">
                  <c:v>9981.2086706711943</c:v>
                </c:pt>
                <c:pt idx="40" formatCode="0">
                  <c:v>9599.3957861364015</c:v>
                </c:pt>
                <c:pt idx="41" formatCode="0">
                  <c:v>9696.003018579142</c:v>
                </c:pt>
                <c:pt idx="42" formatCode="0">
                  <c:v>9300.3419983358344</c:v>
                </c:pt>
                <c:pt idx="43" formatCode="0">
                  <c:v>8808.7331806835227</c:v>
                </c:pt>
                <c:pt idx="44" formatCode="0">
                  <c:v>9558.1810965277236</c:v>
                </c:pt>
                <c:pt idx="45" formatCode="0">
                  <c:v>7850.2443591441079</c:v>
                </c:pt>
                <c:pt idx="46" formatCode="0">
                  <c:v>7485.9065030033953</c:v>
                </c:pt>
                <c:pt idx="47" formatCode="0">
                  <c:v>8938.6418823300755</c:v>
                </c:pt>
                <c:pt idx="48" formatCode="0">
                  <c:v>7880.8481388634045</c:v>
                </c:pt>
                <c:pt idx="49" formatCode="0">
                  <c:v>8692.5090471704771</c:v>
                </c:pt>
                <c:pt idx="50" formatCode="0">
                  <c:v>8599.0542584756822</c:v>
                </c:pt>
                <c:pt idx="51" formatCode="0">
                  <c:v>8845.4350650346878</c:v>
                </c:pt>
                <c:pt idx="52" formatCode="0">
                  <c:v>9274.1740794039943</c:v>
                </c:pt>
                <c:pt idx="53" formatCode="0">
                  <c:v>8763.8138372460526</c:v>
                </c:pt>
                <c:pt idx="54" formatCode="0">
                  <c:v>8524.7152220139124</c:v>
                </c:pt>
                <c:pt idx="55" formatCode="0">
                  <c:v>8093.2453858970312</c:v>
                </c:pt>
                <c:pt idx="56" formatCode="0">
                  <c:v>8322.027563416108</c:v>
                </c:pt>
                <c:pt idx="57" formatCode="0">
                  <c:v>7336.5043371800812</c:v>
                </c:pt>
                <c:pt idx="58" formatCode="0">
                  <c:v>6579.1564391858929</c:v>
                </c:pt>
                <c:pt idx="59" formatCode="0">
                  <c:v>7975.5166261126778</c:v>
                </c:pt>
                <c:pt idx="60" formatCode="0">
                  <c:v>8597.7094317537703</c:v>
                </c:pt>
                <c:pt idx="61" formatCode="0">
                  <c:v>10608.313613803917</c:v>
                </c:pt>
                <c:pt idx="62" formatCode="0">
                  <c:v>10610.553032155271</c:v>
                </c:pt>
                <c:pt idx="63" formatCode="0">
                  <c:v>10700.84592146049</c:v>
                </c:pt>
                <c:pt idx="64" formatCode="0">
                  <c:v>11805.235352088539</c:v>
                </c:pt>
                <c:pt idx="65" formatCode="0">
                  <c:v>10160.6546818275</c:v>
                </c:pt>
                <c:pt idx="66" formatCode="0">
                  <c:v>10468.573776472042</c:v>
                </c:pt>
                <c:pt idx="67" formatCode="0">
                  <c:v>9384.1139641739519</c:v>
                </c:pt>
                <c:pt idx="68" formatCode="0">
                  <c:v>9000.8886091127042</c:v>
                </c:pt>
                <c:pt idx="69" formatCode="0">
                  <c:v>8556.2325162816487</c:v>
                </c:pt>
                <c:pt idx="70" formatCode="0">
                  <c:v>7108.8313198082842</c:v>
                </c:pt>
                <c:pt idx="71" formatCode="0">
                  <c:v>9018.8468675137392</c:v>
                </c:pt>
                <c:pt idx="72" formatCode="0">
                  <c:v>7180</c:v>
                </c:pt>
                <c:pt idx="73" formatCode="0">
                  <c:v>8158</c:v>
                </c:pt>
                <c:pt idx="74" formatCode="0">
                  <c:v>2246</c:v>
                </c:pt>
                <c:pt idx="75" formatCode="0">
                  <c:v>8431</c:v>
                </c:pt>
                <c:pt idx="76" formatCode="0">
                  <c:v>9175</c:v>
                </c:pt>
                <c:pt idx="77" formatCode="0">
                  <c:v>16153</c:v>
                </c:pt>
                <c:pt idx="78" formatCode="0">
                  <c:v>14477</c:v>
                </c:pt>
                <c:pt idx="79" formatCode="0">
                  <c:v>14199</c:v>
                </c:pt>
                <c:pt idx="80" formatCode="0">
                  <c:v>10566</c:v>
                </c:pt>
                <c:pt idx="81" formatCode="0">
                  <c:v>10461</c:v>
                </c:pt>
                <c:pt idx="82" formatCode="0">
                  <c:v>10958</c:v>
                </c:pt>
                <c:pt idx="83" formatCode="0">
                  <c:v>12260</c:v>
                </c:pt>
              </c:numCache>
            </c:numRef>
          </c:val>
          <c:smooth val="0"/>
        </c:ser>
        <c:ser>
          <c:idx val="3"/>
          <c:order val="3"/>
          <c:tx>
            <c:strRef>
              <c:f>月間量回帰式!$V$3:$V$4</c:f>
              <c:strCache>
                <c:ptCount val="1"/>
                <c:pt idx="0">
                  <c:v>松森 600(200tx3炉〉</c:v>
                </c:pt>
              </c:strCache>
            </c:strRef>
          </c:tx>
          <c:spPr>
            <a:ln w="0">
              <a:solidFill>
                <a:srgbClr val="66FFFF"/>
              </a:solidFill>
              <a:prstDash val="solid"/>
            </a:ln>
          </c:spPr>
          <c:marker>
            <c:symbol val="circle"/>
            <c:size val="4"/>
            <c:spPr>
              <a:noFill/>
              <a:ln>
                <a:solidFill>
                  <a:srgbClr val="66FFFF"/>
                </a:solidFill>
              </a:ln>
            </c:spPr>
          </c:marker>
          <c:cat>
            <c:numRef>
              <c:f>月間量回帰式!$B$20:$B$103</c:f>
              <c:numCache>
                <c:formatCode>[$-411]ge\.m</c:formatCode>
                <c:ptCount val="84"/>
                <c:pt idx="0">
                  <c:v>41012</c:v>
                </c:pt>
                <c:pt idx="1">
                  <c:v>41045</c:v>
                </c:pt>
                <c:pt idx="2">
                  <c:v>41073</c:v>
                </c:pt>
                <c:pt idx="3">
                  <c:v>41101</c:v>
                </c:pt>
                <c:pt idx="4">
                  <c:v>41129</c:v>
                </c:pt>
                <c:pt idx="5">
                  <c:v>41164</c:v>
                </c:pt>
                <c:pt idx="6">
                  <c:v>41199</c:v>
                </c:pt>
                <c:pt idx="7">
                  <c:v>41234</c:v>
                </c:pt>
                <c:pt idx="8">
                  <c:v>41262</c:v>
                </c:pt>
                <c:pt idx="9">
                  <c:v>41290</c:v>
                </c:pt>
                <c:pt idx="10">
                  <c:v>41318</c:v>
                </c:pt>
                <c:pt idx="11">
                  <c:v>41346</c:v>
                </c:pt>
                <c:pt idx="12">
                  <c:v>41376</c:v>
                </c:pt>
                <c:pt idx="13">
                  <c:v>41410</c:v>
                </c:pt>
                <c:pt idx="14">
                  <c:v>41437</c:v>
                </c:pt>
                <c:pt idx="15">
                  <c:v>41465</c:v>
                </c:pt>
                <c:pt idx="16">
                  <c:v>41493</c:v>
                </c:pt>
                <c:pt idx="17">
                  <c:v>41521</c:v>
                </c:pt>
                <c:pt idx="18">
                  <c:v>41557</c:v>
                </c:pt>
                <c:pt idx="19">
                  <c:v>41591</c:v>
                </c:pt>
                <c:pt idx="20">
                  <c:v>41619</c:v>
                </c:pt>
                <c:pt idx="21">
                  <c:v>41647</c:v>
                </c:pt>
                <c:pt idx="22">
                  <c:v>41675</c:v>
                </c:pt>
                <c:pt idx="23">
                  <c:v>41703</c:v>
                </c:pt>
                <c:pt idx="24">
                  <c:v>41739</c:v>
                </c:pt>
                <c:pt idx="25">
                  <c:v>41773</c:v>
                </c:pt>
                <c:pt idx="26">
                  <c:v>41801</c:v>
                </c:pt>
                <c:pt idx="27">
                  <c:v>41829</c:v>
                </c:pt>
                <c:pt idx="28">
                  <c:v>41857</c:v>
                </c:pt>
                <c:pt idx="29">
                  <c:v>41892</c:v>
                </c:pt>
                <c:pt idx="30">
                  <c:v>41920</c:v>
                </c:pt>
                <c:pt idx="31">
                  <c:v>41948</c:v>
                </c:pt>
                <c:pt idx="32">
                  <c:v>41984</c:v>
                </c:pt>
                <c:pt idx="33">
                  <c:v>42012</c:v>
                </c:pt>
                <c:pt idx="34">
                  <c:v>42039</c:v>
                </c:pt>
                <c:pt idx="35">
                  <c:v>42067</c:v>
                </c:pt>
                <c:pt idx="36">
                  <c:v>42095</c:v>
                </c:pt>
                <c:pt idx="37">
                  <c:v>42131</c:v>
                </c:pt>
                <c:pt idx="38">
                  <c:v>42158</c:v>
                </c:pt>
                <c:pt idx="39">
                  <c:v>42193</c:v>
                </c:pt>
                <c:pt idx="40">
                  <c:v>42221</c:v>
                </c:pt>
                <c:pt idx="41">
                  <c:v>42249</c:v>
                </c:pt>
                <c:pt idx="42">
                  <c:v>42284</c:v>
                </c:pt>
                <c:pt idx="43">
                  <c:v>42312</c:v>
                </c:pt>
                <c:pt idx="44">
                  <c:v>42340</c:v>
                </c:pt>
                <c:pt idx="45">
                  <c:v>42375</c:v>
                </c:pt>
                <c:pt idx="46">
                  <c:v>42403</c:v>
                </c:pt>
                <c:pt idx="47">
                  <c:v>42431</c:v>
                </c:pt>
                <c:pt idx="48">
                  <c:v>42461</c:v>
                </c:pt>
                <c:pt idx="49">
                  <c:v>42492</c:v>
                </c:pt>
                <c:pt idx="50">
                  <c:v>42522</c:v>
                </c:pt>
                <c:pt idx="51">
                  <c:v>42552</c:v>
                </c:pt>
                <c:pt idx="52">
                  <c:v>42585</c:v>
                </c:pt>
                <c:pt idx="53">
                  <c:v>42614</c:v>
                </c:pt>
                <c:pt idx="54">
                  <c:v>42647</c:v>
                </c:pt>
                <c:pt idx="55">
                  <c:v>42678</c:v>
                </c:pt>
                <c:pt idx="56">
                  <c:v>42705</c:v>
                </c:pt>
                <c:pt idx="57">
                  <c:v>42741</c:v>
                </c:pt>
                <c:pt idx="58">
                  <c:v>42767</c:v>
                </c:pt>
                <c:pt idx="59">
                  <c:v>42797</c:v>
                </c:pt>
                <c:pt idx="60">
                  <c:v>42828</c:v>
                </c:pt>
                <c:pt idx="61">
                  <c:v>42857</c:v>
                </c:pt>
                <c:pt idx="62">
                  <c:v>42887</c:v>
                </c:pt>
                <c:pt idx="63">
                  <c:v>42919</c:v>
                </c:pt>
                <c:pt idx="64">
                  <c:v>42948</c:v>
                </c:pt>
                <c:pt idx="65">
                  <c:v>42979</c:v>
                </c:pt>
                <c:pt idx="66">
                  <c:v>43010</c:v>
                </c:pt>
                <c:pt idx="67">
                  <c:v>43055</c:v>
                </c:pt>
                <c:pt idx="68">
                  <c:v>43070</c:v>
                </c:pt>
                <c:pt idx="69">
                  <c:v>43105</c:v>
                </c:pt>
                <c:pt idx="70">
                  <c:v>43132</c:v>
                </c:pt>
                <c:pt idx="71">
                  <c:v>43160</c:v>
                </c:pt>
                <c:pt idx="72">
                  <c:v>43192</c:v>
                </c:pt>
                <c:pt idx="73">
                  <c:v>43221</c:v>
                </c:pt>
                <c:pt idx="74">
                  <c:v>43252</c:v>
                </c:pt>
                <c:pt idx="75">
                  <c:v>43283</c:v>
                </c:pt>
                <c:pt idx="76">
                  <c:v>43313</c:v>
                </c:pt>
                <c:pt idx="77">
                  <c:v>43346</c:v>
                </c:pt>
                <c:pt idx="78">
                  <c:v>43374</c:v>
                </c:pt>
                <c:pt idx="79">
                  <c:v>43405</c:v>
                </c:pt>
                <c:pt idx="80">
                  <c:v>43437</c:v>
                </c:pt>
                <c:pt idx="81">
                  <c:v>43472</c:v>
                </c:pt>
                <c:pt idx="82">
                  <c:v>43504</c:v>
                </c:pt>
                <c:pt idx="83">
                  <c:v>43525</c:v>
                </c:pt>
              </c:numCache>
            </c:numRef>
          </c:cat>
          <c:val>
            <c:numRef>
              <c:f>月間量回帰式!$V$20:$V$103</c:f>
              <c:numCache>
                <c:formatCode>General</c:formatCode>
                <c:ptCount val="84"/>
                <c:pt idx="5" formatCode="0">
                  <c:v>9688.1530961562239</c:v>
                </c:pt>
                <c:pt idx="6" formatCode="0">
                  <c:v>11043.438731745156</c:v>
                </c:pt>
                <c:pt idx="7" formatCode="0">
                  <c:v>9628.4625628168942</c:v>
                </c:pt>
                <c:pt idx="8" formatCode="0">
                  <c:v>9462.8472101991028</c:v>
                </c:pt>
                <c:pt idx="9" formatCode="0">
                  <c:v>8810.7367592665469</c:v>
                </c:pt>
                <c:pt idx="10" formatCode="0">
                  <c:v>7561.375942956076</c:v>
                </c:pt>
                <c:pt idx="11" formatCode="0">
                  <c:v>9361.4078067207047</c:v>
                </c:pt>
                <c:pt idx="12" formatCode="0">
                  <c:v>11670.401149312698</c:v>
                </c:pt>
                <c:pt idx="13" formatCode="0">
                  <c:v>12301.256407744801</c:v>
                </c:pt>
                <c:pt idx="14" formatCode="0">
                  <c:v>12007.306494269762</c:v>
                </c:pt>
                <c:pt idx="15" formatCode="0">
                  <c:v>13688.043033924316</c:v>
                </c:pt>
                <c:pt idx="16" formatCode="0">
                  <c:v>13103.512260423809</c:v>
                </c:pt>
                <c:pt idx="17" formatCode="0">
                  <c:v>12140.384105527803</c:v>
                </c:pt>
                <c:pt idx="18" formatCode="0">
                  <c:v>12617.526300323245</c:v>
                </c:pt>
                <c:pt idx="19" formatCode="0">
                  <c:v>11453.097201815392</c:v>
                </c:pt>
                <c:pt idx="20" formatCode="0">
                  <c:v>11818.218369412611</c:v>
                </c:pt>
                <c:pt idx="21" formatCode="0">
                  <c:v>10852.984556110621</c:v>
                </c:pt>
                <c:pt idx="22" formatCode="0">
                  <c:v>8957.0497273647434</c:v>
                </c:pt>
                <c:pt idx="23" formatCode="0">
                  <c:v>11268.220393770203</c:v>
                </c:pt>
                <c:pt idx="24" formatCode="0">
                  <c:v>11451.259573396037</c:v>
                </c:pt>
                <c:pt idx="25" formatCode="0">
                  <c:v>11804.566713853832</c:v>
                </c:pt>
                <c:pt idx="26" formatCode="0">
                  <c:v>11566.289805172994</c:v>
                </c:pt>
                <c:pt idx="27" formatCode="0">
                  <c:v>12809.848775133163</c:v>
                </c:pt>
                <c:pt idx="28" formatCode="0">
                  <c:v>12207.17252507318</c:v>
                </c:pt>
                <c:pt idx="29" formatCode="0">
                  <c:v>12270.028330294161</c:v>
                </c:pt>
                <c:pt idx="30" formatCode="0">
                  <c:v>12013.675242334086</c:v>
                </c:pt>
                <c:pt idx="31" formatCode="0">
                  <c:v>10774.224494937376</c:v>
                </c:pt>
                <c:pt idx="32" formatCode="0">
                  <c:v>11778.27408944767</c:v>
                </c:pt>
                <c:pt idx="33" formatCode="0">
                  <c:v>10238.101450405489</c:v>
                </c:pt>
                <c:pt idx="34" formatCode="0">
                  <c:v>8878.6906041556704</c:v>
                </c:pt>
                <c:pt idx="35" formatCode="0">
                  <c:v>11185.868395796344</c:v>
                </c:pt>
                <c:pt idx="36" formatCode="0">
                  <c:v>11442.987409427442</c:v>
                </c:pt>
                <c:pt idx="37" formatCode="0">
                  <c:v>11648.110302647483</c:v>
                </c:pt>
                <c:pt idx="38" formatCode="0">
                  <c:v>11925.8281292705</c:v>
                </c:pt>
                <c:pt idx="39" formatCode="0">
                  <c:v>12776.708278924001</c:v>
                </c:pt>
                <c:pt idx="40" formatCode="0">
                  <c:v>12287.958669152793</c:v>
                </c:pt>
                <c:pt idx="41" formatCode="0">
                  <c:v>12411.623294077634</c:v>
                </c:pt>
                <c:pt idx="42" formatCode="0">
                  <c:v>11905.147014521977</c:v>
                </c:pt>
                <c:pt idx="43" formatCode="0">
                  <c:v>11275.850237174076</c:v>
                </c:pt>
                <c:pt idx="44" formatCode="0">
                  <c:v>12235.200723365746</c:v>
                </c:pt>
                <c:pt idx="45" formatCode="0">
                  <c:v>10048.911449950499</c:v>
                </c:pt>
                <c:pt idx="46" formatCode="0">
                  <c:v>9582.5312091930009</c:v>
                </c:pt>
                <c:pt idx="47" formatCode="0">
                  <c:v>11442.143282294848</c:v>
                </c:pt>
                <c:pt idx="48" formatCode="0">
                  <c:v>11813.18311583508</c:v>
                </c:pt>
                <c:pt idx="49" formatCode="0">
                  <c:v>13029.841369978183</c:v>
                </c:pt>
                <c:pt idx="50" formatCode="0">
                  <c:v>12889.755111183389</c:v>
                </c:pt>
                <c:pt idx="51" formatCode="0">
                  <c:v>13259.073429824211</c:v>
                </c:pt>
                <c:pt idx="52" formatCode="0">
                  <c:v>13901.74188332111</c:v>
                </c:pt>
                <c:pt idx="53" formatCode="0">
                  <c:v>13136.72536613655</c:v>
                </c:pt>
                <c:pt idx="54" formatCode="0">
                  <c:v>12778.322859869348</c:v>
                </c:pt>
                <c:pt idx="55" formatCode="0">
                  <c:v>12131.56097673234</c:v>
                </c:pt>
                <c:pt idx="56" formatCode="0">
                  <c:v>12474.499415470247</c:v>
                </c:pt>
                <c:pt idx="57" formatCode="0">
                  <c:v>10997.226140906958</c:v>
                </c:pt>
                <c:pt idx="58" formatCode="0">
                  <c:v>9861.981654050438</c:v>
                </c:pt>
                <c:pt idx="59" formatCode="0">
                  <c:v>11955.088676692145</c:v>
                </c:pt>
                <c:pt idx="60" formatCode="0">
                  <c:v>9158.978953961845</c:v>
                </c:pt>
                <c:pt idx="61" formatCode="0">
                  <c:v>11300.837961214738</c:v>
                </c:pt>
                <c:pt idx="62" formatCode="0">
                  <c:v>11303.223571674358</c:v>
                </c:pt>
                <c:pt idx="63" formatCode="0">
                  <c:v>11399.410896845478</c:v>
                </c:pt>
                <c:pt idx="64" formatCode="0">
                  <c:v>12575.89628895961</c:v>
                </c:pt>
                <c:pt idx="65" formatCode="0">
                  <c:v>10823.955278789786</c:v>
                </c:pt>
                <c:pt idx="66" formatCode="0">
                  <c:v>11151.975727696383</c:v>
                </c:pt>
                <c:pt idx="67" formatCode="0">
                  <c:v>9996.7209850120216</c:v>
                </c:pt>
                <c:pt idx="68" formatCode="0">
                  <c:v>9588.478186218741</c:v>
                </c:pt>
                <c:pt idx="69" formatCode="0">
                  <c:v>9114.7943721380652</c:v>
                </c:pt>
                <c:pt idx="70" formatCode="0">
                  <c:v>7572.9049652365075</c:v>
                </c:pt>
                <c:pt idx="71" formatCode="0">
                  <c:v>9607.6087828096697</c:v>
                </c:pt>
                <c:pt idx="72" formatCode="0">
                  <c:v>13619</c:v>
                </c:pt>
                <c:pt idx="73" formatCode="0">
                  <c:v>12139</c:v>
                </c:pt>
                <c:pt idx="74" formatCode="0">
                  <c:v>12060</c:v>
                </c:pt>
                <c:pt idx="75" formatCode="0">
                  <c:v>9208</c:v>
                </c:pt>
                <c:pt idx="76" formatCode="0">
                  <c:v>12284</c:v>
                </c:pt>
                <c:pt idx="77" formatCode="0">
                  <c:v>12338</c:v>
                </c:pt>
                <c:pt idx="78" formatCode="0">
                  <c:v>770</c:v>
                </c:pt>
                <c:pt idx="79" formatCode="0">
                  <c:v>11814</c:v>
                </c:pt>
                <c:pt idx="80" formatCode="0">
                  <c:v>12084</c:v>
                </c:pt>
                <c:pt idx="81" formatCode="0">
                  <c:v>9318</c:v>
                </c:pt>
                <c:pt idx="82" formatCode="0">
                  <c:v>10658</c:v>
                </c:pt>
                <c:pt idx="83" formatCode="0">
                  <c:v>11827</c:v>
                </c:pt>
              </c:numCache>
            </c:numRef>
          </c:val>
          <c:smooth val="0"/>
        </c:ser>
        <c:ser>
          <c:idx val="4"/>
          <c:order val="4"/>
          <c:tx>
            <c:strRef>
              <c:f>月間量回帰式!$F$3:$F$4</c:f>
              <c:strCache>
                <c:ptCount val="1"/>
                <c:pt idx="0">
                  <c:v>宮城東部 180(90tx2炉〉</c:v>
                </c:pt>
              </c:strCache>
            </c:strRef>
          </c:tx>
          <c:spPr>
            <a:ln w="0">
              <a:solidFill>
                <a:srgbClr val="FF00FF"/>
              </a:solidFill>
              <a:prstDash val="solid"/>
            </a:ln>
          </c:spPr>
          <c:marker>
            <c:symbol val="x"/>
            <c:size val="3"/>
            <c:spPr>
              <a:noFill/>
              <a:ln>
                <a:solidFill>
                  <a:srgbClr val="FF00FF"/>
                </a:solidFill>
              </a:ln>
            </c:spPr>
          </c:marker>
          <c:cat>
            <c:numRef>
              <c:f>月間量回帰式!$B$20:$B$103</c:f>
              <c:numCache>
                <c:formatCode>[$-411]ge\.m</c:formatCode>
                <c:ptCount val="84"/>
                <c:pt idx="0">
                  <c:v>41012</c:v>
                </c:pt>
                <c:pt idx="1">
                  <c:v>41045</c:v>
                </c:pt>
                <c:pt idx="2">
                  <c:v>41073</c:v>
                </c:pt>
                <c:pt idx="3">
                  <c:v>41101</c:v>
                </c:pt>
                <c:pt idx="4">
                  <c:v>41129</c:v>
                </c:pt>
                <c:pt idx="5">
                  <c:v>41164</c:v>
                </c:pt>
                <c:pt idx="6">
                  <c:v>41199</c:v>
                </c:pt>
                <c:pt idx="7">
                  <c:v>41234</c:v>
                </c:pt>
                <c:pt idx="8">
                  <c:v>41262</c:v>
                </c:pt>
                <c:pt idx="9">
                  <c:v>41290</c:v>
                </c:pt>
                <c:pt idx="10">
                  <c:v>41318</c:v>
                </c:pt>
                <c:pt idx="11">
                  <c:v>41346</c:v>
                </c:pt>
                <c:pt idx="12">
                  <c:v>41376</c:v>
                </c:pt>
                <c:pt idx="13">
                  <c:v>41410</c:v>
                </c:pt>
                <c:pt idx="14">
                  <c:v>41437</c:v>
                </c:pt>
                <c:pt idx="15">
                  <c:v>41465</c:v>
                </c:pt>
                <c:pt idx="16">
                  <c:v>41493</c:v>
                </c:pt>
                <c:pt idx="17">
                  <c:v>41521</c:v>
                </c:pt>
                <c:pt idx="18">
                  <c:v>41557</c:v>
                </c:pt>
                <c:pt idx="19">
                  <c:v>41591</c:v>
                </c:pt>
                <c:pt idx="20">
                  <c:v>41619</c:v>
                </c:pt>
                <c:pt idx="21">
                  <c:v>41647</c:v>
                </c:pt>
                <c:pt idx="22">
                  <c:v>41675</c:v>
                </c:pt>
                <c:pt idx="23">
                  <c:v>41703</c:v>
                </c:pt>
                <c:pt idx="24">
                  <c:v>41739</c:v>
                </c:pt>
                <c:pt idx="25">
                  <c:v>41773</c:v>
                </c:pt>
                <c:pt idx="26">
                  <c:v>41801</c:v>
                </c:pt>
                <c:pt idx="27">
                  <c:v>41829</c:v>
                </c:pt>
                <c:pt idx="28">
                  <c:v>41857</c:v>
                </c:pt>
                <c:pt idx="29">
                  <c:v>41892</c:v>
                </c:pt>
                <c:pt idx="30">
                  <c:v>41920</c:v>
                </c:pt>
                <c:pt idx="31">
                  <c:v>41948</c:v>
                </c:pt>
                <c:pt idx="32">
                  <c:v>41984</c:v>
                </c:pt>
                <c:pt idx="33">
                  <c:v>42012</c:v>
                </c:pt>
                <c:pt idx="34">
                  <c:v>42039</c:v>
                </c:pt>
                <c:pt idx="35">
                  <c:v>42067</c:v>
                </c:pt>
                <c:pt idx="36">
                  <c:v>42095</c:v>
                </c:pt>
                <c:pt idx="37">
                  <c:v>42131</c:v>
                </c:pt>
                <c:pt idx="38">
                  <c:v>42158</c:v>
                </c:pt>
                <c:pt idx="39">
                  <c:v>42193</c:v>
                </c:pt>
                <c:pt idx="40">
                  <c:v>42221</c:v>
                </c:pt>
                <c:pt idx="41">
                  <c:v>42249</c:v>
                </c:pt>
                <c:pt idx="42">
                  <c:v>42284</c:v>
                </c:pt>
                <c:pt idx="43">
                  <c:v>42312</c:v>
                </c:pt>
                <c:pt idx="44">
                  <c:v>42340</c:v>
                </c:pt>
                <c:pt idx="45">
                  <c:v>42375</c:v>
                </c:pt>
                <c:pt idx="46">
                  <c:v>42403</c:v>
                </c:pt>
                <c:pt idx="47">
                  <c:v>42431</c:v>
                </c:pt>
                <c:pt idx="48">
                  <c:v>42461</c:v>
                </c:pt>
                <c:pt idx="49">
                  <c:v>42492</c:v>
                </c:pt>
                <c:pt idx="50">
                  <c:v>42522</c:v>
                </c:pt>
                <c:pt idx="51">
                  <c:v>42552</c:v>
                </c:pt>
                <c:pt idx="52">
                  <c:v>42585</c:v>
                </c:pt>
                <c:pt idx="53">
                  <c:v>42614</c:v>
                </c:pt>
                <c:pt idx="54">
                  <c:v>42647</c:v>
                </c:pt>
                <c:pt idx="55">
                  <c:v>42678</c:v>
                </c:pt>
                <c:pt idx="56">
                  <c:v>42705</c:v>
                </c:pt>
                <c:pt idx="57">
                  <c:v>42741</c:v>
                </c:pt>
                <c:pt idx="58">
                  <c:v>42767</c:v>
                </c:pt>
                <c:pt idx="59">
                  <c:v>42797</c:v>
                </c:pt>
                <c:pt idx="60">
                  <c:v>42828</c:v>
                </c:pt>
                <c:pt idx="61">
                  <c:v>42857</c:v>
                </c:pt>
                <c:pt idx="62">
                  <c:v>42887</c:v>
                </c:pt>
                <c:pt idx="63">
                  <c:v>42919</c:v>
                </c:pt>
                <c:pt idx="64">
                  <c:v>42948</c:v>
                </c:pt>
                <c:pt idx="65">
                  <c:v>42979</c:v>
                </c:pt>
                <c:pt idx="66">
                  <c:v>43010</c:v>
                </c:pt>
                <c:pt idx="67">
                  <c:v>43055</c:v>
                </c:pt>
                <c:pt idx="68">
                  <c:v>43070</c:v>
                </c:pt>
                <c:pt idx="69">
                  <c:v>43105</c:v>
                </c:pt>
                <c:pt idx="70">
                  <c:v>43132</c:v>
                </c:pt>
                <c:pt idx="71">
                  <c:v>43160</c:v>
                </c:pt>
                <c:pt idx="72">
                  <c:v>43192</c:v>
                </c:pt>
                <c:pt idx="73">
                  <c:v>43221</c:v>
                </c:pt>
                <c:pt idx="74">
                  <c:v>43252</c:v>
                </c:pt>
                <c:pt idx="75">
                  <c:v>43283</c:v>
                </c:pt>
                <c:pt idx="76">
                  <c:v>43313</c:v>
                </c:pt>
                <c:pt idx="77">
                  <c:v>43346</c:v>
                </c:pt>
                <c:pt idx="78">
                  <c:v>43374</c:v>
                </c:pt>
                <c:pt idx="79">
                  <c:v>43405</c:v>
                </c:pt>
                <c:pt idx="80">
                  <c:v>43437</c:v>
                </c:pt>
                <c:pt idx="81">
                  <c:v>43472</c:v>
                </c:pt>
                <c:pt idx="82">
                  <c:v>43504</c:v>
                </c:pt>
                <c:pt idx="83">
                  <c:v>43525</c:v>
                </c:pt>
              </c:numCache>
            </c:numRef>
          </c:cat>
          <c:val>
            <c:numRef>
              <c:f>月間量回帰式!$F$20:$F$103</c:f>
              <c:numCache>
                <c:formatCode>0</c:formatCode>
                <c:ptCount val="84"/>
                <c:pt idx="0">
                  <c:v>3453.58</c:v>
                </c:pt>
                <c:pt idx="1">
                  <c:v>3056.66</c:v>
                </c:pt>
                <c:pt idx="2">
                  <c:v>3703.76</c:v>
                </c:pt>
                <c:pt idx="3">
                  <c:v>3890.44</c:v>
                </c:pt>
                <c:pt idx="4">
                  <c:v>4693.46</c:v>
                </c:pt>
                <c:pt idx="5">
                  <c:v>4639.37</c:v>
                </c:pt>
                <c:pt idx="6">
                  <c:v>4819.8100000000004</c:v>
                </c:pt>
                <c:pt idx="7">
                  <c:v>4550.29</c:v>
                </c:pt>
                <c:pt idx="8">
                  <c:v>4161.66</c:v>
                </c:pt>
                <c:pt idx="9">
                  <c:v>3121.59</c:v>
                </c:pt>
                <c:pt idx="10">
                  <c:v>2658.44</c:v>
                </c:pt>
                <c:pt idx="11">
                  <c:v>3137.77</c:v>
                </c:pt>
                <c:pt idx="12">
                  <c:v>3274.12</c:v>
                </c:pt>
                <c:pt idx="13">
                  <c:v>3669.2</c:v>
                </c:pt>
                <c:pt idx="14">
                  <c:v>3632.79</c:v>
                </c:pt>
                <c:pt idx="15">
                  <c:v>4241.7700000000004</c:v>
                </c:pt>
                <c:pt idx="16">
                  <c:v>4204.96</c:v>
                </c:pt>
                <c:pt idx="17">
                  <c:v>3639.07</c:v>
                </c:pt>
                <c:pt idx="18">
                  <c:v>3922.53</c:v>
                </c:pt>
                <c:pt idx="19">
                  <c:v>3376.88</c:v>
                </c:pt>
                <c:pt idx="20">
                  <c:v>3260.82</c:v>
                </c:pt>
                <c:pt idx="21">
                  <c:v>3094.86</c:v>
                </c:pt>
                <c:pt idx="22">
                  <c:v>2416.7399999999998</c:v>
                </c:pt>
                <c:pt idx="23">
                  <c:v>3025.7</c:v>
                </c:pt>
                <c:pt idx="24">
                  <c:v>3232.15</c:v>
                </c:pt>
                <c:pt idx="25">
                  <c:v>3633.7</c:v>
                </c:pt>
                <c:pt idx="26">
                  <c:v>3717.2</c:v>
                </c:pt>
                <c:pt idx="27">
                  <c:v>3963.2</c:v>
                </c:pt>
                <c:pt idx="28">
                  <c:v>3892.13</c:v>
                </c:pt>
                <c:pt idx="29">
                  <c:v>3780.22</c:v>
                </c:pt>
                <c:pt idx="30">
                  <c:v>3844.77</c:v>
                </c:pt>
                <c:pt idx="31">
                  <c:v>3193.13</c:v>
                </c:pt>
                <c:pt idx="32">
                  <c:v>3325.02</c:v>
                </c:pt>
                <c:pt idx="33">
                  <c:v>3093.86</c:v>
                </c:pt>
                <c:pt idx="34">
                  <c:v>2539.4899999999998</c:v>
                </c:pt>
                <c:pt idx="35">
                  <c:v>3137.62</c:v>
                </c:pt>
                <c:pt idx="36">
                  <c:v>3213.16</c:v>
                </c:pt>
                <c:pt idx="37">
                  <c:v>3508.9</c:v>
                </c:pt>
                <c:pt idx="38">
                  <c:v>3648.39</c:v>
                </c:pt>
                <c:pt idx="39">
                  <c:v>3828.38</c:v>
                </c:pt>
                <c:pt idx="40">
                  <c:v>3788.74</c:v>
                </c:pt>
                <c:pt idx="41">
                  <c:v>3700.23</c:v>
                </c:pt>
                <c:pt idx="42">
                  <c:v>3571.69</c:v>
                </c:pt>
                <c:pt idx="43">
                  <c:v>3233.36</c:v>
                </c:pt>
                <c:pt idx="44">
                  <c:v>3359.44</c:v>
                </c:pt>
                <c:pt idx="45">
                  <c:v>2915.17</c:v>
                </c:pt>
                <c:pt idx="46">
                  <c:v>2728.16</c:v>
                </c:pt>
                <c:pt idx="47">
                  <c:v>3122.56</c:v>
                </c:pt>
                <c:pt idx="48">
                  <c:v>3162.5</c:v>
                </c:pt>
                <c:pt idx="49">
                  <c:v>3654.06</c:v>
                </c:pt>
                <c:pt idx="50">
                  <c:v>3658.47</c:v>
                </c:pt>
                <c:pt idx="51">
                  <c:v>3848.64</c:v>
                </c:pt>
                <c:pt idx="52">
                  <c:v>3988.3</c:v>
                </c:pt>
                <c:pt idx="53">
                  <c:v>3674.49</c:v>
                </c:pt>
                <c:pt idx="54">
                  <c:v>3668.54</c:v>
                </c:pt>
                <c:pt idx="55">
                  <c:v>3240.38</c:v>
                </c:pt>
                <c:pt idx="56">
                  <c:v>3200.46</c:v>
                </c:pt>
                <c:pt idx="57">
                  <c:v>2885.05</c:v>
                </c:pt>
                <c:pt idx="58">
                  <c:v>2475.5</c:v>
                </c:pt>
                <c:pt idx="59">
                  <c:v>2975.21</c:v>
                </c:pt>
                <c:pt idx="60">
                  <c:v>2943.86</c:v>
                </c:pt>
                <c:pt idx="61">
                  <c:v>3705.96</c:v>
                </c:pt>
                <c:pt idx="62">
                  <c:v>3770.52</c:v>
                </c:pt>
                <c:pt idx="63">
                  <c:v>3885.4</c:v>
                </c:pt>
                <c:pt idx="64">
                  <c:v>4267.82</c:v>
                </c:pt>
                <c:pt idx="65">
                  <c:v>3661.59</c:v>
                </c:pt>
                <c:pt idx="66">
                  <c:v>3700.68</c:v>
                </c:pt>
                <c:pt idx="67">
                  <c:v>3337.72</c:v>
                </c:pt>
                <c:pt idx="68">
                  <c:v>3094.41</c:v>
                </c:pt>
                <c:pt idx="69">
                  <c:v>2901.53</c:v>
                </c:pt>
                <c:pt idx="70">
                  <c:v>2403.42</c:v>
                </c:pt>
                <c:pt idx="71">
                  <c:v>3074.8</c:v>
                </c:pt>
                <c:pt idx="72">
                  <c:v>2997.38</c:v>
                </c:pt>
                <c:pt idx="73">
                  <c:v>3801.51</c:v>
                </c:pt>
                <c:pt idx="74">
                  <c:v>3646.96</c:v>
                </c:pt>
                <c:pt idx="75">
                  <c:v>3865.93</c:v>
                </c:pt>
                <c:pt idx="76">
                  <c:v>3797.17</c:v>
                </c:pt>
                <c:pt idx="77">
                  <c:v>3534.99</c:v>
                </c:pt>
                <c:pt idx="78">
                  <c:v>3963.28</c:v>
                </c:pt>
                <c:pt idx="79">
                  <c:v>3357.65</c:v>
                </c:pt>
                <c:pt idx="80">
                  <c:v>3025.6</c:v>
                </c:pt>
                <c:pt idx="81">
                  <c:v>2986.16</c:v>
                </c:pt>
                <c:pt idx="82">
                  <c:v>2479.9899999999998</c:v>
                </c:pt>
                <c:pt idx="83">
                  <c:v>2988.55</c:v>
                </c:pt>
              </c:numCache>
            </c:numRef>
          </c:val>
          <c:smooth val="0"/>
        </c:ser>
        <c:dLbls>
          <c:showLegendKey val="0"/>
          <c:showVal val="0"/>
          <c:showCatName val="0"/>
          <c:showSerName val="0"/>
          <c:showPercent val="0"/>
          <c:showBubbleSize val="0"/>
        </c:dLbls>
        <c:marker val="1"/>
        <c:smooth val="0"/>
        <c:axId val="288248960"/>
        <c:axId val="288256000"/>
      </c:lineChart>
      <c:catAx>
        <c:axId val="288248960"/>
        <c:scaling>
          <c:orientation val="minMax"/>
        </c:scaling>
        <c:delete val="0"/>
        <c:axPos val="b"/>
        <c:majorGridlines>
          <c:spPr>
            <a:ln w="3175">
              <a:pattFill prst="pct50">
                <a:fgClr>
                  <a:srgbClr val="000000"/>
                </a:fgClr>
                <a:bgClr>
                  <a:srgbClr val="FFFFFF"/>
                </a:bgClr>
              </a:patt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88256000"/>
        <c:crosses val="autoZero"/>
        <c:auto val="0"/>
        <c:lblAlgn val="ctr"/>
        <c:lblOffset val="0"/>
        <c:tickLblSkip val="6"/>
        <c:tickMarkSkip val="6"/>
        <c:noMultiLvlLbl val="0"/>
      </c:catAx>
      <c:valAx>
        <c:axId val="288256000"/>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88248960"/>
        <c:crosses val="autoZero"/>
        <c:crossBetween val="between"/>
      </c:valAx>
      <c:spPr>
        <a:noFill/>
        <a:ln w="12700">
          <a:solidFill>
            <a:srgbClr val="808080"/>
          </a:solidFill>
          <a:prstDash val="solid"/>
        </a:ln>
      </c:spPr>
    </c:plotArea>
    <c:legend>
      <c:legendPos val="r"/>
      <c:layout>
        <c:manualLayout>
          <c:xMode val="edge"/>
          <c:yMode val="edge"/>
          <c:x val="0.41721654842649619"/>
          <c:y val="1.4121474252337099E-4"/>
          <c:w val="0.5419510927470701"/>
          <c:h val="0.22734158230221221"/>
        </c:manualLayout>
      </c:layout>
      <c:overlay val="0"/>
      <c:spPr>
        <a:no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47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2398950131233596"/>
          <c:y val="3.4776368518234818E-2"/>
          <c:w val="0.87334611670950457"/>
          <c:h val="0.84553093905542276"/>
        </c:manualLayout>
      </c:layout>
      <c:lineChart>
        <c:grouping val="standard"/>
        <c:varyColors val="0"/>
        <c:ser>
          <c:idx val="0"/>
          <c:order val="0"/>
          <c:tx>
            <c:strRef>
              <c:f>月間量回帰式!$C$3:$C$4</c:f>
              <c:strCache>
                <c:ptCount val="1"/>
                <c:pt idx="0">
                  <c:v>石巻広域クリセ 230(115tx2炉〉</c:v>
                </c:pt>
              </c:strCache>
            </c:strRef>
          </c:tx>
          <c:spPr>
            <a:ln w="0">
              <a:solidFill>
                <a:srgbClr val="0000FF"/>
              </a:solidFill>
              <a:prstDash val="solid"/>
            </a:ln>
          </c:spPr>
          <c:marker>
            <c:symbol val="diamond"/>
            <c:size val="4"/>
            <c:spPr>
              <a:noFill/>
              <a:ln>
                <a:solidFill>
                  <a:srgbClr val="0000FF"/>
                </a:solidFill>
                <a:prstDash val="solid"/>
              </a:ln>
            </c:spPr>
          </c:marker>
          <c:cat>
            <c:strRef>
              <c:f>月間量回帰式!$B$5:$B$16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月間量回帰式!$E$5:$E$16</c:f>
              <c:numCache>
                <c:formatCode>0.000</c:formatCode>
                <c:ptCount val="12"/>
                <c:pt idx="0">
                  <c:v>7.9992816066502742E-2</c:v>
                </c:pt>
                <c:pt idx="1">
                  <c:v>9.0772615392838429E-2</c:v>
                </c:pt>
                <c:pt idx="2">
                  <c:v>8.6804076534505711E-2</c:v>
                </c:pt>
                <c:pt idx="3">
                  <c:v>9.0079743785774907E-2</c:v>
                </c:pt>
                <c:pt idx="4">
                  <c:v>9.5056963183888205E-2</c:v>
                </c:pt>
                <c:pt idx="5">
                  <c:v>8.5050031214917471E-2</c:v>
                </c:pt>
                <c:pt idx="6">
                  <c:v>8.6599482936585273E-2</c:v>
                </c:pt>
                <c:pt idx="7">
                  <c:v>8.0846255404083966E-2</c:v>
                </c:pt>
                <c:pt idx="8">
                  <c:v>8.1908249764947372E-2</c:v>
                </c:pt>
                <c:pt idx="9">
                  <c:v>7.7395832614512952E-2</c:v>
                </c:pt>
                <c:pt idx="10">
                  <c:v>6.6426641054386296E-2</c:v>
                </c:pt>
                <c:pt idx="11">
                  <c:v>7.9067334425156469E-2</c:v>
                </c:pt>
              </c:numCache>
            </c:numRef>
          </c:val>
          <c:smooth val="0"/>
        </c:ser>
        <c:ser>
          <c:idx val="1"/>
          <c:order val="1"/>
          <c:tx>
            <c:strRef>
              <c:f>月間量回帰式!$M$3:$M$4</c:f>
              <c:strCache>
                <c:ptCount val="1"/>
                <c:pt idx="0">
                  <c:v>今泉 600(200tx3炉)</c:v>
                </c:pt>
              </c:strCache>
            </c:strRef>
          </c:tx>
          <c:spPr>
            <a:ln w="0">
              <a:solidFill>
                <a:srgbClr val="FF0000"/>
              </a:solidFill>
              <a:prstDash val="solid"/>
            </a:ln>
          </c:spPr>
          <c:marker>
            <c:symbol val="square"/>
            <c:size val="4"/>
            <c:spPr>
              <a:noFill/>
              <a:ln>
                <a:solidFill>
                  <a:srgbClr val="FF0000"/>
                </a:solidFill>
                <a:prstDash val="solid"/>
              </a:ln>
            </c:spPr>
          </c:marker>
          <c:cat>
            <c:strRef>
              <c:f>月間量回帰式!$B$5:$B$16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月間量回帰式!$P$5:$P$16</c:f>
              <c:numCache>
                <c:formatCode>0.000</c:formatCode>
                <c:ptCount val="12"/>
                <c:pt idx="0">
                  <c:v>8.1971266995696179E-2</c:v>
                </c:pt>
                <c:pt idx="1">
                  <c:v>8.61486694425114E-2</c:v>
                </c:pt>
                <c:pt idx="2">
                  <c:v>8.5459112238232091E-2</c:v>
                </c:pt>
                <c:pt idx="3">
                  <c:v>9.284376445839071E-2</c:v>
                </c:pt>
                <c:pt idx="4">
                  <c:v>9.0918583138403744E-2</c:v>
                </c:pt>
                <c:pt idx="5">
                  <c:v>8.8268380080710113E-2</c:v>
                </c:pt>
                <c:pt idx="6">
                  <c:v>8.7125754441793143E-2</c:v>
                </c:pt>
                <c:pt idx="7">
                  <c:v>8.0589023142928984E-2</c:v>
                </c:pt>
                <c:pt idx="8">
                  <c:v>8.5368950939801916E-2</c:v>
                </c:pt>
                <c:pt idx="9">
                  <c:v>7.4432954139816931E-2</c:v>
                </c:pt>
                <c:pt idx="10">
                  <c:v>6.5857499191818117E-2</c:v>
                </c:pt>
                <c:pt idx="11">
                  <c:v>8.1016041789896673E-2</c:v>
                </c:pt>
              </c:numCache>
            </c:numRef>
          </c:val>
          <c:smooth val="0"/>
        </c:ser>
        <c:ser>
          <c:idx val="2"/>
          <c:order val="2"/>
          <c:tx>
            <c:strRef>
              <c:f>月間量回帰式!$R$3:$R$4</c:f>
              <c:strCache>
                <c:ptCount val="1"/>
                <c:pt idx="0">
                  <c:v>葛岡 600(300tx2炉〉</c:v>
                </c:pt>
              </c:strCache>
            </c:strRef>
          </c:tx>
          <c:spPr>
            <a:ln w="0">
              <a:solidFill>
                <a:srgbClr val="008000"/>
              </a:solidFill>
              <a:prstDash val="solid"/>
            </a:ln>
          </c:spPr>
          <c:marker>
            <c:symbol val="triangle"/>
            <c:size val="4"/>
            <c:spPr>
              <a:noFill/>
              <a:ln>
                <a:solidFill>
                  <a:srgbClr val="008000"/>
                </a:solidFill>
                <a:prstDash val="solid"/>
              </a:ln>
            </c:spPr>
          </c:marker>
          <c:cat>
            <c:strRef>
              <c:f>月間量回帰式!$B$5:$B$16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月間量回帰式!$U$5:$U$16</c:f>
              <c:numCache>
                <c:formatCode>0.000</c:formatCode>
                <c:ptCount val="12"/>
                <c:pt idx="0">
                  <c:v>8.1971266995696179E-2</c:v>
                </c:pt>
                <c:pt idx="1">
                  <c:v>8.61486694425114E-2</c:v>
                </c:pt>
                <c:pt idx="2">
                  <c:v>8.5459112238232091E-2</c:v>
                </c:pt>
                <c:pt idx="3">
                  <c:v>9.284376445839071E-2</c:v>
                </c:pt>
                <c:pt idx="4">
                  <c:v>9.0918583138403758E-2</c:v>
                </c:pt>
                <c:pt idx="5">
                  <c:v>8.8268380080710113E-2</c:v>
                </c:pt>
                <c:pt idx="6">
                  <c:v>8.7125754441793143E-2</c:v>
                </c:pt>
                <c:pt idx="7">
                  <c:v>8.0589023142928984E-2</c:v>
                </c:pt>
                <c:pt idx="8">
                  <c:v>8.5368950939801916E-2</c:v>
                </c:pt>
                <c:pt idx="9">
                  <c:v>7.4432954139816931E-2</c:v>
                </c:pt>
                <c:pt idx="10">
                  <c:v>6.5857499191818117E-2</c:v>
                </c:pt>
                <c:pt idx="11">
                  <c:v>8.1167817239138546E-2</c:v>
                </c:pt>
              </c:numCache>
            </c:numRef>
          </c:val>
          <c:smooth val="0"/>
        </c:ser>
        <c:ser>
          <c:idx val="3"/>
          <c:order val="3"/>
          <c:tx>
            <c:strRef>
              <c:f>月間量回帰式!$V$3:$V$4</c:f>
              <c:strCache>
                <c:ptCount val="1"/>
                <c:pt idx="0">
                  <c:v>松森 600(200tx3炉〉</c:v>
                </c:pt>
              </c:strCache>
            </c:strRef>
          </c:tx>
          <c:spPr>
            <a:ln w="0">
              <a:solidFill>
                <a:srgbClr val="66FFFF"/>
              </a:solidFill>
              <a:prstDash val="solid"/>
            </a:ln>
          </c:spPr>
          <c:marker>
            <c:symbol val="circle"/>
            <c:size val="4"/>
            <c:spPr>
              <a:noFill/>
              <a:ln>
                <a:solidFill>
                  <a:srgbClr val="66FFFF"/>
                </a:solidFill>
              </a:ln>
            </c:spPr>
          </c:marker>
          <c:cat>
            <c:strRef>
              <c:f>月間量回帰式!$B$5:$B$16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月間量回帰式!$Y$5:$Y$16</c:f>
              <c:numCache>
                <c:formatCode>0.000</c:formatCode>
                <c:ptCount val="12"/>
                <c:pt idx="0">
                  <c:v>8.1675098411791908E-2</c:v>
                </c:pt>
                <c:pt idx="1">
                  <c:v>8.5843363132333275E-2</c:v>
                </c:pt>
                <c:pt idx="2">
                  <c:v>8.5159968580657261E-2</c:v>
                </c:pt>
                <c:pt idx="3">
                  <c:v>9.2512458129384509E-2</c:v>
                </c:pt>
                <c:pt idx="4">
                  <c:v>9.0602864070378653E-2</c:v>
                </c:pt>
                <c:pt idx="5">
                  <c:v>8.7951035347429332E-2</c:v>
                </c:pt>
                <c:pt idx="6">
                  <c:v>8.6815039872692457E-2</c:v>
                </c:pt>
                <c:pt idx="7">
                  <c:v>8.0310364992628586E-2</c:v>
                </c:pt>
                <c:pt idx="8">
                  <c:v>8.5064324646462783E-2</c:v>
                </c:pt>
                <c:pt idx="9">
                  <c:v>7.4168161957873957E-2</c:v>
                </c:pt>
                <c:pt idx="10">
                  <c:v>6.5627866005503313E-2</c:v>
                </c:pt>
                <c:pt idx="11">
                  <c:v>8.0726737125960915E-2</c:v>
                </c:pt>
              </c:numCache>
            </c:numRef>
          </c:val>
          <c:smooth val="0"/>
        </c:ser>
        <c:ser>
          <c:idx val="4"/>
          <c:order val="4"/>
          <c:tx>
            <c:strRef>
              <c:f>月間量回帰式!$F$3:$F$4</c:f>
              <c:strCache>
                <c:ptCount val="1"/>
                <c:pt idx="0">
                  <c:v>宮城東部 180(90tx2炉〉</c:v>
                </c:pt>
              </c:strCache>
            </c:strRef>
          </c:tx>
          <c:spPr>
            <a:ln w="0">
              <a:solidFill>
                <a:srgbClr val="FF00FF"/>
              </a:solidFill>
              <a:prstDash val="solid"/>
            </a:ln>
          </c:spPr>
          <c:marker>
            <c:symbol val="x"/>
            <c:size val="3"/>
            <c:spPr>
              <a:noFill/>
              <a:ln>
                <a:solidFill>
                  <a:srgbClr val="FF00FF"/>
                </a:solidFill>
              </a:ln>
            </c:spPr>
          </c:marker>
          <c:cat>
            <c:strRef>
              <c:f>月間量回帰式!$B$5:$B$16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月間量回帰式!$H$5:$H$16</c:f>
              <c:numCache>
                <c:formatCode>0.000</c:formatCode>
                <c:ptCount val="12"/>
                <c:pt idx="0">
                  <c:v>7.6501400928994254E-2</c:v>
                </c:pt>
                <c:pt idx="1">
                  <c:v>8.6293553760327171E-2</c:v>
                </c:pt>
                <c:pt idx="2">
                  <c:v>8.8658664053806027E-2</c:v>
                </c:pt>
                <c:pt idx="3">
                  <c:v>9.4654152965531743E-2</c:v>
                </c:pt>
                <c:pt idx="4">
                  <c:v>9.8234579568867289E-2</c:v>
                </c:pt>
                <c:pt idx="5">
                  <c:v>9.1272178635522935E-2</c:v>
                </c:pt>
                <c:pt idx="6">
                  <c:v>9.4203355868508101E-2</c:v>
                </c:pt>
                <c:pt idx="7">
                  <c:v>8.3132019547620395E-2</c:v>
                </c:pt>
                <c:pt idx="8">
                  <c:v>8.0257245665374927E-2</c:v>
                </c:pt>
                <c:pt idx="9">
                  <c:v>7.2160448244430783E-2</c:v>
                </c:pt>
                <c:pt idx="10">
                  <c:v>6.084459991821816E-2</c:v>
                </c:pt>
                <c:pt idx="11">
                  <c:v>7.3789273141264447E-2</c:v>
                </c:pt>
              </c:numCache>
            </c:numRef>
          </c:val>
          <c:smooth val="0"/>
        </c:ser>
        <c:ser>
          <c:idx val="5"/>
          <c:order val="5"/>
          <c:tx>
            <c:strRef>
              <c:f>月間量回帰式!$AB$3</c:f>
              <c:strCache>
                <c:ptCount val="1"/>
                <c:pt idx="0">
                  <c:v>3事業体平均</c:v>
                </c:pt>
              </c:strCache>
            </c:strRef>
          </c:tx>
          <c:cat>
            <c:strRef>
              <c:f>月間量回帰式!$B$5:$B$16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月間量回帰式!$AB$5:$AB$16</c:f>
              <c:numCache>
                <c:formatCode>0.000</c:formatCode>
                <c:ptCount val="12"/>
                <c:pt idx="0">
                  <c:v>7.9322176308980252E-2</c:v>
                </c:pt>
                <c:pt idx="1">
                  <c:v>8.9128643618102618E-2</c:v>
                </c:pt>
                <c:pt idx="2">
                  <c:v>8.7466418700092655E-2</c:v>
                </c:pt>
                <c:pt idx="3">
                  <c:v>9.3057188641443564E-2</c:v>
                </c:pt>
                <c:pt idx="4">
                  <c:v>9.4364251114423536E-2</c:v>
                </c:pt>
                <c:pt idx="5">
                  <c:v>8.7498753172037952E-2</c:v>
                </c:pt>
                <c:pt idx="6">
                  <c:v>9.00306780289966E-2</c:v>
                </c:pt>
                <c:pt idx="7">
                  <c:v>8.1438010045640843E-2</c:v>
                </c:pt>
                <c:pt idx="8">
                  <c:v>8.1735217189744303E-2</c:v>
                </c:pt>
                <c:pt idx="9">
                  <c:v>7.4890020694885998E-2</c:v>
                </c:pt>
                <c:pt idx="10">
                  <c:v>6.4081858761377689E-2</c:v>
                </c:pt>
                <c:pt idx="11">
                  <c:v>7.7688555125821387E-2</c:v>
                </c:pt>
              </c:numCache>
            </c:numRef>
          </c:val>
          <c:smooth val="0"/>
        </c:ser>
        <c:dLbls>
          <c:showLegendKey val="0"/>
          <c:showVal val="0"/>
          <c:showCatName val="0"/>
          <c:showSerName val="0"/>
          <c:showPercent val="0"/>
          <c:showBubbleSize val="0"/>
        </c:dLbls>
        <c:marker val="1"/>
        <c:smooth val="0"/>
        <c:axId val="288296320"/>
        <c:axId val="288318592"/>
      </c:lineChart>
      <c:catAx>
        <c:axId val="288296320"/>
        <c:scaling>
          <c:orientation val="minMax"/>
        </c:scaling>
        <c:delete val="0"/>
        <c:axPos val="b"/>
        <c:majorGridlines>
          <c:spPr>
            <a:ln w="3175">
              <a:pattFill prst="pct50">
                <a:fgClr>
                  <a:srgbClr val="000000"/>
                </a:fgClr>
                <a:bgClr>
                  <a:srgbClr val="FFFFFF"/>
                </a:bgClr>
              </a:patt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88318592"/>
        <c:crosses val="autoZero"/>
        <c:auto val="0"/>
        <c:lblAlgn val="ctr"/>
        <c:lblOffset val="0"/>
        <c:tickLblSkip val="1"/>
        <c:tickMarkSkip val="1"/>
        <c:noMultiLvlLbl val="0"/>
      </c:catAx>
      <c:valAx>
        <c:axId val="288318592"/>
        <c:scaling>
          <c:orientation val="minMax"/>
          <c:min val="6.0000000000000012E-2"/>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88296320"/>
        <c:crosses val="autoZero"/>
        <c:crossBetween val="between"/>
      </c:valAx>
      <c:spPr>
        <a:noFill/>
        <a:ln w="12700">
          <a:solidFill>
            <a:srgbClr val="808080"/>
          </a:solidFill>
          <a:prstDash val="solid"/>
        </a:ln>
      </c:spPr>
    </c:plotArea>
    <c:legend>
      <c:legendPos val="r"/>
      <c:layout>
        <c:manualLayout>
          <c:xMode val="edge"/>
          <c:yMode val="edge"/>
          <c:x val="0.20305418355447502"/>
          <c:y val="0.60253684635845717"/>
          <c:w val="0.55651826384850789"/>
          <c:h val="0.21920779844034777"/>
        </c:manualLayout>
      </c:layout>
      <c:overlay val="0"/>
      <c:spPr>
        <a:noFill/>
        <a:ln w="25400">
          <a:noFill/>
        </a:ln>
      </c:spPr>
      <c:txPr>
        <a:bodyPr/>
        <a:lstStyle/>
        <a:p>
          <a:pPr>
            <a:defRPr sz="80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47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3229951827366013"/>
          <c:y val="2.9827313942753019E-2"/>
          <c:w val="0.84649455658221817"/>
          <c:h val="0.85357051377042836"/>
        </c:manualLayout>
      </c:layout>
      <c:lineChart>
        <c:grouping val="standard"/>
        <c:varyColors val="0"/>
        <c:ser>
          <c:idx val="0"/>
          <c:order val="0"/>
          <c:tx>
            <c:strRef>
              <c:f>月間量回帰式!$C$3:$C$4</c:f>
              <c:strCache>
                <c:ptCount val="1"/>
                <c:pt idx="0">
                  <c:v>石巻広域クリセ 230(115tx2炉〉</c:v>
                </c:pt>
              </c:strCache>
            </c:strRef>
          </c:tx>
          <c:spPr>
            <a:ln w="0">
              <a:solidFill>
                <a:srgbClr val="0000FF"/>
              </a:solidFill>
              <a:prstDash val="solid"/>
            </a:ln>
          </c:spPr>
          <c:marker>
            <c:symbol val="diamond"/>
            <c:size val="4"/>
            <c:spPr>
              <a:noFill/>
              <a:ln>
                <a:solidFill>
                  <a:srgbClr val="0000FF"/>
                </a:solidFill>
                <a:prstDash val="solid"/>
              </a:ln>
            </c:spPr>
          </c:marker>
          <c:cat>
            <c:numRef>
              <c:f>月間量回帰式!$Z$20:$Z$103</c:f>
              <c:numCache>
                <c:formatCode>[$-411]ge\.m</c:formatCode>
                <c:ptCount val="84"/>
                <c:pt idx="0">
                  <c:v>41000</c:v>
                </c:pt>
                <c:pt idx="1">
                  <c:v>41030</c:v>
                </c:pt>
                <c:pt idx="2">
                  <c:v>41061</c:v>
                </c:pt>
                <c:pt idx="3">
                  <c:v>41091</c:v>
                </c:pt>
                <c:pt idx="4">
                  <c:v>41122</c:v>
                </c:pt>
                <c:pt idx="5">
                  <c:v>41153</c:v>
                </c:pt>
                <c:pt idx="6">
                  <c:v>41183</c:v>
                </c:pt>
                <c:pt idx="7">
                  <c:v>41214</c:v>
                </c:pt>
                <c:pt idx="8">
                  <c:v>41244</c:v>
                </c:pt>
                <c:pt idx="9">
                  <c:v>41275</c:v>
                </c:pt>
                <c:pt idx="10">
                  <c:v>41306</c:v>
                </c:pt>
                <c:pt idx="11">
                  <c:v>41334</c:v>
                </c:pt>
                <c:pt idx="12">
                  <c:v>41365</c:v>
                </c:pt>
                <c:pt idx="13">
                  <c:v>41395</c:v>
                </c:pt>
                <c:pt idx="14">
                  <c:v>41426</c:v>
                </c:pt>
                <c:pt idx="15">
                  <c:v>41456</c:v>
                </c:pt>
                <c:pt idx="16">
                  <c:v>41487</c:v>
                </c:pt>
                <c:pt idx="17">
                  <c:v>41518</c:v>
                </c:pt>
                <c:pt idx="18">
                  <c:v>41548</c:v>
                </c:pt>
                <c:pt idx="19">
                  <c:v>41579</c:v>
                </c:pt>
                <c:pt idx="20">
                  <c:v>41609</c:v>
                </c:pt>
                <c:pt idx="21">
                  <c:v>41640</c:v>
                </c:pt>
                <c:pt idx="22">
                  <c:v>41671</c:v>
                </c:pt>
                <c:pt idx="23">
                  <c:v>41699</c:v>
                </c:pt>
                <c:pt idx="24">
                  <c:v>41730</c:v>
                </c:pt>
                <c:pt idx="25">
                  <c:v>41760</c:v>
                </c:pt>
                <c:pt idx="26">
                  <c:v>41791</c:v>
                </c:pt>
                <c:pt idx="27">
                  <c:v>41821</c:v>
                </c:pt>
                <c:pt idx="28">
                  <c:v>41852</c:v>
                </c:pt>
                <c:pt idx="29">
                  <c:v>41883</c:v>
                </c:pt>
                <c:pt idx="30">
                  <c:v>41913</c:v>
                </c:pt>
                <c:pt idx="31">
                  <c:v>41944</c:v>
                </c:pt>
                <c:pt idx="32">
                  <c:v>41974</c:v>
                </c:pt>
                <c:pt idx="33">
                  <c:v>42005</c:v>
                </c:pt>
                <c:pt idx="34">
                  <c:v>42036</c:v>
                </c:pt>
                <c:pt idx="35">
                  <c:v>42064</c:v>
                </c:pt>
                <c:pt idx="36">
                  <c:v>42095</c:v>
                </c:pt>
                <c:pt idx="37">
                  <c:v>42125</c:v>
                </c:pt>
                <c:pt idx="38">
                  <c:v>42156</c:v>
                </c:pt>
                <c:pt idx="39">
                  <c:v>42186</c:v>
                </c:pt>
                <c:pt idx="40">
                  <c:v>42217</c:v>
                </c:pt>
                <c:pt idx="41">
                  <c:v>42248</c:v>
                </c:pt>
                <c:pt idx="42">
                  <c:v>42278</c:v>
                </c:pt>
                <c:pt idx="43">
                  <c:v>42309</c:v>
                </c:pt>
                <c:pt idx="44">
                  <c:v>42339</c:v>
                </c:pt>
                <c:pt idx="45">
                  <c:v>42370</c:v>
                </c:pt>
                <c:pt idx="46">
                  <c:v>42401</c:v>
                </c:pt>
                <c:pt idx="47">
                  <c:v>42430</c:v>
                </c:pt>
                <c:pt idx="48">
                  <c:v>42461</c:v>
                </c:pt>
                <c:pt idx="49">
                  <c:v>42491</c:v>
                </c:pt>
                <c:pt idx="50">
                  <c:v>42522</c:v>
                </c:pt>
                <c:pt idx="51">
                  <c:v>42552</c:v>
                </c:pt>
                <c:pt idx="52">
                  <c:v>42583</c:v>
                </c:pt>
                <c:pt idx="53">
                  <c:v>42614</c:v>
                </c:pt>
                <c:pt idx="54">
                  <c:v>42644</c:v>
                </c:pt>
                <c:pt idx="55">
                  <c:v>42675</c:v>
                </c:pt>
                <c:pt idx="56">
                  <c:v>42705</c:v>
                </c:pt>
                <c:pt idx="57">
                  <c:v>42736</c:v>
                </c:pt>
                <c:pt idx="58">
                  <c:v>42767</c:v>
                </c:pt>
                <c:pt idx="59">
                  <c:v>42795</c:v>
                </c:pt>
                <c:pt idx="60">
                  <c:v>42826</c:v>
                </c:pt>
                <c:pt idx="61">
                  <c:v>42856</c:v>
                </c:pt>
                <c:pt idx="62">
                  <c:v>42887</c:v>
                </c:pt>
                <c:pt idx="63">
                  <c:v>42917</c:v>
                </c:pt>
                <c:pt idx="64">
                  <c:v>42948</c:v>
                </c:pt>
                <c:pt idx="65">
                  <c:v>42979</c:v>
                </c:pt>
                <c:pt idx="66">
                  <c:v>43009</c:v>
                </c:pt>
                <c:pt idx="67">
                  <c:v>43040</c:v>
                </c:pt>
                <c:pt idx="68">
                  <c:v>43070</c:v>
                </c:pt>
                <c:pt idx="69">
                  <c:v>43101</c:v>
                </c:pt>
                <c:pt idx="70">
                  <c:v>43132</c:v>
                </c:pt>
                <c:pt idx="71">
                  <c:v>43160</c:v>
                </c:pt>
                <c:pt idx="72">
                  <c:v>43191</c:v>
                </c:pt>
                <c:pt idx="73">
                  <c:v>43221</c:v>
                </c:pt>
                <c:pt idx="74">
                  <c:v>43252</c:v>
                </c:pt>
                <c:pt idx="75">
                  <c:v>43282</c:v>
                </c:pt>
                <c:pt idx="76">
                  <c:v>43313</c:v>
                </c:pt>
                <c:pt idx="77">
                  <c:v>43344</c:v>
                </c:pt>
                <c:pt idx="78">
                  <c:v>43374</c:v>
                </c:pt>
                <c:pt idx="79">
                  <c:v>43405</c:v>
                </c:pt>
                <c:pt idx="80">
                  <c:v>43435</c:v>
                </c:pt>
                <c:pt idx="81">
                  <c:v>43466</c:v>
                </c:pt>
                <c:pt idx="82">
                  <c:v>43497</c:v>
                </c:pt>
                <c:pt idx="83">
                  <c:v>43525</c:v>
                </c:pt>
              </c:numCache>
            </c:numRef>
          </c:cat>
          <c:val>
            <c:numRef>
              <c:f>月間量回帰式!$C$20:$C$103</c:f>
              <c:numCache>
                <c:formatCode>0</c:formatCode>
                <c:ptCount val="84"/>
                <c:pt idx="0">
                  <c:v>5693.7099343496038</c:v>
                </c:pt>
                <c:pt idx="1">
                  <c:v>6461.0235251811728</c:v>
                </c:pt>
                <c:pt idx="2">
                  <c:v>6179.5927881937196</c:v>
                </c:pt>
                <c:pt idx="3">
                  <c:v>6411.8394300434275</c:v>
                </c:pt>
                <c:pt idx="4">
                  <c:v>6767.281654590066</c:v>
                </c:pt>
                <c:pt idx="5">
                  <c:v>6054.9434296986519</c:v>
                </c:pt>
                <c:pt idx="6">
                  <c:v>6164.2626032404287</c:v>
                </c:pt>
                <c:pt idx="7">
                  <c:v>5754.4110320193013</c:v>
                </c:pt>
                <c:pt idx="8">
                  <c:v>5830.9070462498912</c:v>
                </c:pt>
                <c:pt idx="9">
                  <c:v>5508.7884612072394</c:v>
                </c:pt>
                <c:pt idx="10">
                  <c:v>4728.3759929486159</c:v>
                </c:pt>
                <c:pt idx="11">
                  <c:v>5774.2107831388548</c:v>
                </c:pt>
                <c:pt idx="12">
                  <c:v>5482.3589469097042</c:v>
                </c:pt>
                <c:pt idx="13">
                  <c:v>6221.1897932797165</c:v>
                </c:pt>
                <c:pt idx="14">
                  <c:v>5950.2057887117353</c:v>
                </c:pt>
                <c:pt idx="15">
                  <c:v>6173.8314158538951</c:v>
                </c:pt>
                <c:pt idx="16">
                  <c:v>6516.079595392629</c:v>
                </c:pt>
                <c:pt idx="17">
                  <c:v>5830.1834247958523</c:v>
                </c:pt>
                <c:pt idx="18">
                  <c:v>5935.444661501966</c:v>
                </c:pt>
                <c:pt idx="19">
                  <c:v>5540.8068147733347</c:v>
                </c:pt>
                <c:pt idx="20">
                  <c:v>5614.4632905783164</c:v>
                </c:pt>
                <c:pt idx="21">
                  <c:v>5304.3017742670354</c:v>
                </c:pt>
                <c:pt idx="22">
                  <c:v>4552.8582818920968</c:v>
                </c:pt>
                <c:pt idx="23">
                  <c:v>5559.8715974806528</c:v>
                </c:pt>
                <c:pt idx="24">
                  <c:v>5397.9493997803338</c:v>
                </c:pt>
                <c:pt idx="25">
                  <c:v>6125.4047820935002</c:v>
                </c:pt>
                <c:pt idx="26">
                  <c:v>5858.5930028990097</c:v>
                </c:pt>
                <c:pt idx="27">
                  <c:v>6078.7755614467223</c:v>
                </c:pt>
                <c:pt idx="28">
                  <c:v>6415.7542914436672</c:v>
                </c:pt>
                <c:pt idx="29">
                  <c:v>5740.4185722325992</c:v>
                </c:pt>
                <c:pt idx="30">
                  <c:v>5844.0591464817899</c:v>
                </c:pt>
                <c:pt idx="31">
                  <c:v>5455.4973707009112</c:v>
                </c:pt>
                <c:pt idx="32">
                  <c:v>5528.019789099938</c:v>
                </c:pt>
                <c:pt idx="33">
                  <c:v>5222.633697634481</c:v>
                </c:pt>
                <c:pt idx="34">
                  <c:v>4482.7598608583294</c:v>
                </c:pt>
                <c:pt idx="35">
                  <c:v>5474.268621063844</c:v>
                </c:pt>
                <c:pt idx="36">
                  <c:v>4911.22</c:v>
                </c:pt>
                <c:pt idx="37">
                  <c:v>5017.6899999999996</c:v>
                </c:pt>
                <c:pt idx="38">
                  <c:v>5245.7</c:v>
                </c:pt>
                <c:pt idx="39">
                  <c:v>5444.63</c:v>
                </c:pt>
                <c:pt idx="40">
                  <c:v>5507.05</c:v>
                </c:pt>
                <c:pt idx="41">
                  <c:v>5124.37</c:v>
                </c:pt>
                <c:pt idx="42">
                  <c:v>5005.3</c:v>
                </c:pt>
                <c:pt idx="43">
                  <c:v>4810.2299999999996</c:v>
                </c:pt>
                <c:pt idx="44">
                  <c:v>5090.9399999999996</c:v>
                </c:pt>
                <c:pt idx="45">
                  <c:v>4515.71</c:v>
                </c:pt>
                <c:pt idx="46">
                  <c:v>4193.24</c:v>
                </c:pt>
                <c:pt idx="47">
                  <c:v>4900.29</c:v>
                </c:pt>
                <c:pt idx="48">
                  <c:v>4802.12</c:v>
                </c:pt>
                <c:pt idx="49">
                  <c:v>5502.55</c:v>
                </c:pt>
                <c:pt idx="50">
                  <c:v>4991.43</c:v>
                </c:pt>
                <c:pt idx="51">
                  <c:v>5226.55</c:v>
                </c:pt>
                <c:pt idx="52">
                  <c:v>5805.25</c:v>
                </c:pt>
                <c:pt idx="53">
                  <c:v>5310.79</c:v>
                </c:pt>
                <c:pt idx="54">
                  <c:v>4948.62</c:v>
                </c:pt>
                <c:pt idx="55">
                  <c:v>4702.2700000000004</c:v>
                </c:pt>
                <c:pt idx="56">
                  <c:v>5076.05</c:v>
                </c:pt>
                <c:pt idx="57">
                  <c:v>4597.87</c:v>
                </c:pt>
                <c:pt idx="58">
                  <c:v>3936.52</c:v>
                </c:pt>
                <c:pt idx="59">
                  <c:v>4818.8599999999997</c:v>
                </c:pt>
                <c:pt idx="60">
                  <c:v>4574.25</c:v>
                </c:pt>
                <c:pt idx="61">
                  <c:v>5535.09</c:v>
                </c:pt>
                <c:pt idx="62">
                  <c:v>5442.01</c:v>
                </c:pt>
                <c:pt idx="63">
                  <c:v>5365.97</c:v>
                </c:pt>
                <c:pt idx="64">
                  <c:v>5947.22</c:v>
                </c:pt>
                <c:pt idx="65">
                  <c:v>5135.9799999999996</c:v>
                </c:pt>
                <c:pt idx="66">
                  <c:v>5397.84</c:v>
                </c:pt>
                <c:pt idx="67">
                  <c:v>4808.5200000000004</c:v>
                </c:pt>
                <c:pt idx="68">
                  <c:v>4770.28</c:v>
                </c:pt>
                <c:pt idx="69">
                  <c:v>4593.75</c:v>
                </c:pt>
                <c:pt idx="70">
                  <c:v>3827.41</c:v>
                </c:pt>
                <c:pt idx="71">
                  <c:v>4817.8999999999996</c:v>
                </c:pt>
                <c:pt idx="72">
                  <c:v>4824.92</c:v>
                </c:pt>
                <c:pt idx="73">
                  <c:v>5632.88</c:v>
                </c:pt>
                <c:pt idx="74">
                  <c:v>5064.37</c:v>
                </c:pt>
                <c:pt idx="75">
                  <c:v>5485.96</c:v>
                </c:pt>
                <c:pt idx="76">
                  <c:v>5456.73</c:v>
                </c:pt>
                <c:pt idx="77">
                  <c:v>4753.95</c:v>
                </c:pt>
                <c:pt idx="78">
                  <c:v>5340.29</c:v>
                </c:pt>
                <c:pt idx="79">
                  <c:v>4995.25</c:v>
                </c:pt>
                <c:pt idx="80">
                  <c:v>4635.78</c:v>
                </c:pt>
                <c:pt idx="81">
                  <c:v>4784.4399999999996</c:v>
                </c:pt>
                <c:pt idx="82">
                  <c:v>3914.93</c:v>
                </c:pt>
                <c:pt idx="83">
                  <c:v>4000</c:v>
                </c:pt>
              </c:numCache>
            </c:numRef>
          </c:val>
          <c:smooth val="0"/>
        </c:ser>
        <c:ser>
          <c:idx val="4"/>
          <c:order val="1"/>
          <c:tx>
            <c:strRef>
              <c:f>月間量回帰式!$F$3:$F$4</c:f>
              <c:strCache>
                <c:ptCount val="1"/>
                <c:pt idx="0">
                  <c:v>宮城東部 180(90tx2炉〉</c:v>
                </c:pt>
              </c:strCache>
            </c:strRef>
          </c:tx>
          <c:spPr>
            <a:ln w="0">
              <a:solidFill>
                <a:srgbClr val="FF00FF"/>
              </a:solidFill>
              <a:prstDash val="solid"/>
            </a:ln>
          </c:spPr>
          <c:marker>
            <c:symbol val="x"/>
            <c:size val="3"/>
            <c:spPr>
              <a:noFill/>
              <a:ln>
                <a:solidFill>
                  <a:srgbClr val="FF00FF"/>
                </a:solidFill>
              </a:ln>
            </c:spPr>
          </c:marker>
          <c:cat>
            <c:numRef>
              <c:f>月間量回帰式!$Z$20:$Z$103</c:f>
              <c:numCache>
                <c:formatCode>[$-411]ge\.m</c:formatCode>
                <c:ptCount val="84"/>
                <c:pt idx="0">
                  <c:v>41000</c:v>
                </c:pt>
                <c:pt idx="1">
                  <c:v>41030</c:v>
                </c:pt>
                <c:pt idx="2">
                  <c:v>41061</c:v>
                </c:pt>
                <c:pt idx="3">
                  <c:v>41091</c:v>
                </c:pt>
                <c:pt idx="4">
                  <c:v>41122</c:v>
                </c:pt>
                <c:pt idx="5">
                  <c:v>41153</c:v>
                </c:pt>
                <c:pt idx="6">
                  <c:v>41183</c:v>
                </c:pt>
                <c:pt idx="7">
                  <c:v>41214</c:v>
                </c:pt>
                <c:pt idx="8">
                  <c:v>41244</c:v>
                </c:pt>
                <c:pt idx="9">
                  <c:v>41275</c:v>
                </c:pt>
                <c:pt idx="10">
                  <c:v>41306</c:v>
                </c:pt>
                <c:pt idx="11">
                  <c:v>41334</c:v>
                </c:pt>
                <c:pt idx="12">
                  <c:v>41365</c:v>
                </c:pt>
                <c:pt idx="13">
                  <c:v>41395</c:v>
                </c:pt>
                <c:pt idx="14">
                  <c:v>41426</c:v>
                </c:pt>
                <c:pt idx="15">
                  <c:v>41456</c:v>
                </c:pt>
                <c:pt idx="16">
                  <c:v>41487</c:v>
                </c:pt>
                <c:pt idx="17">
                  <c:v>41518</c:v>
                </c:pt>
                <c:pt idx="18">
                  <c:v>41548</c:v>
                </c:pt>
                <c:pt idx="19">
                  <c:v>41579</c:v>
                </c:pt>
                <c:pt idx="20">
                  <c:v>41609</c:v>
                </c:pt>
                <c:pt idx="21">
                  <c:v>41640</c:v>
                </c:pt>
                <c:pt idx="22">
                  <c:v>41671</c:v>
                </c:pt>
                <c:pt idx="23">
                  <c:v>41699</c:v>
                </c:pt>
                <c:pt idx="24">
                  <c:v>41730</c:v>
                </c:pt>
                <c:pt idx="25">
                  <c:v>41760</c:v>
                </c:pt>
                <c:pt idx="26">
                  <c:v>41791</c:v>
                </c:pt>
                <c:pt idx="27">
                  <c:v>41821</c:v>
                </c:pt>
                <c:pt idx="28">
                  <c:v>41852</c:v>
                </c:pt>
                <c:pt idx="29">
                  <c:v>41883</c:v>
                </c:pt>
                <c:pt idx="30">
                  <c:v>41913</c:v>
                </c:pt>
                <c:pt idx="31">
                  <c:v>41944</c:v>
                </c:pt>
                <c:pt idx="32">
                  <c:v>41974</c:v>
                </c:pt>
                <c:pt idx="33">
                  <c:v>42005</c:v>
                </c:pt>
                <c:pt idx="34">
                  <c:v>42036</c:v>
                </c:pt>
                <c:pt idx="35">
                  <c:v>42064</c:v>
                </c:pt>
                <c:pt idx="36">
                  <c:v>42095</c:v>
                </c:pt>
                <c:pt idx="37">
                  <c:v>42125</c:v>
                </c:pt>
                <c:pt idx="38">
                  <c:v>42156</c:v>
                </c:pt>
                <c:pt idx="39">
                  <c:v>42186</c:v>
                </c:pt>
                <c:pt idx="40">
                  <c:v>42217</c:v>
                </c:pt>
                <c:pt idx="41">
                  <c:v>42248</c:v>
                </c:pt>
                <c:pt idx="42">
                  <c:v>42278</c:v>
                </c:pt>
                <c:pt idx="43">
                  <c:v>42309</c:v>
                </c:pt>
                <c:pt idx="44">
                  <c:v>42339</c:v>
                </c:pt>
                <c:pt idx="45">
                  <c:v>42370</c:v>
                </c:pt>
                <c:pt idx="46">
                  <c:v>42401</c:v>
                </c:pt>
                <c:pt idx="47">
                  <c:v>42430</c:v>
                </c:pt>
                <c:pt idx="48">
                  <c:v>42461</c:v>
                </c:pt>
                <c:pt idx="49">
                  <c:v>42491</c:v>
                </c:pt>
                <c:pt idx="50">
                  <c:v>42522</c:v>
                </c:pt>
                <c:pt idx="51">
                  <c:v>42552</c:v>
                </c:pt>
                <c:pt idx="52">
                  <c:v>42583</c:v>
                </c:pt>
                <c:pt idx="53">
                  <c:v>42614</c:v>
                </c:pt>
                <c:pt idx="54">
                  <c:v>42644</c:v>
                </c:pt>
                <c:pt idx="55">
                  <c:v>42675</c:v>
                </c:pt>
                <c:pt idx="56">
                  <c:v>42705</c:v>
                </c:pt>
                <c:pt idx="57">
                  <c:v>42736</c:v>
                </c:pt>
                <c:pt idx="58">
                  <c:v>42767</c:v>
                </c:pt>
                <c:pt idx="59">
                  <c:v>42795</c:v>
                </c:pt>
                <c:pt idx="60">
                  <c:v>42826</c:v>
                </c:pt>
                <c:pt idx="61">
                  <c:v>42856</c:v>
                </c:pt>
                <c:pt idx="62">
                  <c:v>42887</c:v>
                </c:pt>
                <c:pt idx="63">
                  <c:v>42917</c:v>
                </c:pt>
                <c:pt idx="64">
                  <c:v>42948</c:v>
                </c:pt>
                <c:pt idx="65">
                  <c:v>42979</c:v>
                </c:pt>
                <c:pt idx="66">
                  <c:v>43009</c:v>
                </c:pt>
                <c:pt idx="67">
                  <c:v>43040</c:v>
                </c:pt>
                <c:pt idx="68">
                  <c:v>43070</c:v>
                </c:pt>
                <c:pt idx="69">
                  <c:v>43101</c:v>
                </c:pt>
                <c:pt idx="70">
                  <c:v>43132</c:v>
                </c:pt>
                <c:pt idx="71">
                  <c:v>43160</c:v>
                </c:pt>
                <c:pt idx="72">
                  <c:v>43191</c:v>
                </c:pt>
                <c:pt idx="73">
                  <c:v>43221</c:v>
                </c:pt>
                <c:pt idx="74">
                  <c:v>43252</c:v>
                </c:pt>
                <c:pt idx="75">
                  <c:v>43282</c:v>
                </c:pt>
                <c:pt idx="76">
                  <c:v>43313</c:v>
                </c:pt>
                <c:pt idx="77">
                  <c:v>43344</c:v>
                </c:pt>
                <c:pt idx="78">
                  <c:v>43374</c:v>
                </c:pt>
                <c:pt idx="79">
                  <c:v>43405</c:v>
                </c:pt>
                <c:pt idx="80">
                  <c:v>43435</c:v>
                </c:pt>
                <c:pt idx="81">
                  <c:v>43466</c:v>
                </c:pt>
                <c:pt idx="82">
                  <c:v>43497</c:v>
                </c:pt>
                <c:pt idx="83">
                  <c:v>43525</c:v>
                </c:pt>
              </c:numCache>
            </c:numRef>
          </c:cat>
          <c:val>
            <c:numRef>
              <c:f>月間量回帰式!$F$20:$F$103</c:f>
              <c:numCache>
                <c:formatCode>0</c:formatCode>
                <c:ptCount val="84"/>
                <c:pt idx="0">
                  <c:v>3453.58</c:v>
                </c:pt>
                <c:pt idx="1">
                  <c:v>3056.66</c:v>
                </c:pt>
                <c:pt idx="2">
                  <c:v>3703.76</c:v>
                </c:pt>
                <c:pt idx="3">
                  <c:v>3890.44</c:v>
                </c:pt>
                <c:pt idx="4">
                  <c:v>4693.46</c:v>
                </c:pt>
                <c:pt idx="5">
                  <c:v>4639.37</c:v>
                </c:pt>
                <c:pt idx="6">
                  <c:v>4819.8100000000004</c:v>
                </c:pt>
                <c:pt idx="7">
                  <c:v>4550.29</c:v>
                </c:pt>
                <c:pt idx="8">
                  <c:v>4161.66</c:v>
                </c:pt>
                <c:pt idx="9">
                  <c:v>3121.59</c:v>
                </c:pt>
                <c:pt idx="10">
                  <c:v>2658.44</c:v>
                </c:pt>
                <c:pt idx="11">
                  <c:v>3137.77</c:v>
                </c:pt>
                <c:pt idx="12">
                  <c:v>3274.12</c:v>
                </c:pt>
                <c:pt idx="13">
                  <c:v>3669.2</c:v>
                </c:pt>
                <c:pt idx="14">
                  <c:v>3632.79</c:v>
                </c:pt>
                <c:pt idx="15">
                  <c:v>4241.7700000000004</c:v>
                </c:pt>
                <c:pt idx="16">
                  <c:v>4204.96</c:v>
                </c:pt>
                <c:pt idx="17">
                  <c:v>3639.07</c:v>
                </c:pt>
                <c:pt idx="18">
                  <c:v>3922.53</c:v>
                </c:pt>
                <c:pt idx="19">
                  <c:v>3376.88</c:v>
                </c:pt>
                <c:pt idx="20">
                  <c:v>3260.82</c:v>
                </c:pt>
                <c:pt idx="21">
                  <c:v>3094.86</c:v>
                </c:pt>
                <c:pt idx="22">
                  <c:v>2416.7399999999998</c:v>
                </c:pt>
                <c:pt idx="23">
                  <c:v>3025.7</c:v>
                </c:pt>
                <c:pt idx="24">
                  <c:v>3232.15</c:v>
                </c:pt>
                <c:pt idx="25">
                  <c:v>3633.7</c:v>
                </c:pt>
                <c:pt idx="26">
                  <c:v>3717.2</c:v>
                </c:pt>
                <c:pt idx="27">
                  <c:v>3963.2</c:v>
                </c:pt>
                <c:pt idx="28">
                  <c:v>3892.13</c:v>
                </c:pt>
                <c:pt idx="29">
                  <c:v>3780.22</c:v>
                </c:pt>
                <c:pt idx="30">
                  <c:v>3844.77</c:v>
                </c:pt>
                <c:pt idx="31">
                  <c:v>3193.13</c:v>
                </c:pt>
                <c:pt idx="32">
                  <c:v>3325.02</c:v>
                </c:pt>
                <c:pt idx="33">
                  <c:v>3093.86</c:v>
                </c:pt>
                <c:pt idx="34">
                  <c:v>2539.4899999999998</c:v>
                </c:pt>
                <c:pt idx="35">
                  <c:v>3137.62</c:v>
                </c:pt>
                <c:pt idx="36">
                  <c:v>3213.16</c:v>
                </c:pt>
                <c:pt idx="37">
                  <c:v>3508.9</c:v>
                </c:pt>
                <c:pt idx="38">
                  <c:v>3648.39</c:v>
                </c:pt>
                <c:pt idx="39">
                  <c:v>3828.38</c:v>
                </c:pt>
                <c:pt idx="40">
                  <c:v>3788.74</c:v>
                </c:pt>
                <c:pt idx="41">
                  <c:v>3700.23</c:v>
                </c:pt>
                <c:pt idx="42">
                  <c:v>3571.69</c:v>
                </c:pt>
                <c:pt idx="43">
                  <c:v>3233.36</c:v>
                </c:pt>
                <c:pt idx="44">
                  <c:v>3359.44</c:v>
                </c:pt>
                <c:pt idx="45">
                  <c:v>2915.17</c:v>
                </c:pt>
                <c:pt idx="46">
                  <c:v>2728.16</c:v>
                </c:pt>
                <c:pt idx="47">
                  <c:v>3122.56</c:v>
                </c:pt>
                <c:pt idx="48">
                  <c:v>3162.5</c:v>
                </c:pt>
                <c:pt idx="49">
                  <c:v>3654.06</c:v>
                </c:pt>
                <c:pt idx="50">
                  <c:v>3658.47</c:v>
                </c:pt>
                <c:pt idx="51">
                  <c:v>3848.64</c:v>
                </c:pt>
                <c:pt idx="52">
                  <c:v>3988.3</c:v>
                </c:pt>
                <c:pt idx="53">
                  <c:v>3674.49</c:v>
                </c:pt>
                <c:pt idx="54">
                  <c:v>3668.54</c:v>
                </c:pt>
                <c:pt idx="55">
                  <c:v>3240.38</c:v>
                </c:pt>
                <c:pt idx="56">
                  <c:v>3200.46</c:v>
                </c:pt>
                <c:pt idx="57">
                  <c:v>2885.05</c:v>
                </c:pt>
                <c:pt idx="58">
                  <c:v>2475.5</c:v>
                </c:pt>
                <c:pt idx="59">
                  <c:v>2975.21</c:v>
                </c:pt>
                <c:pt idx="60">
                  <c:v>2943.86</c:v>
                </c:pt>
                <c:pt idx="61">
                  <c:v>3705.96</c:v>
                </c:pt>
                <c:pt idx="62">
                  <c:v>3770.52</c:v>
                </c:pt>
                <c:pt idx="63">
                  <c:v>3885.4</c:v>
                </c:pt>
                <c:pt idx="64">
                  <c:v>4267.82</c:v>
                </c:pt>
                <c:pt idx="65">
                  <c:v>3661.59</c:v>
                </c:pt>
                <c:pt idx="66">
                  <c:v>3700.68</c:v>
                </c:pt>
                <c:pt idx="67">
                  <c:v>3337.72</c:v>
                </c:pt>
                <c:pt idx="68">
                  <c:v>3094.41</c:v>
                </c:pt>
                <c:pt idx="69">
                  <c:v>2901.53</c:v>
                </c:pt>
                <c:pt idx="70">
                  <c:v>2403.42</c:v>
                </c:pt>
                <c:pt idx="71">
                  <c:v>3074.8</c:v>
                </c:pt>
                <c:pt idx="72">
                  <c:v>2997.38</c:v>
                </c:pt>
                <c:pt idx="73">
                  <c:v>3801.51</c:v>
                </c:pt>
                <c:pt idx="74">
                  <c:v>3646.96</c:v>
                </c:pt>
                <c:pt idx="75">
                  <c:v>3865.93</c:v>
                </c:pt>
                <c:pt idx="76">
                  <c:v>3797.17</c:v>
                </c:pt>
                <c:pt idx="77">
                  <c:v>3534.99</c:v>
                </c:pt>
                <c:pt idx="78">
                  <c:v>3963.28</c:v>
                </c:pt>
                <c:pt idx="79">
                  <c:v>3357.65</c:v>
                </c:pt>
                <c:pt idx="80">
                  <c:v>3025.6</c:v>
                </c:pt>
                <c:pt idx="81">
                  <c:v>2986.16</c:v>
                </c:pt>
                <c:pt idx="82">
                  <c:v>2479.9899999999998</c:v>
                </c:pt>
                <c:pt idx="83">
                  <c:v>2988.55</c:v>
                </c:pt>
              </c:numCache>
            </c:numRef>
          </c:val>
          <c:smooth val="0"/>
        </c:ser>
        <c:ser>
          <c:idx val="1"/>
          <c:order val="2"/>
          <c:tx>
            <c:strRef>
              <c:f>月間量回帰式!$J$18:$J$19</c:f>
              <c:strCache>
                <c:ptCount val="1"/>
                <c:pt idx="0">
                  <c:v>仙台市合計</c:v>
                </c:pt>
              </c:strCache>
            </c:strRef>
          </c:tx>
          <c:spPr>
            <a:ln w="0">
              <a:solidFill>
                <a:srgbClr val="C00000"/>
              </a:solidFill>
            </a:ln>
          </c:spPr>
          <c:marker>
            <c:symbol val="square"/>
            <c:size val="4"/>
            <c:spPr>
              <a:solidFill>
                <a:srgbClr val="C00000"/>
              </a:solidFill>
              <a:ln w="0">
                <a:solidFill>
                  <a:srgbClr val="C00000"/>
                </a:solidFill>
              </a:ln>
            </c:spPr>
          </c:marker>
          <c:cat>
            <c:numRef>
              <c:f>月間量回帰式!$Z$20:$Z$103</c:f>
              <c:numCache>
                <c:formatCode>[$-411]ge\.m</c:formatCode>
                <c:ptCount val="84"/>
                <c:pt idx="0">
                  <c:v>41000</c:v>
                </c:pt>
                <c:pt idx="1">
                  <c:v>41030</c:v>
                </c:pt>
                <c:pt idx="2">
                  <c:v>41061</c:v>
                </c:pt>
                <c:pt idx="3">
                  <c:v>41091</c:v>
                </c:pt>
                <c:pt idx="4">
                  <c:v>41122</c:v>
                </c:pt>
                <c:pt idx="5">
                  <c:v>41153</c:v>
                </c:pt>
                <c:pt idx="6">
                  <c:v>41183</c:v>
                </c:pt>
                <c:pt idx="7">
                  <c:v>41214</c:v>
                </c:pt>
                <c:pt idx="8">
                  <c:v>41244</c:v>
                </c:pt>
                <c:pt idx="9">
                  <c:v>41275</c:v>
                </c:pt>
                <c:pt idx="10">
                  <c:v>41306</c:v>
                </c:pt>
                <c:pt idx="11">
                  <c:v>41334</c:v>
                </c:pt>
                <c:pt idx="12">
                  <c:v>41365</c:v>
                </c:pt>
                <c:pt idx="13">
                  <c:v>41395</c:v>
                </c:pt>
                <c:pt idx="14">
                  <c:v>41426</c:v>
                </c:pt>
                <c:pt idx="15">
                  <c:v>41456</c:v>
                </c:pt>
                <c:pt idx="16">
                  <c:v>41487</c:v>
                </c:pt>
                <c:pt idx="17">
                  <c:v>41518</c:v>
                </c:pt>
                <c:pt idx="18">
                  <c:v>41548</c:v>
                </c:pt>
                <c:pt idx="19">
                  <c:v>41579</c:v>
                </c:pt>
                <c:pt idx="20">
                  <c:v>41609</c:v>
                </c:pt>
                <c:pt idx="21">
                  <c:v>41640</c:v>
                </c:pt>
                <c:pt idx="22">
                  <c:v>41671</c:v>
                </c:pt>
                <c:pt idx="23">
                  <c:v>41699</c:v>
                </c:pt>
                <c:pt idx="24">
                  <c:v>41730</c:v>
                </c:pt>
                <c:pt idx="25">
                  <c:v>41760</c:v>
                </c:pt>
                <c:pt idx="26">
                  <c:v>41791</c:v>
                </c:pt>
                <c:pt idx="27">
                  <c:v>41821</c:v>
                </c:pt>
                <c:pt idx="28">
                  <c:v>41852</c:v>
                </c:pt>
                <c:pt idx="29">
                  <c:v>41883</c:v>
                </c:pt>
                <c:pt idx="30">
                  <c:v>41913</c:v>
                </c:pt>
                <c:pt idx="31">
                  <c:v>41944</c:v>
                </c:pt>
                <c:pt idx="32">
                  <c:v>41974</c:v>
                </c:pt>
                <c:pt idx="33">
                  <c:v>42005</c:v>
                </c:pt>
                <c:pt idx="34">
                  <c:v>42036</c:v>
                </c:pt>
                <c:pt idx="35">
                  <c:v>42064</c:v>
                </c:pt>
                <c:pt idx="36">
                  <c:v>42095</c:v>
                </c:pt>
                <c:pt idx="37">
                  <c:v>42125</c:v>
                </c:pt>
                <c:pt idx="38">
                  <c:v>42156</c:v>
                </c:pt>
                <c:pt idx="39">
                  <c:v>42186</c:v>
                </c:pt>
                <c:pt idx="40">
                  <c:v>42217</c:v>
                </c:pt>
                <c:pt idx="41">
                  <c:v>42248</c:v>
                </c:pt>
                <c:pt idx="42">
                  <c:v>42278</c:v>
                </c:pt>
                <c:pt idx="43">
                  <c:v>42309</c:v>
                </c:pt>
                <c:pt idx="44">
                  <c:v>42339</c:v>
                </c:pt>
                <c:pt idx="45">
                  <c:v>42370</c:v>
                </c:pt>
                <c:pt idx="46">
                  <c:v>42401</c:v>
                </c:pt>
                <c:pt idx="47">
                  <c:v>42430</c:v>
                </c:pt>
                <c:pt idx="48">
                  <c:v>42461</c:v>
                </c:pt>
                <c:pt idx="49">
                  <c:v>42491</c:v>
                </c:pt>
                <c:pt idx="50">
                  <c:v>42522</c:v>
                </c:pt>
                <c:pt idx="51">
                  <c:v>42552</c:v>
                </c:pt>
                <c:pt idx="52">
                  <c:v>42583</c:v>
                </c:pt>
                <c:pt idx="53">
                  <c:v>42614</c:v>
                </c:pt>
                <c:pt idx="54">
                  <c:v>42644</c:v>
                </c:pt>
                <c:pt idx="55">
                  <c:v>42675</c:v>
                </c:pt>
                <c:pt idx="56">
                  <c:v>42705</c:v>
                </c:pt>
                <c:pt idx="57">
                  <c:v>42736</c:v>
                </c:pt>
                <c:pt idx="58">
                  <c:v>42767</c:v>
                </c:pt>
                <c:pt idx="59">
                  <c:v>42795</c:v>
                </c:pt>
                <c:pt idx="60">
                  <c:v>42826</c:v>
                </c:pt>
                <c:pt idx="61">
                  <c:v>42856</c:v>
                </c:pt>
                <c:pt idx="62">
                  <c:v>42887</c:v>
                </c:pt>
                <c:pt idx="63">
                  <c:v>42917</c:v>
                </c:pt>
                <c:pt idx="64">
                  <c:v>42948</c:v>
                </c:pt>
                <c:pt idx="65">
                  <c:v>42979</c:v>
                </c:pt>
                <c:pt idx="66">
                  <c:v>43009</c:v>
                </c:pt>
                <c:pt idx="67">
                  <c:v>43040</c:v>
                </c:pt>
                <c:pt idx="68">
                  <c:v>43070</c:v>
                </c:pt>
                <c:pt idx="69">
                  <c:v>43101</c:v>
                </c:pt>
                <c:pt idx="70">
                  <c:v>43132</c:v>
                </c:pt>
                <c:pt idx="71">
                  <c:v>43160</c:v>
                </c:pt>
                <c:pt idx="72">
                  <c:v>43191</c:v>
                </c:pt>
                <c:pt idx="73">
                  <c:v>43221</c:v>
                </c:pt>
                <c:pt idx="74">
                  <c:v>43252</c:v>
                </c:pt>
                <c:pt idx="75">
                  <c:v>43282</c:v>
                </c:pt>
                <c:pt idx="76">
                  <c:v>43313</c:v>
                </c:pt>
                <c:pt idx="77">
                  <c:v>43344</c:v>
                </c:pt>
                <c:pt idx="78">
                  <c:v>43374</c:v>
                </c:pt>
                <c:pt idx="79">
                  <c:v>43405</c:v>
                </c:pt>
                <c:pt idx="80">
                  <c:v>43435</c:v>
                </c:pt>
                <c:pt idx="81">
                  <c:v>43466</c:v>
                </c:pt>
                <c:pt idx="82">
                  <c:v>43497</c:v>
                </c:pt>
                <c:pt idx="83">
                  <c:v>43525</c:v>
                </c:pt>
              </c:numCache>
            </c:numRef>
          </c:cat>
          <c:val>
            <c:numRef>
              <c:f>月間量回帰式!$J$20:$J$103</c:f>
              <c:numCache>
                <c:formatCode>General</c:formatCode>
                <c:ptCount val="84"/>
                <c:pt idx="5" formatCode="0">
                  <c:v>28079</c:v>
                </c:pt>
                <c:pt idx="6" formatCode="0">
                  <c:v>32007</c:v>
                </c:pt>
                <c:pt idx="7" formatCode="0">
                  <c:v>27906</c:v>
                </c:pt>
                <c:pt idx="8" formatCode="0">
                  <c:v>27426</c:v>
                </c:pt>
                <c:pt idx="9" formatCode="0">
                  <c:v>25536</c:v>
                </c:pt>
                <c:pt idx="10" formatCode="0">
                  <c:v>21915</c:v>
                </c:pt>
                <c:pt idx="11" formatCode="0">
                  <c:v>27132</c:v>
                </c:pt>
                <c:pt idx="12" formatCode="0">
                  <c:v>29005.073669400437</c:v>
                </c:pt>
                <c:pt idx="13" formatCode="0">
                  <c:v>30572.972065646176</c:v>
                </c:pt>
                <c:pt idx="14" formatCode="0">
                  <c:v>29842.402585953572</c:v>
                </c:pt>
                <c:pt idx="15" formatCode="0">
                  <c:v>34019.627218408001</c:v>
                </c:pt>
                <c:pt idx="16" formatCode="0">
                  <c:v>32566.861548188321</c:v>
                </c:pt>
                <c:pt idx="17" formatCode="0">
                  <c:v>30173.147507992056</c:v>
                </c:pt>
                <c:pt idx="18" formatCode="0">
                  <c:v>31359.014586060432</c:v>
                </c:pt>
                <c:pt idx="19" formatCode="0">
                  <c:v>28464.99651822367</c:v>
                </c:pt>
                <c:pt idx="20" formatCode="0">
                  <c:v>29372.451731538127</c:v>
                </c:pt>
                <c:pt idx="21" formatCode="0">
                  <c:v>26973.504385613407</c:v>
                </c:pt>
                <c:pt idx="22" formatCode="0">
                  <c:v>22261.435907710664</c:v>
                </c:pt>
                <c:pt idx="23" formatCode="0">
                  <c:v>28005.512275265144</c:v>
                </c:pt>
                <c:pt idx="24" formatCode="0">
                  <c:v>29204.565838092043</c:v>
                </c:pt>
                <c:pt idx="25" formatCode="0">
                  <c:v>30105.61795191708</c:v>
                </c:pt>
                <c:pt idx="26" formatCode="0">
                  <c:v>29497.931642593216</c:v>
                </c:pt>
                <c:pt idx="27" formatCode="0">
                  <c:v>32669.425536254137</c:v>
                </c:pt>
                <c:pt idx="28" formatCode="0">
                  <c:v>31132.398267671193</c:v>
                </c:pt>
                <c:pt idx="29" formatCode="0">
                  <c:v>31292.701725130766</c:v>
                </c:pt>
                <c:pt idx="30" formatCode="0">
                  <c:v>30638.915075099576</c:v>
                </c:pt>
                <c:pt idx="31" formatCode="0">
                  <c:v>27477.898531599407</c:v>
                </c:pt>
                <c:pt idx="32" formatCode="0">
                  <c:v>30038.562910888239</c:v>
                </c:pt>
                <c:pt idx="33" formatCode="0">
                  <c:v>26110.604335620708</c:v>
                </c:pt>
                <c:pt idx="34" formatCode="0">
                  <c:v>22643.649167426462</c:v>
                </c:pt>
                <c:pt idx="35" formatCode="0">
                  <c:v>28527.729017707181</c:v>
                </c:pt>
                <c:pt idx="36" formatCode="0">
                  <c:v>28392.12467885841</c:v>
                </c:pt>
                <c:pt idx="37" formatCode="0">
                  <c:v>28901.071735288224</c:v>
                </c:pt>
                <c:pt idx="38" formatCode="0">
                  <c:v>29590.139972182911</c:v>
                </c:pt>
                <c:pt idx="39" formatCode="0">
                  <c:v>31701.327761817705</c:v>
                </c:pt>
                <c:pt idx="40" formatCode="0">
                  <c:v>30488.651442176291</c:v>
                </c:pt>
                <c:pt idx="41" formatCode="0">
                  <c:v>30795.485778665876</c:v>
                </c:pt>
                <c:pt idx="42" formatCode="0">
                  <c:v>29538.826380073733</c:v>
                </c:pt>
                <c:pt idx="43" formatCode="0">
                  <c:v>27977.427077322998</c:v>
                </c:pt>
                <c:pt idx="44" formatCode="0">
                  <c:v>30357.749421489611</c:v>
                </c:pt>
                <c:pt idx="45" formatCode="0">
                  <c:v>24933.169684233537</c:v>
                </c:pt>
                <c:pt idx="46" formatCode="0">
                  <c:v>23775.995821363278</c:v>
                </c:pt>
                <c:pt idx="47" formatCode="0">
                  <c:v>28390.030246527422</c:v>
                </c:pt>
                <c:pt idx="48" formatCode="0">
                  <c:v>27232.268472520966</c:v>
                </c:pt>
                <c:pt idx="49" formatCode="0">
                  <c:v>30036.962507249089</c:v>
                </c:pt>
                <c:pt idx="50" formatCode="0">
                  <c:v>29714.029511848621</c:v>
                </c:pt>
                <c:pt idx="51" formatCode="0">
                  <c:v>30565.398317904408</c:v>
                </c:pt>
                <c:pt idx="52" formatCode="0">
                  <c:v>32046.905858491638</c:v>
                </c:pt>
                <c:pt idx="53" formatCode="0">
                  <c:v>30283.356188804646</c:v>
                </c:pt>
                <c:pt idx="54" formatCode="0">
                  <c:v>29457.150992780062</c:v>
                </c:pt>
                <c:pt idx="55" formatCode="0">
                  <c:v>27966.207098431129</c:v>
                </c:pt>
                <c:pt idx="56" formatCode="0">
                  <c:v>28756.763846911505</c:v>
                </c:pt>
                <c:pt idx="57" formatCode="0">
                  <c:v>25351.288622688349</c:v>
                </c:pt>
                <c:pt idx="58" formatCode="0">
                  <c:v>22734.273179442964</c:v>
                </c:pt>
                <c:pt idx="59" formatCode="0">
                  <c:v>27559.395402926639</c:v>
                </c:pt>
                <c:pt idx="60" formatCode="0">
                  <c:v>24343.564904198178</c:v>
                </c:pt>
                <c:pt idx="61" formatCode="0">
                  <c:v>30036.392021804797</c:v>
                </c:pt>
                <c:pt idx="62" formatCode="0">
                  <c:v>30042.732713638659</c:v>
                </c:pt>
                <c:pt idx="63" formatCode="0">
                  <c:v>30298.388109838859</c:v>
                </c:pt>
                <c:pt idx="64" formatCode="0">
                  <c:v>33425.35768207298</c:v>
                </c:pt>
                <c:pt idx="65" formatCode="0">
                  <c:v>28768.889979311483</c:v>
                </c:pt>
                <c:pt idx="66" formatCode="0">
                  <c:v>29640.732477039666</c:v>
                </c:pt>
                <c:pt idx="67" formatCode="0">
                  <c:v>26570.191650296685</c:v>
                </c:pt>
                <c:pt idx="68" formatCode="0">
                  <c:v>25485.126915564779</c:v>
                </c:pt>
                <c:pt idx="69" formatCode="0">
                  <c:v>24226.127115466632</c:v>
                </c:pt>
                <c:pt idx="70" formatCode="0">
                  <c:v>20127.953613739417</c:v>
                </c:pt>
                <c:pt idx="71" formatCode="0">
                  <c:v>25535.973950164182</c:v>
                </c:pt>
                <c:pt idx="72" formatCode="0">
                  <c:v>29059</c:v>
                </c:pt>
                <c:pt idx="73" formatCode="0">
                  <c:v>26089</c:v>
                </c:pt>
                <c:pt idx="74" formatCode="0">
                  <c:v>23505</c:v>
                </c:pt>
                <c:pt idx="75" formatCode="0">
                  <c:v>23312</c:v>
                </c:pt>
                <c:pt idx="76" formatCode="0">
                  <c:v>30577</c:v>
                </c:pt>
                <c:pt idx="77" formatCode="0">
                  <c:v>34448</c:v>
                </c:pt>
                <c:pt idx="78" formatCode="0">
                  <c:v>22363</c:v>
                </c:pt>
                <c:pt idx="79" formatCode="0">
                  <c:v>26575</c:v>
                </c:pt>
                <c:pt idx="80" formatCode="0">
                  <c:v>26775</c:v>
                </c:pt>
                <c:pt idx="81" formatCode="0">
                  <c:v>22498</c:v>
                </c:pt>
                <c:pt idx="82" formatCode="0">
                  <c:v>26586</c:v>
                </c:pt>
                <c:pt idx="83" formatCode="0">
                  <c:v>30804</c:v>
                </c:pt>
              </c:numCache>
            </c:numRef>
          </c:val>
          <c:smooth val="0"/>
        </c:ser>
        <c:dLbls>
          <c:showLegendKey val="0"/>
          <c:showVal val="0"/>
          <c:showCatName val="0"/>
          <c:showSerName val="0"/>
          <c:showPercent val="0"/>
          <c:showBubbleSize val="0"/>
        </c:dLbls>
        <c:marker val="1"/>
        <c:smooth val="0"/>
        <c:axId val="288423936"/>
        <c:axId val="288426624"/>
      </c:lineChart>
      <c:catAx>
        <c:axId val="288423936"/>
        <c:scaling>
          <c:orientation val="minMax"/>
        </c:scaling>
        <c:delete val="0"/>
        <c:axPos val="b"/>
        <c:majorGridlines>
          <c:spPr>
            <a:ln w="3175">
              <a:pattFill prst="pct50">
                <a:fgClr>
                  <a:srgbClr val="000000"/>
                </a:fgClr>
                <a:bgClr>
                  <a:srgbClr val="FFFFFF"/>
                </a:bgClr>
              </a:patt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88426624"/>
        <c:crosses val="autoZero"/>
        <c:auto val="0"/>
        <c:lblAlgn val="ctr"/>
        <c:lblOffset val="0"/>
        <c:tickLblSkip val="6"/>
        <c:tickMarkSkip val="6"/>
        <c:noMultiLvlLbl val="0"/>
      </c:catAx>
      <c:valAx>
        <c:axId val="288426624"/>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88423936"/>
        <c:crosses val="autoZero"/>
        <c:crossBetween val="between"/>
      </c:valAx>
      <c:spPr>
        <a:noFill/>
        <a:ln w="12700">
          <a:solidFill>
            <a:srgbClr val="808080"/>
          </a:solidFill>
          <a:prstDash val="solid"/>
        </a:ln>
      </c:spPr>
    </c:plotArea>
    <c:legend>
      <c:legendPos val="r"/>
      <c:layout>
        <c:manualLayout>
          <c:xMode val="edge"/>
          <c:yMode val="edge"/>
          <c:x val="0.23738943589467096"/>
          <c:y val="1.4121474252337099E-4"/>
          <c:w val="0.64666866535036738"/>
          <c:h val="0.13223461186503083"/>
        </c:manualLayout>
      </c:layout>
      <c:overlay val="0"/>
      <c:spPr>
        <a:no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47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horizontalDpi="200" verticalDpi="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171755573742668"/>
          <c:y val="3.6627296587926503E-2"/>
          <c:w val="0.85458439390452412"/>
          <c:h val="0.84993864403313213"/>
        </c:manualLayout>
      </c:layout>
      <c:lineChart>
        <c:grouping val="standard"/>
        <c:varyColors val="0"/>
        <c:ser>
          <c:idx val="1"/>
          <c:order val="0"/>
          <c:tx>
            <c:strRef>
              <c:f>濃度回帰式!$F$59</c:f>
              <c:strCache>
                <c:ptCount val="1"/>
                <c:pt idx="0">
                  <c:v>Cs-134</c:v>
                </c:pt>
              </c:strCache>
            </c:strRef>
          </c:tx>
          <c:spPr>
            <a:ln w="9525">
              <a:solidFill>
                <a:srgbClr val="009900"/>
              </a:solidFill>
            </a:ln>
          </c:spPr>
          <c:marker>
            <c:symbol val="triangle"/>
            <c:size val="6"/>
            <c:spPr>
              <a:solidFill>
                <a:srgbClr val="92D050"/>
              </a:solidFill>
              <a:ln>
                <a:solidFill>
                  <a:srgbClr val="009900"/>
                </a:solidFill>
              </a:ln>
            </c:spPr>
          </c:marker>
          <c:cat>
            <c:numRef>
              <c:f>濃度回帰式!$E$66:$E$150</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濃度回帰式!$F$66:$F$150</c:f>
              <c:numCache>
                <c:formatCode>General</c:formatCode>
                <c:ptCount val="85"/>
                <c:pt idx="1">
                  <c:v>340</c:v>
                </c:pt>
                <c:pt idx="2">
                  <c:v>550</c:v>
                </c:pt>
                <c:pt idx="3">
                  <c:v>550</c:v>
                </c:pt>
                <c:pt idx="4">
                  <c:v>460</c:v>
                </c:pt>
                <c:pt idx="5">
                  <c:v>390</c:v>
                </c:pt>
                <c:pt idx="6">
                  <c:v>300</c:v>
                </c:pt>
                <c:pt idx="7">
                  <c:v>260</c:v>
                </c:pt>
                <c:pt idx="8">
                  <c:v>250</c:v>
                </c:pt>
                <c:pt idx="9">
                  <c:v>180</c:v>
                </c:pt>
                <c:pt idx="10">
                  <c:v>160</c:v>
                </c:pt>
                <c:pt idx="11">
                  <c:v>98</c:v>
                </c:pt>
                <c:pt idx="12">
                  <c:v>160</c:v>
                </c:pt>
                <c:pt idx="13">
                  <c:v>220</c:v>
                </c:pt>
                <c:pt idx="14">
                  <c:v>250</c:v>
                </c:pt>
                <c:pt idx="15">
                  <c:v>260</c:v>
                </c:pt>
                <c:pt idx="16">
                  <c:v>200</c:v>
                </c:pt>
                <c:pt idx="17">
                  <c:v>190</c:v>
                </c:pt>
                <c:pt idx="18">
                  <c:v>150</c:v>
                </c:pt>
                <c:pt idx="19">
                  <c:v>130</c:v>
                </c:pt>
                <c:pt idx="20">
                  <c:v>120</c:v>
                </c:pt>
                <c:pt idx="21">
                  <c:v>110</c:v>
                </c:pt>
                <c:pt idx="22">
                  <c:v>76</c:v>
                </c:pt>
                <c:pt idx="23">
                  <c:v>46</c:v>
                </c:pt>
                <c:pt idx="24">
                  <c:v>49</c:v>
                </c:pt>
                <c:pt idx="25">
                  <c:v>74</c:v>
                </c:pt>
                <c:pt idx="26">
                  <c:v>120</c:v>
                </c:pt>
                <c:pt idx="27">
                  <c:v>110</c:v>
                </c:pt>
                <c:pt idx="28">
                  <c:v>91</c:v>
                </c:pt>
                <c:pt idx="29">
                  <c:v>74</c:v>
                </c:pt>
                <c:pt idx="30">
                  <c:v>72</c:v>
                </c:pt>
                <c:pt idx="31">
                  <c:v>63</c:v>
                </c:pt>
                <c:pt idx="32">
                  <c:v>60</c:v>
                </c:pt>
                <c:pt idx="33">
                  <c:v>60</c:v>
                </c:pt>
                <c:pt idx="34">
                  <c:v>33</c:v>
                </c:pt>
                <c:pt idx="35">
                  <c:v>20</c:v>
                </c:pt>
                <c:pt idx="36">
                  <c:v>26</c:v>
                </c:pt>
                <c:pt idx="37">
                  <c:v>47</c:v>
                </c:pt>
                <c:pt idx="38">
                  <c:v>67</c:v>
                </c:pt>
                <c:pt idx="39">
                  <c:v>58</c:v>
                </c:pt>
                <c:pt idx="40">
                  <c:v>56</c:v>
                </c:pt>
                <c:pt idx="41">
                  <c:v>39</c:v>
                </c:pt>
                <c:pt idx="42">
                  <c:v>35</c:v>
                </c:pt>
                <c:pt idx="43">
                  <c:v>34</c:v>
                </c:pt>
                <c:pt idx="44">
                  <c:v>39</c:v>
                </c:pt>
                <c:pt idx="45">
                  <c:v>33</c:v>
                </c:pt>
                <c:pt idx="46">
                  <c:v>23</c:v>
                </c:pt>
                <c:pt idx="47">
                  <c:v>24</c:v>
                </c:pt>
                <c:pt idx="48">
                  <c:v>17</c:v>
                </c:pt>
                <c:pt idx="49">
                  <c:v>22</c:v>
                </c:pt>
                <c:pt idx="50">
                  <c:v>33</c:v>
                </c:pt>
                <c:pt idx="51">
                  <c:v>42</c:v>
                </c:pt>
                <c:pt idx="52">
                  <c:v>33</c:v>
                </c:pt>
                <c:pt idx="53">
                  <c:v>24</c:v>
                </c:pt>
                <c:pt idx="54">
                  <c:v>19</c:v>
                </c:pt>
                <c:pt idx="55">
                  <c:v>21</c:v>
                </c:pt>
                <c:pt idx="56">
                  <c:v>21</c:v>
                </c:pt>
                <c:pt idx="57">
                  <c:v>18</c:v>
                </c:pt>
                <c:pt idx="58">
                  <c:v>15</c:v>
                </c:pt>
                <c:pt idx="59">
                  <c:v>11</c:v>
                </c:pt>
                <c:pt idx="60">
                  <c:v>12</c:v>
                </c:pt>
                <c:pt idx="61">
                  <c:v>17</c:v>
                </c:pt>
                <c:pt idx="62">
                  <c:v>25</c:v>
                </c:pt>
                <c:pt idx="63">
                  <c:v>22</c:v>
                </c:pt>
                <c:pt idx="64">
                  <c:v>20</c:v>
                </c:pt>
                <c:pt idx="65">
                  <c:v>14</c:v>
                </c:pt>
                <c:pt idx="66">
                  <c:v>15</c:v>
                </c:pt>
                <c:pt idx="67">
                  <c:v>15</c:v>
                </c:pt>
                <c:pt idx="68">
                  <c:v>14</c:v>
                </c:pt>
                <c:pt idx="69">
                  <c:v>13</c:v>
                </c:pt>
                <c:pt idx="70">
                  <c:v>11</c:v>
                </c:pt>
                <c:pt idx="71">
                  <c:v>5.5</c:v>
                </c:pt>
                <c:pt idx="72" formatCode="0.0">
                  <c:v>5.383998161135243</c:v>
                </c:pt>
                <c:pt idx="73">
                  <c:v>11</c:v>
                </c:pt>
                <c:pt idx="74">
                  <c:v>14</c:v>
                </c:pt>
                <c:pt idx="75">
                  <c:v>16</c:v>
                </c:pt>
                <c:pt idx="76">
                  <c:v>12</c:v>
                </c:pt>
                <c:pt idx="77">
                  <c:v>10</c:v>
                </c:pt>
                <c:pt idx="78">
                  <c:v>10</c:v>
                </c:pt>
                <c:pt idx="79">
                  <c:v>10</c:v>
                </c:pt>
                <c:pt idx="80" formatCode="0.0">
                  <c:v>4.2971331004994537</c:v>
                </c:pt>
                <c:pt idx="81">
                  <c:v>20</c:v>
                </c:pt>
                <c:pt idx="82">
                  <c:v>20</c:v>
                </c:pt>
                <c:pt idx="83">
                  <c:v>20</c:v>
                </c:pt>
                <c:pt idx="84">
                  <c:v>10</c:v>
                </c:pt>
              </c:numCache>
            </c:numRef>
          </c:val>
          <c:smooth val="0"/>
        </c:ser>
        <c:ser>
          <c:idx val="0"/>
          <c:order val="1"/>
          <c:tx>
            <c:strRef>
              <c:f>濃度回帰式!$O$59</c:f>
              <c:strCache>
                <c:ptCount val="1"/>
                <c:pt idx="0">
                  <c:v>回帰式_Cs-134</c:v>
                </c:pt>
              </c:strCache>
            </c:strRef>
          </c:tx>
          <c:spPr>
            <a:ln w="25400">
              <a:solidFill>
                <a:srgbClr val="C00000"/>
              </a:solidFill>
              <a:prstDash val="sysDash"/>
            </a:ln>
          </c:spPr>
          <c:marker>
            <c:symbol val="none"/>
          </c:marker>
          <c:cat>
            <c:numRef>
              <c:f>濃度回帰式!$E$66:$E$150</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濃度回帰式!$O$66:$O$150</c:f>
              <c:numCache>
                <c:formatCode>0</c:formatCode>
                <c:ptCount val="85"/>
                <c:pt idx="1">
                  <c:v>411.19404766024519</c:v>
                </c:pt>
                <c:pt idx="2">
                  <c:v>576.79527846674182</c:v>
                </c:pt>
                <c:pt idx="3">
                  <c:v>578.2480181912415</c:v>
                </c:pt>
                <c:pt idx="4">
                  <c:v>512.15485234831783</c:v>
                </c:pt>
                <c:pt idx="5">
                  <c:v>413.28022000427598</c:v>
                </c:pt>
                <c:pt idx="6">
                  <c:v>358.32067713714514</c:v>
                </c:pt>
                <c:pt idx="7">
                  <c:v>308.66068014639461</c:v>
                </c:pt>
                <c:pt idx="8">
                  <c:v>240.20504686885241</c:v>
                </c:pt>
                <c:pt idx="9">
                  <c:v>165.83749284351126</c:v>
                </c:pt>
                <c:pt idx="10">
                  <c:v>139.794619301506</c:v>
                </c:pt>
                <c:pt idx="11">
                  <c:v>119.19036183883253</c:v>
                </c:pt>
                <c:pt idx="12">
                  <c:v>104.17637402677464</c:v>
                </c:pt>
                <c:pt idx="13">
                  <c:v>166.62745385685463</c:v>
                </c:pt>
                <c:pt idx="14">
                  <c:v>235.06682530609376</c:v>
                </c:pt>
                <c:pt idx="15">
                  <c:v>237.09848940078018</c:v>
                </c:pt>
                <c:pt idx="16">
                  <c:v>211.3484666455829</c:v>
                </c:pt>
                <c:pt idx="17">
                  <c:v>171.73081047303268</c:v>
                </c:pt>
                <c:pt idx="18">
                  <c:v>150.0093033277615</c:v>
                </c:pt>
                <c:pt idx="19">
                  <c:v>130.21815911766831</c:v>
                </c:pt>
                <c:pt idx="20">
                  <c:v>102.20048237405877</c:v>
                </c:pt>
                <c:pt idx="21">
                  <c:v>71.167965473467731</c:v>
                </c:pt>
                <c:pt idx="22">
                  <c:v>60.573023558679431</c:v>
                </c:pt>
                <c:pt idx="23">
                  <c:v>52.16970598022786</c:v>
                </c:pt>
                <c:pt idx="24">
                  <c:v>46.045067018585954</c:v>
                </c:pt>
                <c:pt idx="25">
                  <c:v>74.480027931577709</c:v>
                </c:pt>
                <c:pt idx="26">
                  <c:v>106.25831094806493</c:v>
                </c:pt>
                <c:pt idx="27">
                  <c:v>108.52702648322915</c:v>
                </c:pt>
                <c:pt idx="28">
                  <c:v>97.962384284294274</c:v>
                </c:pt>
                <c:pt idx="29">
                  <c:v>80.700133741429894</c:v>
                </c:pt>
                <c:pt idx="30">
                  <c:v>71.495438239855417</c:v>
                </c:pt>
                <c:pt idx="31">
                  <c:v>62.961069772110726</c:v>
                </c:pt>
                <c:pt idx="32">
                  <c:v>50.182392930644177</c:v>
                </c:pt>
                <c:pt idx="33">
                  <c:v>35.488728820601594</c:v>
                </c:pt>
                <c:pt idx="34">
                  <c:v>30.712625851723661</c:v>
                </c:pt>
                <c:pt idx="35">
                  <c:v>26.906971965588799</c:v>
                </c:pt>
                <c:pt idx="36">
                  <c:v>24.126511840796447</c:v>
                </c:pt>
                <c:pt idx="37">
                  <c:v>39.730726094501478</c:v>
                </c:pt>
                <c:pt idx="38">
                  <c:v>57.704567364169641</c:v>
                </c:pt>
                <c:pt idx="39">
                  <c:v>60.056472497187173</c:v>
                </c:pt>
                <c:pt idx="40">
                  <c:v>55.21525701876444</c:v>
                </c:pt>
                <c:pt idx="41">
                  <c:v>46.379155368215486</c:v>
                </c:pt>
                <c:pt idx="42">
                  <c:v>41.902782529975127</c:v>
                </c:pt>
                <c:pt idx="43">
                  <c:v>37.609428636513712</c:v>
                </c:pt>
                <c:pt idx="44">
                  <c:v>30.572572661825639</c:v>
                </c:pt>
                <c:pt idx="45">
                  <c:v>22.041614727736405</c:v>
                </c:pt>
                <c:pt idx="46">
                  <c:v>19.454338133906116</c:v>
                </c:pt>
                <c:pt idx="47">
                  <c:v>17.379852874915056</c:v>
                </c:pt>
                <c:pt idx="48">
                  <c:v>15.850688095897727</c:v>
                </c:pt>
                <c:pt idx="49">
                  <c:v>26.617004219818917</c:v>
                </c:pt>
                <c:pt idx="50">
                  <c:v>39.381540952863595</c:v>
                </c:pt>
                <c:pt idx="51">
                  <c:v>41.752457785934048</c:v>
                </c:pt>
                <c:pt idx="52">
                  <c:v>39.082003851070617</c:v>
                </c:pt>
                <c:pt idx="53">
                  <c:v>33.421513442205473</c:v>
                </c:pt>
                <c:pt idx="54">
                  <c:v>30.730511837272314</c:v>
                </c:pt>
                <c:pt idx="55">
                  <c:v>28.038386517927691</c:v>
                </c:pt>
                <c:pt idx="56">
                  <c:v>23.172985002609465</c:v>
                </c:pt>
                <c:pt idx="57">
                  <c:v>16.965945626244689</c:v>
                </c:pt>
                <c:pt idx="58">
                  <c:v>15.204788671437178</c:v>
                </c:pt>
                <c:pt idx="59">
                  <c:v>13.786760561197816</c:v>
                </c:pt>
                <c:pt idx="60">
                  <c:v>12.744753418234804</c:v>
                </c:pt>
                <c:pt idx="61">
                  <c:v>21.692713001900024</c:v>
                </c:pt>
                <c:pt idx="62">
                  <c:v>32.500624398095582</c:v>
                </c:pt>
                <c:pt idx="63">
                  <c:v>34.892466105455419</c:v>
                </c:pt>
                <c:pt idx="64">
                  <c:v>33.029449599886242</c:v>
                </c:pt>
                <c:pt idx="65">
                  <c:v>28.560540146508234</c:v>
                </c:pt>
                <c:pt idx="66">
                  <c:v>26.535779616524128</c:v>
                </c:pt>
                <c:pt idx="67">
                  <c:v>24.446465212412043</c:v>
                </c:pt>
                <c:pt idx="68">
                  <c:v>20.395630485964634</c:v>
                </c:pt>
                <c:pt idx="69">
                  <c:v>15.060558423692514</c:v>
                </c:pt>
                <c:pt idx="70">
                  <c:v>13.610010365075995</c:v>
                </c:pt>
                <c:pt idx="71">
                  <c:v>12.43825441717896</c:v>
                </c:pt>
                <c:pt idx="72">
                  <c:v>11.575173954321821</c:v>
                </c:pt>
                <c:pt idx="73">
                  <c:v>19.838298695925801</c:v>
                </c:pt>
                <c:pt idx="74">
                  <c:v>29.912269995508876</c:v>
                </c:pt>
                <c:pt idx="75">
                  <c:v>32.305323972927646</c:v>
                </c:pt>
                <c:pt idx="76">
                  <c:v>30.750059660509645</c:v>
                </c:pt>
                <c:pt idx="77">
                  <c:v>26.728259604537971</c:v>
                </c:pt>
                <c:pt idx="78">
                  <c:v>24.956550400055523</c:v>
                </c:pt>
                <c:pt idx="79">
                  <c:v>23.093918877064798</c:v>
                </c:pt>
                <c:pt idx="80">
                  <c:v>19.351886023115394</c:v>
                </c:pt>
                <c:pt idx="81">
                  <c:v>14.339276466388934</c:v>
                </c:pt>
                <c:pt idx="82">
                  <c:v>13.005590673814535</c:v>
                </c:pt>
                <c:pt idx="83">
                  <c:v>11.925214231946883</c:v>
                </c:pt>
                <c:pt idx="84">
                  <c:v>11.132396878529701</c:v>
                </c:pt>
              </c:numCache>
            </c:numRef>
          </c:val>
          <c:smooth val="0"/>
        </c:ser>
        <c:ser>
          <c:idx val="3"/>
          <c:order val="2"/>
          <c:tx>
            <c:strRef>
              <c:f>濃度回帰式!$M$59</c:f>
              <c:strCache>
                <c:ptCount val="1"/>
                <c:pt idx="0">
                  <c:v>Cs-134:事故日1200から減衰</c:v>
                </c:pt>
              </c:strCache>
            </c:strRef>
          </c:tx>
          <c:marker>
            <c:symbol val="none"/>
          </c:marker>
          <c:cat>
            <c:numRef>
              <c:f>濃度回帰式!$E$66:$E$150</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濃度回帰式!$M$66:$M$150</c:f>
              <c:numCache>
                <c:formatCode>0</c:formatCode>
                <c:ptCount val="85"/>
                <c:pt idx="0">
                  <c:v>1200</c:v>
                </c:pt>
                <c:pt idx="1">
                  <c:v>429.96057295534786</c:v>
                </c:pt>
                <c:pt idx="2">
                  <c:v>396.8297377955073</c:v>
                </c:pt>
                <c:pt idx="3">
                  <c:v>365.274178794161</c:v>
                </c:pt>
                <c:pt idx="4">
                  <c:v>337.12778731786102</c:v>
                </c:pt>
                <c:pt idx="5">
                  <c:v>310.31967600342068</c:v>
                </c:pt>
                <c:pt idx="6">
                  <c:v>285.64332261366877</c:v>
                </c:pt>
                <c:pt idx="7">
                  <c:v>263.63292810011075</c:v>
                </c:pt>
                <c:pt idx="8">
                  <c:v>242.66906469719279</c:v>
                </c:pt>
                <c:pt idx="9">
                  <c:v>223.97007393714856</c:v>
                </c:pt>
                <c:pt idx="10">
                  <c:v>206.16016653978119</c:v>
                </c:pt>
                <c:pt idx="11">
                  <c:v>189.76648764083276</c:v>
                </c:pt>
                <c:pt idx="12">
                  <c:v>176.08271448801199</c:v>
                </c:pt>
                <c:pt idx="13">
                  <c:v>162.08076867364113</c:v>
                </c:pt>
                <c:pt idx="14">
                  <c:v>149.59155090049353</c:v>
                </c:pt>
                <c:pt idx="15">
                  <c:v>137.69615960052013</c:v>
                </c:pt>
                <c:pt idx="16">
                  <c:v>127.08591053858643</c:v>
                </c:pt>
                <c:pt idx="17">
                  <c:v>116.98014837842611</c:v>
                </c:pt>
                <c:pt idx="18">
                  <c:v>107.67798772220063</c:v>
                </c:pt>
                <c:pt idx="19">
                  <c:v>99.380804478056803</c:v>
                </c:pt>
                <c:pt idx="20">
                  <c:v>91.47812849230543</c:v>
                </c:pt>
                <c:pt idx="21">
                  <c:v>84.429233811155129</c:v>
                </c:pt>
                <c:pt idx="22">
                  <c:v>77.715493848604027</c:v>
                </c:pt>
                <c:pt idx="23">
                  <c:v>71.535624706029509</c:v>
                </c:pt>
                <c:pt idx="24">
                  <c:v>66.377299476996811</c:v>
                </c:pt>
                <c:pt idx="25">
                  <c:v>61.099033786445759</c:v>
                </c:pt>
                <c:pt idx="26">
                  <c:v>56.391016018931779</c:v>
                </c:pt>
                <c:pt idx="27">
                  <c:v>51.906850988819428</c:v>
                </c:pt>
                <c:pt idx="28">
                  <c:v>47.90714163882847</c:v>
                </c:pt>
                <c:pt idx="29">
                  <c:v>44.097606993143899</c:v>
                </c:pt>
                <c:pt idx="30">
                  <c:v>40.591003261728481</c:v>
                </c:pt>
                <c:pt idx="31">
                  <c:v>37.463242432884911</c:v>
                </c:pt>
                <c:pt idx="32">
                  <c:v>34.484197657813567</c:v>
                </c:pt>
                <c:pt idx="33">
                  <c:v>31.82699990508139</c:v>
                </c:pt>
                <c:pt idx="34">
                  <c:v>29.296144281911886</c:v>
                </c:pt>
                <c:pt idx="35">
                  <c:v>26.966540118334276</c:v>
                </c:pt>
                <c:pt idx="36">
                  <c:v>25.02202387480169</c:v>
                </c:pt>
                <c:pt idx="37">
                  <c:v>23.032294085142407</c:v>
                </c:pt>
                <c:pt idx="38">
                  <c:v>21.257528707371208</c:v>
                </c:pt>
                <c:pt idx="39">
                  <c:v>19.56714833145811</c:v>
                </c:pt>
                <c:pt idx="40">
                  <c:v>18.059391558641138</c:v>
                </c:pt>
                <c:pt idx="41">
                  <c:v>16.623324294572381</c:v>
                </c:pt>
                <c:pt idx="42">
                  <c:v>15.301451862607109</c:v>
                </c:pt>
                <c:pt idx="43">
                  <c:v>14.122390545701395</c:v>
                </c:pt>
                <c:pt idx="44">
                  <c:v>12.999390211652385</c:v>
                </c:pt>
                <c:pt idx="45">
                  <c:v>11.997715450358793</c:v>
                </c:pt>
                <c:pt idx="46">
                  <c:v>11.043667450129895</c:v>
                </c:pt>
                <c:pt idx="47">
                  <c:v>10.165484525256952</c:v>
                </c:pt>
                <c:pt idx="48">
                  <c:v>9.4072887540524057</c:v>
                </c:pt>
                <c:pt idx="49">
                  <c:v>8.6592292538488902</c:v>
                </c:pt>
                <c:pt idx="50">
                  <c:v>7.9919878483204458</c:v>
                </c:pt>
                <c:pt idx="51">
                  <c:v>7.356471857289363</c:v>
                </c:pt>
                <c:pt idx="52">
                  <c:v>6.7896150992694295</c:v>
                </c:pt>
                <c:pt idx="53">
                  <c:v>6.2497107537643739</c:v>
                </c:pt>
                <c:pt idx="54">
                  <c:v>5.7527391368504537</c:v>
                </c:pt>
                <c:pt idx="55">
                  <c:v>5.309458836169604</c:v>
                </c:pt>
                <c:pt idx="56">
                  <c:v>4.8872552420017019</c:v>
                </c:pt>
                <c:pt idx="57">
                  <c:v>4.5106652521478168</c:v>
                </c:pt>
                <c:pt idx="58">
                  <c:v>4.1519810358635496</c:v>
                </c:pt>
                <c:pt idx="59">
                  <c:v>3.8218190795608216</c:v>
                </c:pt>
                <c:pt idx="60">
                  <c:v>3.5462335113923613</c:v>
                </c:pt>
                <c:pt idx="61">
                  <c:v>3.2642400765682833</c:v>
                </c:pt>
                <c:pt idx="62">
                  <c:v>3.0127123628628638</c:v>
                </c:pt>
                <c:pt idx="63">
                  <c:v>2.7731440703036161</c:v>
                </c:pt>
                <c:pt idx="64">
                  <c:v>2.5594580143096848</c:v>
                </c:pt>
                <c:pt idx="65">
                  <c:v>2.3559321172065868</c:v>
                </c:pt>
                <c:pt idx="66">
                  <c:v>2.168590424165457</c:v>
                </c:pt>
                <c:pt idx="67">
                  <c:v>2.0014885632241368</c:v>
                </c:pt>
                <c:pt idx="68">
                  <c:v>1.8423319163503449</c:v>
                </c:pt>
                <c:pt idx="69">
                  <c:v>1.7003700741033461</c:v>
                </c:pt>
                <c:pt idx="70">
                  <c:v>1.5651581101624239</c:v>
                </c:pt>
                <c:pt idx="71">
                  <c:v>1.4406980851500915</c:v>
                </c:pt>
                <c:pt idx="72">
                  <c:v>1.3368115347692384</c:v>
                </c:pt>
                <c:pt idx="73">
                  <c:v>1.2305094327810326</c:v>
                </c:pt>
                <c:pt idx="74">
                  <c:v>1.1356918896284625</c:v>
                </c:pt>
                <c:pt idx="75">
                  <c:v>1.0453826486184323</c:v>
                </c:pt>
                <c:pt idx="76">
                  <c:v>0.96483014592667526</c:v>
                </c:pt>
                <c:pt idx="77">
                  <c:v>0.88810768363037507</c:v>
                </c:pt>
                <c:pt idx="78">
                  <c:v>0.8174861254628043</c:v>
                </c:pt>
                <c:pt idx="79">
                  <c:v>0.75449430767355352</c:v>
                </c:pt>
                <c:pt idx="80">
                  <c:v>0.69449757009477442</c:v>
                </c:pt>
                <c:pt idx="81">
                  <c:v>0.64098269928798202</c:v>
                </c:pt>
                <c:pt idx="82">
                  <c:v>0.59001230705228924</c:v>
                </c:pt>
                <c:pt idx="83">
                  <c:v>0.54309503651168545</c:v>
                </c:pt>
                <c:pt idx="84">
                  <c:v>0.50393327843501956</c:v>
                </c:pt>
              </c:numCache>
            </c:numRef>
          </c:val>
          <c:smooth val="0"/>
        </c:ser>
        <c:dLbls>
          <c:showLegendKey val="0"/>
          <c:showVal val="0"/>
          <c:showCatName val="0"/>
          <c:showSerName val="0"/>
          <c:showPercent val="0"/>
          <c:showBubbleSize val="0"/>
        </c:dLbls>
        <c:marker val="1"/>
        <c:smooth val="0"/>
        <c:axId val="288578176"/>
        <c:axId val="288584064"/>
      </c:lineChart>
      <c:dateAx>
        <c:axId val="288578176"/>
        <c:scaling>
          <c:orientation val="minMax"/>
        </c:scaling>
        <c:delete val="0"/>
        <c:axPos val="b"/>
        <c:majorGridlines>
          <c:spPr>
            <a:ln w="3175">
              <a:solidFill>
                <a:sysClr val="window" lastClr="FFFFFF">
                  <a:lumMod val="85000"/>
                </a:sysClr>
              </a:solid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a:pPr>
            <a:endParaRPr lang="ja-JP"/>
          </a:p>
        </c:txPr>
        <c:crossAx val="288584064"/>
        <c:crosses val="autoZero"/>
        <c:auto val="0"/>
        <c:lblOffset val="100"/>
        <c:baseTimeUnit val="days"/>
        <c:majorUnit val="6"/>
        <c:majorTimeUnit val="months"/>
      </c:dateAx>
      <c:valAx>
        <c:axId val="288584064"/>
        <c:scaling>
          <c:orientation val="minMax"/>
        </c:scaling>
        <c:delete val="0"/>
        <c:axPos val="l"/>
        <c:majorGridlines>
          <c:spPr>
            <a:ln w="3175">
              <a:solidFill>
                <a:srgbClr val="000000"/>
              </a:solidFill>
              <a:prstDash val="solid"/>
            </a:ln>
          </c:spPr>
        </c:majorGridlines>
        <c:minorGridlines>
          <c:spPr>
            <a:ln w="3175">
              <a:solidFill>
                <a:sysClr val="window" lastClr="FFFFFF">
                  <a:lumMod val="85000"/>
                </a:sysClr>
              </a:solid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a:pPr>
            <a:endParaRPr lang="ja-JP"/>
          </a:p>
        </c:txPr>
        <c:crossAx val="288578176"/>
        <c:crosses val="autoZero"/>
        <c:crossBetween val="between"/>
        <c:majorUnit val="500"/>
      </c:valAx>
      <c:spPr>
        <a:noFill/>
        <a:ln w="12700">
          <a:solidFill>
            <a:srgbClr val="808080"/>
          </a:solidFill>
          <a:prstDash val="solid"/>
        </a:ln>
      </c:spPr>
    </c:plotArea>
    <c:legend>
      <c:legendPos val="t"/>
      <c:layout>
        <c:manualLayout>
          <c:xMode val="edge"/>
          <c:yMode val="edge"/>
          <c:x val="0.26206132749129929"/>
          <c:y val="5.7577241086361648E-2"/>
          <c:w val="0.64053003517237239"/>
          <c:h val="0.16433548483007396"/>
        </c:manualLayout>
      </c:layout>
      <c:overlay val="0"/>
      <c:spPr>
        <a:solidFill>
          <a:sysClr val="window" lastClr="FFFFFF"/>
        </a:solidFill>
        <a:ln>
          <a:solidFill>
            <a:sysClr val="windowText" lastClr="000000">
              <a:lumMod val="50000"/>
              <a:lumOff val="50000"/>
            </a:sysClr>
          </a:solidFill>
        </a:ln>
      </c:spPr>
      <c:txPr>
        <a:bodyPr/>
        <a:lstStyle/>
        <a:p>
          <a:pPr>
            <a:defRPr sz="900"/>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panose="020B0604030504040204" pitchFamily="50" charset="-128"/>
          <a:ea typeface="Meiryo UI" panose="020B0604030504040204" pitchFamily="50" charset="-128"/>
          <a:cs typeface="ＭＳ Ｐゴシック"/>
        </a:defRPr>
      </a:pPr>
      <a:endParaRPr lang="ja-JP"/>
    </a:p>
  </c:txPr>
  <c:printSettings>
    <c:headerFooter alignWithMargins="0"/>
    <c:pageMargins b="1" l="0.75" r="0.75" t="1" header="0.51200000000000001" footer="0.51200000000000001"/>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148408952995464"/>
          <c:y val="3.6627296587926503E-2"/>
          <c:w val="0.85804969593517944"/>
          <c:h val="0.82193852659481148"/>
        </c:manualLayout>
      </c:layout>
      <c:lineChart>
        <c:grouping val="standard"/>
        <c:varyColors val="0"/>
        <c:ser>
          <c:idx val="1"/>
          <c:order val="0"/>
          <c:tx>
            <c:strRef>
              <c:f>濃度回帰式!$G$59</c:f>
              <c:strCache>
                <c:ptCount val="1"/>
                <c:pt idx="0">
                  <c:v>Cs-137</c:v>
                </c:pt>
              </c:strCache>
            </c:strRef>
          </c:tx>
          <c:spPr>
            <a:ln w="9525">
              <a:solidFill>
                <a:srgbClr val="009900"/>
              </a:solidFill>
            </a:ln>
          </c:spPr>
          <c:marker>
            <c:symbol val="triangle"/>
            <c:size val="6"/>
            <c:spPr>
              <a:solidFill>
                <a:srgbClr val="92D050"/>
              </a:solidFill>
              <a:ln>
                <a:solidFill>
                  <a:srgbClr val="009900"/>
                </a:solidFill>
              </a:ln>
            </c:spPr>
          </c:marker>
          <c:cat>
            <c:numRef>
              <c:f>濃度回帰式!$E$66:$E$150</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濃度回帰式!$G$66:$G$150</c:f>
              <c:numCache>
                <c:formatCode>General</c:formatCode>
                <c:ptCount val="85"/>
                <c:pt idx="1">
                  <c:v>510</c:v>
                </c:pt>
                <c:pt idx="2">
                  <c:v>850</c:v>
                </c:pt>
                <c:pt idx="3">
                  <c:v>890</c:v>
                </c:pt>
                <c:pt idx="4">
                  <c:v>760</c:v>
                </c:pt>
                <c:pt idx="5">
                  <c:v>660</c:v>
                </c:pt>
                <c:pt idx="6">
                  <c:v>510</c:v>
                </c:pt>
                <c:pt idx="7">
                  <c:v>450</c:v>
                </c:pt>
                <c:pt idx="8">
                  <c:v>450</c:v>
                </c:pt>
                <c:pt idx="9">
                  <c:v>330</c:v>
                </c:pt>
                <c:pt idx="10">
                  <c:v>300</c:v>
                </c:pt>
                <c:pt idx="11">
                  <c:v>180</c:v>
                </c:pt>
                <c:pt idx="12">
                  <c:v>320</c:v>
                </c:pt>
                <c:pt idx="13">
                  <c:v>460</c:v>
                </c:pt>
                <c:pt idx="14">
                  <c:v>540</c:v>
                </c:pt>
                <c:pt idx="15">
                  <c:v>560</c:v>
                </c:pt>
                <c:pt idx="16">
                  <c:v>430</c:v>
                </c:pt>
                <c:pt idx="17">
                  <c:v>390</c:v>
                </c:pt>
                <c:pt idx="18">
                  <c:v>360</c:v>
                </c:pt>
                <c:pt idx="19">
                  <c:v>290</c:v>
                </c:pt>
                <c:pt idx="20">
                  <c:v>300</c:v>
                </c:pt>
                <c:pt idx="21">
                  <c:v>280</c:v>
                </c:pt>
                <c:pt idx="22">
                  <c:v>190</c:v>
                </c:pt>
                <c:pt idx="23">
                  <c:v>120</c:v>
                </c:pt>
                <c:pt idx="24">
                  <c:v>130</c:v>
                </c:pt>
                <c:pt idx="25">
                  <c:v>210</c:v>
                </c:pt>
                <c:pt idx="26">
                  <c:v>320</c:v>
                </c:pt>
                <c:pt idx="27">
                  <c:v>330</c:v>
                </c:pt>
                <c:pt idx="28">
                  <c:v>290</c:v>
                </c:pt>
                <c:pt idx="29">
                  <c:v>220</c:v>
                </c:pt>
                <c:pt idx="30">
                  <c:v>230</c:v>
                </c:pt>
                <c:pt idx="31">
                  <c:v>200</c:v>
                </c:pt>
                <c:pt idx="32">
                  <c:v>190</c:v>
                </c:pt>
                <c:pt idx="33">
                  <c:v>180</c:v>
                </c:pt>
                <c:pt idx="34">
                  <c:v>110</c:v>
                </c:pt>
                <c:pt idx="35">
                  <c:v>71</c:v>
                </c:pt>
                <c:pt idx="36">
                  <c:v>100</c:v>
                </c:pt>
                <c:pt idx="37">
                  <c:v>170</c:v>
                </c:pt>
                <c:pt idx="38">
                  <c:v>230</c:v>
                </c:pt>
                <c:pt idx="39">
                  <c:v>240</c:v>
                </c:pt>
                <c:pt idx="40">
                  <c:v>230</c:v>
                </c:pt>
                <c:pt idx="41">
                  <c:v>170</c:v>
                </c:pt>
                <c:pt idx="42">
                  <c:v>160</c:v>
                </c:pt>
                <c:pt idx="43">
                  <c:v>160</c:v>
                </c:pt>
                <c:pt idx="44">
                  <c:v>170</c:v>
                </c:pt>
                <c:pt idx="45">
                  <c:v>140</c:v>
                </c:pt>
                <c:pt idx="46">
                  <c:v>110</c:v>
                </c:pt>
                <c:pt idx="47">
                  <c:v>120</c:v>
                </c:pt>
                <c:pt idx="48">
                  <c:v>75</c:v>
                </c:pt>
                <c:pt idx="49">
                  <c:v>120</c:v>
                </c:pt>
                <c:pt idx="50">
                  <c:v>180</c:v>
                </c:pt>
                <c:pt idx="51">
                  <c:v>210</c:v>
                </c:pt>
                <c:pt idx="52">
                  <c:v>180</c:v>
                </c:pt>
                <c:pt idx="53">
                  <c:v>150</c:v>
                </c:pt>
                <c:pt idx="54">
                  <c:v>110</c:v>
                </c:pt>
                <c:pt idx="55">
                  <c:v>120</c:v>
                </c:pt>
                <c:pt idx="56">
                  <c:v>110</c:v>
                </c:pt>
                <c:pt idx="57">
                  <c:v>120</c:v>
                </c:pt>
                <c:pt idx="58">
                  <c:v>93</c:v>
                </c:pt>
                <c:pt idx="59">
                  <c:v>70</c:v>
                </c:pt>
                <c:pt idx="60">
                  <c:v>72</c:v>
                </c:pt>
                <c:pt idx="61">
                  <c:v>120</c:v>
                </c:pt>
                <c:pt idx="62">
                  <c:v>170</c:v>
                </c:pt>
                <c:pt idx="63">
                  <c:v>150</c:v>
                </c:pt>
                <c:pt idx="64">
                  <c:v>140</c:v>
                </c:pt>
                <c:pt idx="65">
                  <c:v>120</c:v>
                </c:pt>
                <c:pt idx="66">
                  <c:v>130</c:v>
                </c:pt>
                <c:pt idx="67">
                  <c:v>120</c:v>
                </c:pt>
                <c:pt idx="68">
                  <c:v>120</c:v>
                </c:pt>
                <c:pt idx="69">
                  <c:v>120</c:v>
                </c:pt>
                <c:pt idx="70">
                  <c:v>81</c:v>
                </c:pt>
                <c:pt idx="71">
                  <c:v>48</c:v>
                </c:pt>
                <c:pt idx="72">
                  <c:v>51</c:v>
                </c:pt>
                <c:pt idx="73">
                  <c:v>100</c:v>
                </c:pt>
                <c:pt idx="74">
                  <c:v>130</c:v>
                </c:pt>
                <c:pt idx="75">
                  <c:v>170</c:v>
                </c:pt>
                <c:pt idx="76">
                  <c:v>130</c:v>
                </c:pt>
                <c:pt idx="77">
                  <c:v>120</c:v>
                </c:pt>
                <c:pt idx="78">
                  <c:v>110</c:v>
                </c:pt>
                <c:pt idx="79">
                  <c:v>100</c:v>
                </c:pt>
                <c:pt idx="80">
                  <c:v>80</c:v>
                </c:pt>
                <c:pt idx="81">
                  <c:v>180</c:v>
                </c:pt>
                <c:pt idx="82">
                  <c:v>200</c:v>
                </c:pt>
                <c:pt idx="83">
                  <c:v>200</c:v>
                </c:pt>
                <c:pt idx="84">
                  <c:v>190</c:v>
                </c:pt>
              </c:numCache>
            </c:numRef>
          </c:val>
          <c:smooth val="0"/>
        </c:ser>
        <c:ser>
          <c:idx val="0"/>
          <c:order val="1"/>
          <c:tx>
            <c:strRef>
              <c:f>濃度回帰式!$R$59</c:f>
              <c:strCache>
                <c:ptCount val="1"/>
                <c:pt idx="0">
                  <c:v>回帰式_Cs-137</c:v>
                </c:pt>
              </c:strCache>
            </c:strRef>
          </c:tx>
          <c:spPr>
            <a:ln w="25400">
              <a:solidFill>
                <a:srgbClr val="C00000"/>
              </a:solidFill>
              <a:prstDash val="sysDash"/>
            </a:ln>
          </c:spPr>
          <c:marker>
            <c:symbol val="none"/>
          </c:marker>
          <c:cat>
            <c:numRef>
              <c:f>濃度回帰式!$E$66:$E$150</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濃度回帰式!$R$66:$R$150</c:f>
              <c:numCache>
                <c:formatCode>0</c:formatCode>
                <c:ptCount val="85"/>
                <c:pt idx="1">
                  <c:v>621.11469389456863</c:v>
                </c:pt>
                <c:pt idx="2">
                  <c:v>896.01027620500838</c:v>
                </c:pt>
                <c:pt idx="3">
                  <c:v>924.87396910549933</c:v>
                </c:pt>
                <c:pt idx="4">
                  <c:v>842.81380956372755</c:v>
                </c:pt>
                <c:pt idx="5">
                  <c:v>700.47956526194685</c:v>
                </c:pt>
                <c:pt idx="6">
                  <c:v>625.61778719326082</c:v>
                </c:pt>
                <c:pt idx="7">
                  <c:v>554.64099257116402</c:v>
                </c:pt>
                <c:pt idx="8">
                  <c:v>444.67696029248822</c:v>
                </c:pt>
                <c:pt idx="9">
                  <c:v>316.02681198700947</c:v>
                </c:pt>
                <c:pt idx="10">
                  <c:v>274.49513854442</c:v>
                </c:pt>
                <c:pt idx="11">
                  <c:v>241.17625420582388</c:v>
                </c:pt>
                <c:pt idx="12">
                  <c:v>216.56338048215233</c:v>
                </c:pt>
                <c:pt idx="13">
                  <c:v>356.89906984320146</c:v>
                </c:pt>
                <c:pt idx="14">
                  <c:v>518.27583993998246</c:v>
                </c:pt>
                <c:pt idx="15">
                  <c:v>538.64020449436373</c:v>
                </c:pt>
                <c:pt idx="16">
                  <c:v>494.26902040553642</c:v>
                </c:pt>
                <c:pt idx="17">
                  <c:v>413.77871282615791</c:v>
                </c:pt>
                <c:pt idx="18">
                  <c:v>372.28488461770411</c:v>
                </c:pt>
                <c:pt idx="19">
                  <c:v>332.54794361795223</c:v>
                </c:pt>
                <c:pt idx="20">
                  <c:v>268.72985432861498</c:v>
                </c:pt>
                <c:pt idx="21">
                  <c:v>192.46381447420555</c:v>
                </c:pt>
                <c:pt idx="22">
                  <c:v>168.60188561916837</c:v>
                </c:pt>
                <c:pt idx="23">
                  <c:v>149.40370090462912</c:v>
                </c:pt>
                <c:pt idx="24">
                  <c:v>135.24766713798084</c:v>
                </c:pt>
                <c:pt idx="25">
                  <c:v>224.88691878426286</c:v>
                </c:pt>
                <c:pt idx="26">
                  <c:v>329.388513227673</c:v>
                </c:pt>
                <c:pt idx="27">
                  <c:v>345.50704380092827</c:v>
                </c:pt>
                <c:pt idx="28">
                  <c:v>319.88669175672192</c:v>
                </c:pt>
                <c:pt idx="29">
                  <c:v>270.39419005552747</c:v>
                </c:pt>
                <c:pt idx="30">
                  <c:v>245.60813311904602</c:v>
                </c:pt>
                <c:pt idx="31">
                  <c:v>221.45731232564722</c:v>
                </c:pt>
                <c:pt idx="32">
                  <c:v>180.73932145684876</c:v>
                </c:pt>
                <c:pt idx="33">
                  <c:v>130.6922871059505</c:v>
                </c:pt>
                <c:pt idx="34">
                  <c:v>115.64211074823523</c:v>
                </c:pt>
                <c:pt idx="35">
                  <c:v>103.50403762273774</c:v>
                </c:pt>
                <c:pt idx="36">
                  <c:v>94.544086121960135</c:v>
                </c:pt>
                <c:pt idx="37">
                  <c:v>158.78992651420566</c:v>
                </c:pt>
                <c:pt idx="38">
                  <c:v>234.87892168722195</c:v>
                </c:pt>
                <c:pt idx="39">
                  <c:v>248.86595655591088</c:v>
                </c:pt>
                <c:pt idx="40">
                  <c:v>232.64329674238542</c:v>
                </c:pt>
                <c:pt idx="41">
                  <c:v>198.63438362897273</c:v>
                </c:pt>
                <c:pt idx="42">
                  <c:v>182.24432565355005</c:v>
                </c:pt>
                <c:pt idx="43">
                  <c:v>165.88157069906435</c:v>
                </c:pt>
                <c:pt idx="44">
                  <c:v>136.69867700465039</c:v>
                </c:pt>
                <c:pt idx="45">
                  <c:v>99.786707000478728</c:v>
                </c:pt>
                <c:pt idx="46">
                  <c:v>89.13072679276064</c:v>
                </c:pt>
                <c:pt idx="47">
                  <c:v>80.511307590871922</c:v>
                </c:pt>
                <c:pt idx="48">
                  <c:v>74.148108761686231</c:v>
                </c:pt>
                <c:pt idx="49">
                  <c:v>125.68411828929283</c:v>
                </c:pt>
                <c:pt idx="50">
                  <c:v>187.51729906480782</c:v>
                </c:pt>
                <c:pt idx="51">
                  <c:v>200.41342277514434</c:v>
                </c:pt>
                <c:pt idx="52">
                  <c:v>188.94014794056511</c:v>
                </c:pt>
                <c:pt idx="53">
                  <c:v>162.6645508999714</c:v>
                </c:pt>
                <c:pt idx="54">
                  <c:v>150.50074670346703</c:v>
                </c:pt>
                <c:pt idx="55">
                  <c:v>138.04450054420192</c:v>
                </c:pt>
                <c:pt idx="56">
                  <c:v>114.66125403018648</c:v>
                </c:pt>
                <c:pt idx="57">
                  <c:v>84.297256395037266</c:v>
                </c:pt>
                <c:pt idx="58">
                  <c:v>75.851676111396415</c:v>
                </c:pt>
                <c:pt idx="59">
                  <c:v>69.020204816993456</c:v>
                </c:pt>
                <c:pt idx="60">
                  <c:v>63.980080143810582</c:v>
                </c:pt>
                <c:pt idx="61">
                  <c:v>109.16860210905661</c:v>
                </c:pt>
                <c:pt idx="62">
                  <c:v>163.89914549357442</c:v>
                </c:pt>
                <c:pt idx="63">
                  <c:v>176.31947262262895</c:v>
                </c:pt>
                <c:pt idx="64">
                  <c:v>167.17766128015941</c:v>
                </c:pt>
                <c:pt idx="65">
                  <c:v>144.75853663243265</c:v>
                </c:pt>
                <c:pt idx="66">
                  <c:v>134.64112908271244</c:v>
                </c:pt>
                <c:pt idx="67">
                  <c:v>124.15545553423578</c:v>
                </c:pt>
                <c:pt idx="68">
                  <c:v>103.65105364493117</c:v>
                </c:pt>
                <c:pt idx="69">
                  <c:v>76.573010492435301</c:v>
                </c:pt>
                <c:pt idx="70">
                  <c:v>69.235842446987093</c:v>
                </c:pt>
                <c:pt idx="71">
                  <c:v>63.292433869769425</c:v>
                </c:pt>
                <c:pt idx="72">
                  <c:v>58.901617214096284</c:v>
                </c:pt>
                <c:pt idx="73">
                  <c:v>100.92099362142656</c:v>
                </c:pt>
                <c:pt idx="74">
                  <c:v>152.12172524344646</c:v>
                </c:pt>
                <c:pt idx="75">
                  <c:v>164.20910039313583</c:v>
                </c:pt>
                <c:pt idx="76">
                  <c:v>156.2802463154666</c:v>
                </c:pt>
                <c:pt idx="77">
                  <c:v>135.7868720616668</c:v>
                </c:pt>
                <c:pt idx="78">
                  <c:v>126.73460343284391</c:v>
                </c:pt>
                <c:pt idx="79">
                  <c:v>117.22437424315387</c:v>
                </c:pt>
                <c:pt idx="80">
                  <c:v>98.174965574947123</c:v>
                </c:pt>
                <c:pt idx="81">
                  <c:v>72.677743586790726</c:v>
                </c:pt>
                <c:pt idx="82">
                  <c:v>65.867037507760102</c:v>
                </c:pt>
                <c:pt idx="83">
                  <c:v>60.356102339061025</c:v>
                </c:pt>
                <c:pt idx="84">
                  <c:v>56.300217045023473</c:v>
                </c:pt>
              </c:numCache>
            </c:numRef>
          </c:val>
          <c:smooth val="0"/>
        </c:ser>
        <c:ser>
          <c:idx val="3"/>
          <c:order val="2"/>
          <c:tx>
            <c:strRef>
              <c:f>濃度回帰式!$P$59</c:f>
              <c:strCache>
                <c:ptCount val="1"/>
                <c:pt idx="0">
                  <c:v>Cs-137:事故日1200から減衰</c:v>
                </c:pt>
              </c:strCache>
            </c:strRef>
          </c:tx>
          <c:marker>
            <c:symbol val="none"/>
          </c:marker>
          <c:cat>
            <c:numRef>
              <c:f>濃度回帰式!$E$66:$E$150</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濃度回帰式!$P$66:$P$150</c:f>
              <c:numCache>
                <c:formatCode>0</c:formatCode>
                <c:ptCount val="85"/>
                <c:pt idx="0">
                  <c:v>1200</c:v>
                </c:pt>
                <c:pt idx="1">
                  <c:v>579.02443403557709</c:v>
                </c:pt>
                <c:pt idx="2">
                  <c:v>546.98013046011727</c:v>
                </c:pt>
                <c:pt idx="3">
                  <c:v>515.72956914725592</c:v>
                </c:pt>
                <c:pt idx="4">
                  <c:v>487.18812269841669</c:v>
                </c:pt>
                <c:pt idx="5">
                  <c:v>459.35365220955737</c:v>
                </c:pt>
                <c:pt idx="6">
                  <c:v>433.10944575074848</c:v>
                </c:pt>
                <c:pt idx="7">
                  <c:v>409.14035266031175</c:v>
                </c:pt>
                <c:pt idx="8">
                  <c:v>385.76497764326814</c:v>
                </c:pt>
                <c:pt idx="9">
                  <c:v>364.4160166568966</c:v>
                </c:pt>
                <c:pt idx="10">
                  <c:v>343.59587267406971</c:v>
                </c:pt>
                <c:pt idx="11">
                  <c:v>323.96524390367057</c:v>
                </c:pt>
                <c:pt idx="12">
                  <c:v>307.20015880962615</c:v>
                </c:pt>
                <c:pt idx="13">
                  <c:v>289.64892273433162</c:v>
                </c:pt>
                <c:pt idx="14">
                  <c:v>273.61920539457333</c:v>
                </c:pt>
                <c:pt idx="15">
                  <c:v>257.9865465859861</c:v>
                </c:pt>
                <c:pt idx="16">
                  <c:v>243.70908482229493</c:v>
                </c:pt>
                <c:pt idx="17">
                  <c:v>229.78527795323402</c:v>
                </c:pt>
                <c:pt idx="18">
                  <c:v>216.65697855517388</c:v>
                </c:pt>
                <c:pt idx="19">
                  <c:v>204.666772987895</c:v>
                </c:pt>
                <c:pt idx="20">
                  <c:v>192.97356663214782</c:v>
                </c:pt>
                <c:pt idx="21">
                  <c:v>182.29404572125679</c:v>
                </c:pt>
                <c:pt idx="22">
                  <c:v>171.87905816404964</c:v>
                </c:pt>
                <c:pt idx="23">
                  <c:v>162.05910905358715</c:v>
                </c:pt>
                <c:pt idx="24">
                  <c:v>153.67260832650209</c:v>
                </c:pt>
                <c:pt idx="25">
                  <c:v>144.892846501196</c:v>
                </c:pt>
                <c:pt idx="26">
                  <c:v>136.87420326910137</c:v>
                </c:pt>
                <c:pt idx="27">
                  <c:v>129.05418304677269</c:v>
                </c:pt>
                <c:pt idx="28">
                  <c:v>121.91208130434494</c:v>
                </c:pt>
                <c:pt idx="29">
                  <c:v>114.94689050596043</c:v>
                </c:pt>
                <c:pt idx="30">
                  <c:v>108.379641259708</c:v>
                </c:pt>
                <c:pt idx="31">
                  <c:v>102.38170762896225</c:v>
                </c:pt>
                <c:pt idx="32">
                  <c:v>96.532343724494723</c:v>
                </c:pt>
                <c:pt idx="33">
                  <c:v>91.190061870170936</c:v>
                </c:pt>
                <c:pt idx="34">
                  <c:v>85.980109148121969</c:v>
                </c:pt>
                <c:pt idx="35">
                  <c:v>81.067816136016361</c:v>
                </c:pt>
                <c:pt idx="36">
                  <c:v>76.872585747929449</c:v>
                </c:pt>
                <c:pt idx="37">
                  <c:v>72.480631963112728</c:v>
                </c:pt>
                <c:pt idx="38">
                  <c:v>68.469417172435229</c:v>
                </c:pt>
                <c:pt idx="39">
                  <c:v>64.557560780863653</c:v>
                </c:pt>
                <c:pt idx="40">
                  <c:v>60.984823683509859</c:v>
                </c:pt>
                <c:pt idx="41">
                  <c:v>57.500583826255081</c:v>
                </c:pt>
                <c:pt idx="42">
                  <c:v>54.215408697725017</c:v>
                </c:pt>
                <c:pt idx="43">
                  <c:v>51.215025790445544</c:v>
                </c:pt>
                <c:pt idx="44">
                  <c:v>48.288962823116613</c:v>
                </c:pt>
                <c:pt idx="45">
                  <c:v>45.616560601221842</c:v>
                </c:pt>
                <c:pt idx="46">
                  <c:v>43.010354187926396</c:v>
                </c:pt>
                <c:pt idx="47">
                  <c:v>40.553047906056491</c:v>
                </c:pt>
                <c:pt idx="48">
                  <c:v>38.381534900653818</c:v>
                </c:pt>
                <c:pt idx="49">
                  <c:v>36.188686490080592</c:v>
                </c:pt>
                <c:pt idx="50">
                  <c:v>34.185936368115911</c:v>
                </c:pt>
                <c:pt idx="51">
                  <c:v>32.232794670609067</c:v>
                </c:pt>
                <c:pt idx="52">
                  <c:v>30.448971058345069</c:v>
                </c:pt>
                <c:pt idx="53">
                  <c:v>28.709333027669416</c:v>
                </c:pt>
                <c:pt idx="54">
                  <c:v>27.069085563327651</c:v>
                </c:pt>
                <c:pt idx="55">
                  <c:v>25.571031346071461</c:v>
                </c:pt>
                <c:pt idx="56">
                  <c:v>24.110084159121001</c:v>
                </c:pt>
                <c:pt idx="57">
                  <c:v>22.775786656958445</c:v>
                </c:pt>
                <c:pt idx="58">
                  <c:v>21.474539906417068</c:v>
                </c:pt>
                <c:pt idx="59">
                  <c:v>20.247637156866631</c:v>
                </c:pt>
                <c:pt idx="60">
                  <c:v>19.199829201303537</c:v>
                </c:pt>
                <c:pt idx="61">
                  <c:v>18.102887271900947</c:v>
                </c:pt>
                <c:pt idx="62">
                  <c:v>17.101039368367609</c:v>
                </c:pt>
                <c:pt idx="63">
                  <c:v>16.124007389444941</c:v>
                </c:pt>
                <c:pt idx="64">
                  <c:v>15.231674428572715</c:v>
                </c:pt>
                <c:pt idx="65">
                  <c:v>14.361444690561491</c:v>
                </c:pt>
                <c:pt idx="66">
                  <c:v>13.540933701494803</c:v>
                </c:pt>
                <c:pt idx="67">
                  <c:v>12.791552907317092</c:v>
                </c:pt>
                <c:pt idx="68">
                  <c:v>12.060734389137</c:v>
                </c:pt>
                <c:pt idx="69">
                  <c:v>11.393270614914396</c:v>
                </c:pt>
                <c:pt idx="70">
                  <c:v>10.742340019673399</c:v>
                </c:pt>
                <c:pt idx="71">
                  <c:v>10.128598977295837</c:v>
                </c:pt>
                <c:pt idx="72">
                  <c:v>9.6044476155889402</c:v>
                </c:pt>
                <c:pt idx="73">
                  <c:v>9.05571766659674</c:v>
                </c:pt>
                <c:pt idx="74">
                  <c:v>8.5545571819180317</c:v>
                </c:pt>
                <c:pt idx="75">
                  <c:v>8.0658105185007951</c:v>
                </c:pt>
                <c:pt idx="76">
                  <c:v>7.6194333612613532</c:v>
                </c:pt>
                <c:pt idx="77">
                  <c:v>7.1841130339488126</c:v>
                </c:pt>
                <c:pt idx="78">
                  <c:v>6.773663819537517</c:v>
                </c:pt>
                <c:pt idx="79">
                  <c:v>6.39879649616989</c:v>
                </c:pt>
                <c:pt idx="80">
                  <c:v>6.0332146932918436</c:v>
                </c:pt>
                <c:pt idx="81">
                  <c:v>5.6993252202339759</c:v>
                </c:pt>
                <c:pt idx="82">
                  <c:v>5.3737062400947249</c:v>
                </c:pt>
                <c:pt idx="83">
                  <c:v>5.0666908167152274</c:v>
                </c:pt>
                <c:pt idx="84">
                  <c:v>4.804491385492593</c:v>
                </c:pt>
              </c:numCache>
            </c:numRef>
          </c:val>
          <c:smooth val="0"/>
        </c:ser>
        <c:dLbls>
          <c:showLegendKey val="0"/>
          <c:showVal val="0"/>
          <c:showCatName val="0"/>
          <c:showSerName val="0"/>
          <c:showPercent val="0"/>
          <c:showBubbleSize val="0"/>
        </c:dLbls>
        <c:marker val="1"/>
        <c:smooth val="0"/>
        <c:axId val="288620544"/>
        <c:axId val="288622080"/>
      </c:lineChart>
      <c:dateAx>
        <c:axId val="288620544"/>
        <c:scaling>
          <c:orientation val="minMax"/>
        </c:scaling>
        <c:delete val="0"/>
        <c:axPos val="b"/>
        <c:majorGridlines>
          <c:spPr>
            <a:ln w="3175">
              <a:solidFill>
                <a:sysClr val="window" lastClr="FFFFFF">
                  <a:lumMod val="85000"/>
                </a:sysClr>
              </a:solid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a:pPr>
            <a:endParaRPr lang="ja-JP"/>
          </a:p>
        </c:txPr>
        <c:crossAx val="288622080"/>
        <c:crosses val="autoZero"/>
        <c:auto val="0"/>
        <c:lblOffset val="100"/>
        <c:baseTimeUnit val="days"/>
        <c:majorUnit val="6"/>
        <c:majorTimeUnit val="months"/>
      </c:dateAx>
      <c:valAx>
        <c:axId val="288622080"/>
        <c:scaling>
          <c:orientation val="minMax"/>
        </c:scaling>
        <c:delete val="0"/>
        <c:axPos val="l"/>
        <c:majorGridlines>
          <c:spPr>
            <a:ln w="3175">
              <a:solidFill>
                <a:srgbClr val="000000"/>
              </a:solidFill>
              <a:prstDash val="solid"/>
            </a:ln>
          </c:spPr>
        </c:majorGridlines>
        <c:minorGridlines>
          <c:spPr>
            <a:ln w="3175">
              <a:solidFill>
                <a:sysClr val="window" lastClr="FFFFFF">
                  <a:lumMod val="85000"/>
                </a:sysClr>
              </a:solid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a:pPr>
            <a:endParaRPr lang="ja-JP"/>
          </a:p>
        </c:txPr>
        <c:crossAx val="288620544"/>
        <c:crosses val="autoZero"/>
        <c:crossBetween val="between"/>
        <c:majorUnit val="500"/>
      </c:valAx>
      <c:spPr>
        <a:noFill/>
        <a:ln w="12700">
          <a:solidFill>
            <a:srgbClr val="808080"/>
          </a:solidFill>
          <a:prstDash val="solid"/>
        </a:ln>
      </c:spPr>
    </c:plotArea>
    <c:legend>
      <c:legendPos val="t"/>
      <c:layout>
        <c:manualLayout>
          <c:xMode val="edge"/>
          <c:yMode val="edge"/>
          <c:x val="0.27289817648419867"/>
          <c:y val="5.7577241086361648E-2"/>
          <c:w val="0.62969330489865238"/>
          <c:h val="0.1483354797907023"/>
        </c:manualLayout>
      </c:layout>
      <c:overlay val="0"/>
      <c:spPr>
        <a:solidFill>
          <a:sysClr val="window" lastClr="FFFFFF"/>
        </a:solidFill>
        <a:ln>
          <a:solidFill>
            <a:sysClr val="windowText" lastClr="000000">
              <a:lumMod val="50000"/>
              <a:lumOff val="50000"/>
            </a:sysClr>
          </a:solidFill>
        </a:ln>
      </c:spPr>
      <c:txPr>
        <a:bodyPr/>
        <a:lstStyle/>
        <a:p>
          <a:pPr>
            <a:defRPr sz="900"/>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panose="020B0604030504040204" pitchFamily="50" charset="-128"/>
          <a:ea typeface="Meiryo UI" panose="020B0604030504040204" pitchFamily="50" charset="-128"/>
          <a:cs typeface="ＭＳ Ｐゴシック"/>
        </a:defRPr>
      </a:pPr>
      <a:endParaRPr lang="ja-JP"/>
    </a:p>
  </c:txPr>
  <c:printSettings>
    <c:headerFooter alignWithMargins="0"/>
    <c:pageMargins b="1" l="0.75" r="0.75" t="1" header="0.51200000000000001" footer="0.51200000000000001"/>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171755573742668"/>
          <c:y val="3.6627296587926503E-2"/>
          <c:w val="0.85458439390452412"/>
          <c:h val="0.93600428036521222"/>
        </c:manualLayout>
      </c:layout>
      <c:lineChart>
        <c:grouping val="standard"/>
        <c:varyColors val="0"/>
        <c:ser>
          <c:idx val="1"/>
          <c:order val="0"/>
          <c:tx>
            <c:strRef>
              <c:f>濃度回帰式!$F$59</c:f>
              <c:strCache>
                <c:ptCount val="1"/>
                <c:pt idx="0">
                  <c:v>Cs-134</c:v>
                </c:pt>
              </c:strCache>
            </c:strRef>
          </c:tx>
          <c:spPr>
            <a:ln w="9525">
              <a:solidFill>
                <a:srgbClr val="009900"/>
              </a:solidFill>
            </a:ln>
          </c:spPr>
          <c:marker>
            <c:symbol val="triangle"/>
            <c:size val="6"/>
            <c:spPr>
              <a:solidFill>
                <a:srgbClr val="92D050"/>
              </a:solidFill>
              <a:ln>
                <a:solidFill>
                  <a:srgbClr val="009900"/>
                </a:solidFill>
              </a:ln>
            </c:spPr>
          </c:marker>
          <c:cat>
            <c:numRef>
              <c:f>濃度回帰式!$E$66:$E$150</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濃度回帰式!$F$66:$F$150</c:f>
              <c:numCache>
                <c:formatCode>General</c:formatCode>
                <c:ptCount val="85"/>
                <c:pt idx="1">
                  <c:v>340</c:v>
                </c:pt>
                <c:pt idx="2">
                  <c:v>550</c:v>
                </c:pt>
                <c:pt idx="3">
                  <c:v>550</c:v>
                </c:pt>
                <c:pt idx="4">
                  <c:v>460</c:v>
                </c:pt>
                <c:pt idx="5">
                  <c:v>390</c:v>
                </c:pt>
                <c:pt idx="6">
                  <c:v>300</c:v>
                </c:pt>
                <c:pt idx="7">
                  <c:v>260</c:v>
                </c:pt>
                <c:pt idx="8">
                  <c:v>250</c:v>
                </c:pt>
                <c:pt idx="9">
                  <c:v>180</c:v>
                </c:pt>
                <c:pt idx="10">
                  <c:v>160</c:v>
                </c:pt>
                <c:pt idx="11">
                  <c:v>98</c:v>
                </c:pt>
                <c:pt idx="12">
                  <c:v>160</c:v>
                </c:pt>
                <c:pt idx="13">
                  <c:v>220</c:v>
                </c:pt>
                <c:pt idx="14">
                  <c:v>250</c:v>
                </c:pt>
                <c:pt idx="15">
                  <c:v>260</c:v>
                </c:pt>
                <c:pt idx="16">
                  <c:v>200</c:v>
                </c:pt>
                <c:pt idx="17">
                  <c:v>190</c:v>
                </c:pt>
                <c:pt idx="18">
                  <c:v>150</c:v>
                </c:pt>
                <c:pt idx="19">
                  <c:v>130</c:v>
                </c:pt>
                <c:pt idx="20">
                  <c:v>120</c:v>
                </c:pt>
                <c:pt idx="21">
                  <c:v>110</c:v>
                </c:pt>
                <c:pt idx="22">
                  <c:v>76</c:v>
                </c:pt>
                <c:pt idx="23">
                  <c:v>46</c:v>
                </c:pt>
                <c:pt idx="24">
                  <c:v>49</c:v>
                </c:pt>
                <c:pt idx="25">
                  <c:v>74</c:v>
                </c:pt>
                <c:pt idx="26">
                  <c:v>120</c:v>
                </c:pt>
                <c:pt idx="27">
                  <c:v>110</c:v>
                </c:pt>
                <c:pt idx="28">
                  <c:v>91</c:v>
                </c:pt>
                <c:pt idx="29">
                  <c:v>74</c:v>
                </c:pt>
                <c:pt idx="30">
                  <c:v>72</c:v>
                </c:pt>
                <c:pt idx="31">
                  <c:v>63</c:v>
                </c:pt>
                <c:pt idx="32">
                  <c:v>60</c:v>
                </c:pt>
                <c:pt idx="33">
                  <c:v>60</c:v>
                </c:pt>
                <c:pt idx="34">
                  <c:v>33</c:v>
                </c:pt>
                <c:pt idx="35">
                  <c:v>20</c:v>
                </c:pt>
                <c:pt idx="36">
                  <c:v>26</c:v>
                </c:pt>
                <c:pt idx="37">
                  <c:v>47</c:v>
                </c:pt>
                <c:pt idx="38">
                  <c:v>67</c:v>
                </c:pt>
                <c:pt idx="39">
                  <c:v>58</c:v>
                </c:pt>
                <c:pt idx="40">
                  <c:v>56</c:v>
                </c:pt>
                <c:pt idx="41">
                  <c:v>39</c:v>
                </c:pt>
                <c:pt idx="42">
                  <c:v>35</c:v>
                </c:pt>
                <c:pt idx="43">
                  <c:v>34</c:v>
                </c:pt>
                <c:pt idx="44">
                  <c:v>39</c:v>
                </c:pt>
                <c:pt idx="45">
                  <c:v>33</c:v>
                </c:pt>
                <c:pt idx="46">
                  <c:v>23</c:v>
                </c:pt>
                <c:pt idx="47">
                  <c:v>24</c:v>
                </c:pt>
                <c:pt idx="48">
                  <c:v>17</c:v>
                </c:pt>
                <c:pt idx="49">
                  <c:v>22</c:v>
                </c:pt>
                <c:pt idx="50">
                  <c:v>33</c:v>
                </c:pt>
                <c:pt idx="51">
                  <c:v>42</c:v>
                </c:pt>
                <c:pt idx="52">
                  <c:v>33</c:v>
                </c:pt>
                <c:pt idx="53">
                  <c:v>24</c:v>
                </c:pt>
                <c:pt idx="54">
                  <c:v>19</c:v>
                </c:pt>
                <c:pt idx="55">
                  <c:v>21</c:v>
                </c:pt>
                <c:pt idx="56">
                  <c:v>21</c:v>
                </c:pt>
                <c:pt idx="57">
                  <c:v>18</c:v>
                </c:pt>
                <c:pt idx="58">
                  <c:v>15</c:v>
                </c:pt>
                <c:pt idx="59">
                  <c:v>11</c:v>
                </c:pt>
                <c:pt idx="60">
                  <c:v>12</c:v>
                </c:pt>
                <c:pt idx="61">
                  <c:v>17</c:v>
                </c:pt>
                <c:pt idx="62">
                  <c:v>25</c:v>
                </c:pt>
                <c:pt idx="63">
                  <c:v>22</c:v>
                </c:pt>
                <c:pt idx="64">
                  <c:v>20</c:v>
                </c:pt>
                <c:pt idx="65">
                  <c:v>14</c:v>
                </c:pt>
                <c:pt idx="66">
                  <c:v>15</c:v>
                </c:pt>
                <c:pt idx="67">
                  <c:v>15</c:v>
                </c:pt>
                <c:pt idx="68">
                  <c:v>14</c:v>
                </c:pt>
                <c:pt idx="69">
                  <c:v>13</c:v>
                </c:pt>
                <c:pt idx="70">
                  <c:v>11</c:v>
                </c:pt>
                <c:pt idx="71">
                  <c:v>5.5</c:v>
                </c:pt>
                <c:pt idx="72" formatCode="0.0">
                  <c:v>5.383998161135243</c:v>
                </c:pt>
                <c:pt idx="73">
                  <c:v>11</c:v>
                </c:pt>
                <c:pt idx="74">
                  <c:v>14</c:v>
                </c:pt>
                <c:pt idx="75">
                  <c:v>16</c:v>
                </c:pt>
                <c:pt idx="76">
                  <c:v>12</c:v>
                </c:pt>
                <c:pt idx="77">
                  <c:v>10</c:v>
                </c:pt>
                <c:pt idx="78">
                  <c:v>10</c:v>
                </c:pt>
                <c:pt idx="79">
                  <c:v>10</c:v>
                </c:pt>
                <c:pt idx="80" formatCode="0.0">
                  <c:v>4.2971331004994537</c:v>
                </c:pt>
                <c:pt idx="81">
                  <c:v>20</c:v>
                </c:pt>
                <c:pt idx="82">
                  <c:v>20</c:v>
                </c:pt>
                <c:pt idx="83">
                  <c:v>20</c:v>
                </c:pt>
                <c:pt idx="84">
                  <c:v>10</c:v>
                </c:pt>
              </c:numCache>
            </c:numRef>
          </c:val>
          <c:smooth val="0"/>
        </c:ser>
        <c:ser>
          <c:idx val="0"/>
          <c:order val="1"/>
          <c:tx>
            <c:strRef>
              <c:f>濃度回帰式!$O$59</c:f>
              <c:strCache>
                <c:ptCount val="1"/>
                <c:pt idx="0">
                  <c:v>回帰式_Cs-134</c:v>
                </c:pt>
              </c:strCache>
            </c:strRef>
          </c:tx>
          <c:spPr>
            <a:ln w="25400">
              <a:solidFill>
                <a:srgbClr val="C00000"/>
              </a:solidFill>
              <a:prstDash val="sysDash"/>
            </a:ln>
          </c:spPr>
          <c:marker>
            <c:symbol val="none"/>
          </c:marker>
          <c:cat>
            <c:numRef>
              <c:f>濃度回帰式!$E$66:$E$150</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濃度回帰式!$O$66:$O$150</c:f>
              <c:numCache>
                <c:formatCode>0</c:formatCode>
                <c:ptCount val="85"/>
                <c:pt idx="1">
                  <c:v>411.19404766024519</c:v>
                </c:pt>
                <c:pt idx="2">
                  <c:v>576.79527846674182</c:v>
                </c:pt>
                <c:pt idx="3">
                  <c:v>578.2480181912415</c:v>
                </c:pt>
                <c:pt idx="4">
                  <c:v>512.15485234831783</c:v>
                </c:pt>
                <c:pt idx="5">
                  <c:v>413.28022000427598</c:v>
                </c:pt>
                <c:pt idx="6">
                  <c:v>358.32067713714514</c:v>
                </c:pt>
                <c:pt idx="7">
                  <c:v>308.66068014639461</c:v>
                </c:pt>
                <c:pt idx="8">
                  <c:v>240.20504686885241</c:v>
                </c:pt>
                <c:pt idx="9">
                  <c:v>165.83749284351126</c:v>
                </c:pt>
                <c:pt idx="10">
                  <c:v>139.794619301506</c:v>
                </c:pt>
                <c:pt idx="11">
                  <c:v>119.19036183883253</c:v>
                </c:pt>
                <c:pt idx="12">
                  <c:v>104.17637402677464</c:v>
                </c:pt>
                <c:pt idx="13">
                  <c:v>166.62745385685463</c:v>
                </c:pt>
                <c:pt idx="14">
                  <c:v>235.06682530609376</c:v>
                </c:pt>
                <c:pt idx="15">
                  <c:v>237.09848940078018</c:v>
                </c:pt>
                <c:pt idx="16">
                  <c:v>211.3484666455829</c:v>
                </c:pt>
                <c:pt idx="17">
                  <c:v>171.73081047303268</c:v>
                </c:pt>
                <c:pt idx="18">
                  <c:v>150.0093033277615</c:v>
                </c:pt>
                <c:pt idx="19">
                  <c:v>130.21815911766831</c:v>
                </c:pt>
                <c:pt idx="20">
                  <c:v>102.20048237405877</c:v>
                </c:pt>
                <c:pt idx="21">
                  <c:v>71.167965473467731</c:v>
                </c:pt>
                <c:pt idx="22">
                  <c:v>60.573023558679431</c:v>
                </c:pt>
                <c:pt idx="23">
                  <c:v>52.16970598022786</c:v>
                </c:pt>
                <c:pt idx="24">
                  <c:v>46.045067018585954</c:v>
                </c:pt>
                <c:pt idx="25">
                  <c:v>74.480027931577709</c:v>
                </c:pt>
                <c:pt idx="26">
                  <c:v>106.25831094806493</c:v>
                </c:pt>
                <c:pt idx="27">
                  <c:v>108.52702648322915</c:v>
                </c:pt>
                <c:pt idx="28">
                  <c:v>97.962384284294274</c:v>
                </c:pt>
                <c:pt idx="29">
                  <c:v>80.700133741429894</c:v>
                </c:pt>
                <c:pt idx="30">
                  <c:v>71.495438239855417</c:v>
                </c:pt>
                <c:pt idx="31">
                  <c:v>62.961069772110726</c:v>
                </c:pt>
                <c:pt idx="32">
                  <c:v>50.182392930644177</c:v>
                </c:pt>
                <c:pt idx="33">
                  <c:v>35.488728820601594</c:v>
                </c:pt>
                <c:pt idx="34">
                  <c:v>30.712625851723661</c:v>
                </c:pt>
                <c:pt idx="35">
                  <c:v>26.906971965588799</c:v>
                </c:pt>
                <c:pt idx="36">
                  <c:v>24.126511840796447</c:v>
                </c:pt>
                <c:pt idx="37">
                  <c:v>39.730726094501478</c:v>
                </c:pt>
                <c:pt idx="38">
                  <c:v>57.704567364169641</c:v>
                </c:pt>
                <c:pt idx="39">
                  <c:v>60.056472497187173</c:v>
                </c:pt>
                <c:pt idx="40">
                  <c:v>55.21525701876444</c:v>
                </c:pt>
                <c:pt idx="41">
                  <c:v>46.379155368215486</c:v>
                </c:pt>
                <c:pt idx="42">
                  <c:v>41.902782529975127</c:v>
                </c:pt>
                <c:pt idx="43">
                  <c:v>37.609428636513712</c:v>
                </c:pt>
                <c:pt idx="44">
                  <c:v>30.572572661825639</c:v>
                </c:pt>
                <c:pt idx="45">
                  <c:v>22.041614727736405</c:v>
                </c:pt>
                <c:pt idx="46">
                  <c:v>19.454338133906116</c:v>
                </c:pt>
                <c:pt idx="47">
                  <c:v>17.379852874915056</c:v>
                </c:pt>
                <c:pt idx="48">
                  <c:v>15.850688095897727</c:v>
                </c:pt>
                <c:pt idx="49">
                  <c:v>26.617004219818917</c:v>
                </c:pt>
                <c:pt idx="50">
                  <c:v>39.381540952863595</c:v>
                </c:pt>
                <c:pt idx="51">
                  <c:v>41.752457785934048</c:v>
                </c:pt>
                <c:pt idx="52">
                  <c:v>39.082003851070617</c:v>
                </c:pt>
                <c:pt idx="53">
                  <c:v>33.421513442205473</c:v>
                </c:pt>
                <c:pt idx="54">
                  <c:v>30.730511837272314</c:v>
                </c:pt>
                <c:pt idx="55">
                  <c:v>28.038386517927691</c:v>
                </c:pt>
                <c:pt idx="56">
                  <c:v>23.172985002609465</c:v>
                </c:pt>
                <c:pt idx="57">
                  <c:v>16.965945626244689</c:v>
                </c:pt>
                <c:pt idx="58">
                  <c:v>15.204788671437178</c:v>
                </c:pt>
                <c:pt idx="59">
                  <c:v>13.786760561197816</c:v>
                </c:pt>
                <c:pt idx="60">
                  <c:v>12.744753418234804</c:v>
                </c:pt>
                <c:pt idx="61">
                  <c:v>21.692713001900024</c:v>
                </c:pt>
                <c:pt idx="62">
                  <c:v>32.500624398095582</c:v>
                </c:pt>
                <c:pt idx="63">
                  <c:v>34.892466105455419</c:v>
                </c:pt>
                <c:pt idx="64">
                  <c:v>33.029449599886242</c:v>
                </c:pt>
                <c:pt idx="65">
                  <c:v>28.560540146508234</c:v>
                </c:pt>
                <c:pt idx="66">
                  <c:v>26.535779616524128</c:v>
                </c:pt>
                <c:pt idx="67">
                  <c:v>24.446465212412043</c:v>
                </c:pt>
                <c:pt idx="68">
                  <c:v>20.395630485964634</c:v>
                </c:pt>
                <c:pt idx="69">
                  <c:v>15.060558423692514</c:v>
                </c:pt>
                <c:pt idx="70">
                  <c:v>13.610010365075995</c:v>
                </c:pt>
                <c:pt idx="71">
                  <c:v>12.43825441717896</c:v>
                </c:pt>
                <c:pt idx="72">
                  <c:v>11.575173954321821</c:v>
                </c:pt>
                <c:pt idx="73">
                  <c:v>19.838298695925801</c:v>
                </c:pt>
                <c:pt idx="74">
                  <c:v>29.912269995508876</c:v>
                </c:pt>
                <c:pt idx="75">
                  <c:v>32.305323972927646</c:v>
                </c:pt>
                <c:pt idx="76">
                  <c:v>30.750059660509645</c:v>
                </c:pt>
                <c:pt idx="77">
                  <c:v>26.728259604537971</c:v>
                </c:pt>
                <c:pt idx="78">
                  <c:v>24.956550400055523</c:v>
                </c:pt>
                <c:pt idx="79">
                  <c:v>23.093918877064798</c:v>
                </c:pt>
                <c:pt idx="80">
                  <c:v>19.351886023115394</c:v>
                </c:pt>
                <c:pt idx="81">
                  <c:v>14.339276466388934</c:v>
                </c:pt>
                <c:pt idx="82">
                  <c:v>13.005590673814535</c:v>
                </c:pt>
                <c:pt idx="83">
                  <c:v>11.925214231946883</c:v>
                </c:pt>
                <c:pt idx="84">
                  <c:v>11.132396878529701</c:v>
                </c:pt>
              </c:numCache>
            </c:numRef>
          </c:val>
          <c:smooth val="0"/>
        </c:ser>
        <c:ser>
          <c:idx val="3"/>
          <c:order val="2"/>
          <c:tx>
            <c:strRef>
              <c:f>濃度回帰式!$M$59</c:f>
              <c:strCache>
                <c:ptCount val="1"/>
                <c:pt idx="0">
                  <c:v>Cs-134:事故日1200から減衰</c:v>
                </c:pt>
              </c:strCache>
            </c:strRef>
          </c:tx>
          <c:marker>
            <c:symbol val="none"/>
          </c:marker>
          <c:cat>
            <c:numRef>
              <c:f>濃度回帰式!$E$66:$E$150</c:f>
              <c:numCache>
                <c:formatCode>[$-411]m\.d\.ge</c:formatCode>
                <c:ptCount val="85"/>
                <c:pt idx="0">
                  <c:v>40616</c:v>
                </c:pt>
                <c:pt idx="1">
                  <c:v>41000</c:v>
                </c:pt>
                <c:pt idx="2">
                  <c:v>41030</c:v>
                </c:pt>
                <c:pt idx="3">
                  <c:v>41061</c:v>
                </c:pt>
                <c:pt idx="4">
                  <c:v>41091</c:v>
                </c:pt>
                <c:pt idx="5">
                  <c:v>41122</c:v>
                </c:pt>
                <c:pt idx="6">
                  <c:v>41153</c:v>
                </c:pt>
                <c:pt idx="7">
                  <c:v>41183</c:v>
                </c:pt>
                <c:pt idx="8">
                  <c:v>41214</c:v>
                </c:pt>
                <c:pt idx="9">
                  <c:v>41244</c:v>
                </c:pt>
                <c:pt idx="10">
                  <c:v>41275</c:v>
                </c:pt>
                <c:pt idx="11">
                  <c:v>41306</c:v>
                </c:pt>
                <c:pt idx="12">
                  <c:v>41334</c:v>
                </c:pt>
                <c:pt idx="13">
                  <c:v>41365</c:v>
                </c:pt>
                <c:pt idx="14">
                  <c:v>41395</c:v>
                </c:pt>
                <c:pt idx="15">
                  <c:v>41426</c:v>
                </c:pt>
                <c:pt idx="16">
                  <c:v>41456</c:v>
                </c:pt>
                <c:pt idx="17">
                  <c:v>41487</c:v>
                </c:pt>
                <c:pt idx="18">
                  <c:v>41518</c:v>
                </c:pt>
                <c:pt idx="19">
                  <c:v>41548</c:v>
                </c:pt>
                <c:pt idx="20">
                  <c:v>41579</c:v>
                </c:pt>
                <c:pt idx="21">
                  <c:v>41609</c:v>
                </c:pt>
                <c:pt idx="22">
                  <c:v>41640</c:v>
                </c:pt>
                <c:pt idx="23">
                  <c:v>41671</c:v>
                </c:pt>
                <c:pt idx="24">
                  <c:v>41699</c:v>
                </c:pt>
                <c:pt idx="25">
                  <c:v>41730</c:v>
                </c:pt>
                <c:pt idx="26">
                  <c:v>41760</c:v>
                </c:pt>
                <c:pt idx="27">
                  <c:v>41791</c:v>
                </c:pt>
                <c:pt idx="28">
                  <c:v>41821</c:v>
                </c:pt>
                <c:pt idx="29">
                  <c:v>41852</c:v>
                </c:pt>
                <c:pt idx="30">
                  <c:v>41883</c:v>
                </c:pt>
                <c:pt idx="31">
                  <c:v>41913</c:v>
                </c:pt>
                <c:pt idx="32">
                  <c:v>41944</c:v>
                </c:pt>
                <c:pt idx="33">
                  <c:v>41974</c:v>
                </c:pt>
                <c:pt idx="34">
                  <c:v>42005</c:v>
                </c:pt>
                <c:pt idx="35">
                  <c:v>42036</c:v>
                </c:pt>
                <c:pt idx="36">
                  <c:v>42064</c:v>
                </c:pt>
                <c:pt idx="37">
                  <c:v>42095</c:v>
                </c:pt>
                <c:pt idx="38">
                  <c:v>42125</c:v>
                </c:pt>
                <c:pt idx="39">
                  <c:v>42156</c:v>
                </c:pt>
                <c:pt idx="40">
                  <c:v>42186</c:v>
                </c:pt>
                <c:pt idx="41">
                  <c:v>42217</c:v>
                </c:pt>
                <c:pt idx="42">
                  <c:v>42248</c:v>
                </c:pt>
                <c:pt idx="43">
                  <c:v>42278</c:v>
                </c:pt>
                <c:pt idx="44">
                  <c:v>42309</c:v>
                </c:pt>
                <c:pt idx="45">
                  <c:v>42339</c:v>
                </c:pt>
                <c:pt idx="46">
                  <c:v>42370</c:v>
                </c:pt>
                <c:pt idx="47">
                  <c:v>42401</c:v>
                </c:pt>
                <c:pt idx="48">
                  <c:v>42430</c:v>
                </c:pt>
                <c:pt idx="49">
                  <c:v>42461</c:v>
                </c:pt>
                <c:pt idx="50">
                  <c:v>42491</c:v>
                </c:pt>
                <c:pt idx="51">
                  <c:v>42522</c:v>
                </c:pt>
                <c:pt idx="52">
                  <c:v>42552</c:v>
                </c:pt>
                <c:pt idx="53">
                  <c:v>42583</c:v>
                </c:pt>
                <c:pt idx="54">
                  <c:v>42614</c:v>
                </c:pt>
                <c:pt idx="55">
                  <c:v>42644</c:v>
                </c:pt>
                <c:pt idx="56">
                  <c:v>42675</c:v>
                </c:pt>
                <c:pt idx="57">
                  <c:v>42705</c:v>
                </c:pt>
                <c:pt idx="58">
                  <c:v>42736</c:v>
                </c:pt>
                <c:pt idx="59">
                  <c:v>42767</c:v>
                </c:pt>
                <c:pt idx="60">
                  <c:v>42795</c:v>
                </c:pt>
                <c:pt idx="61">
                  <c:v>42826</c:v>
                </c:pt>
                <c:pt idx="62">
                  <c:v>42856</c:v>
                </c:pt>
                <c:pt idx="63">
                  <c:v>42887</c:v>
                </c:pt>
                <c:pt idx="64">
                  <c:v>42917</c:v>
                </c:pt>
                <c:pt idx="65">
                  <c:v>42948</c:v>
                </c:pt>
                <c:pt idx="66">
                  <c:v>42979</c:v>
                </c:pt>
                <c:pt idx="67">
                  <c:v>43009</c:v>
                </c:pt>
                <c:pt idx="68">
                  <c:v>43040</c:v>
                </c:pt>
                <c:pt idx="69">
                  <c:v>43070</c:v>
                </c:pt>
                <c:pt idx="70">
                  <c:v>43101</c:v>
                </c:pt>
                <c:pt idx="71">
                  <c:v>43132</c:v>
                </c:pt>
                <c:pt idx="72">
                  <c:v>43160</c:v>
                </c:pt>
                <c:pt idx="73">
                  <c:v>43191</c:v>
                </c:pt>
                <c:pt idx="74">
                  <c:v>43221</c:v>
                </c:pt>
                <c:pt idx="75">
                  <c:v>43252</c:v>
                </c:pt>
                <c:pt idx="76">
                  <c:v>43282</c:v>
                </c:pt>
                <c:pt idx="77">
                  <c:v>43313</c:v>
                </c:pt>
                <c:pt idx="78">
                  <c:v>43344</c:v>
                </c:pt>
                <c:pt idx="79">
                  <c:v>43374</c:v>
                </c:pt>
                <c:pt idx="80">
                  <c:v>43405</c:v>
                </c:pt>
                <c:pt idx="81">
                  <c:v>43435</c:v>
                </c:pt>
                <c:pt idx="82">
                  <c:v>43466</c:v>
                </c:pt>
                <c:pt idx="83">
                  <c:v>43497</c:v>
                </c:pt>
                <c:pt idx="84">
                  <c:v>43525</c:v>
                </c:pt>
              </c:numCache>
            </c:numRef>
          </c:cat>
          <c:val>
            <c:numRef>
              <c:f>濃度回帰式!$M$66:$M$150</c:f>
              <c:numCache>
                <c:formatCode>0</c:formatCode>
                <c:ptCount val="85"/>
                <c:pt idx="0">
                  <c:v>1200</c:v>
                </c:pt>
                <c:pt idx="1">
                  <c:v>429.96057295534786</c:v>
                </c:pt>
                <c:pt idx="2">
                  <c:v>396.8297377955073</c:v>
                </c:pt>
                <c:pt idx="3">
                  <c:v>365.274178794161</c:v>
                </c:pt>
                <c:pt idx="4">
                  <c:v>337.12778731786102</c:v>
                </c:pt>
                <c:pt idx="5">
                  <c:v>310.31967600342068</c:v>
                </c:pt>
                <c:pt idx="6">
                  <c:v>285.64332261366877</c:v>
                </c:pt>
                <c:pt idx="7">
                  <c:v>263.63292810011075</c:v>
                </c:pt>
                <c:pt idx="8">
                  <c:v>242.66906469719279</c:v>
                </c:pt>
                <c:pt idx="9">
                  <c:v>223.97007393714856</c:v>
                </c:pt>
                <c:pt idx="10">
                  <c:v>206.16016653978119</c:v>
                </c:pt>
                <c:pt idx="11">
                  <c:v>189.76648764083276</c:v>
                </c:pt>
                <c:pt idx="12">
                  <c:v>176.08271448801199</c:v>
                </c:pt>
                <c:pt idx="13">
                  <c:v>162.08076867364113</c:v>
                </c:pt>
                <c:pt idx="14">
                  <c:v>149.59155090049353</c:v>
                </c:pt>
                <c:pt idx="15">
                  <c:v>137.69615960052013</c:v>
                </c:pt>
                <c:pt idx="16">
                  <c:v>127.08591053858643</c:v>
                </c:pt>
                <c:pt idx="17">
                  <c:v>116.98014837842611</c:v>
                </c:pt>
                <c:pt idx="18">
                  <c:v>107.67798772220063</c:v>
                </c:pt>
                <c:pt idx="19">
                  <c:v>99.380804478056803</c:v>
                </c:pt>
                <c:pt idx="20">
                  <c:v>91.47812849230543</c:v>
                </c:pt>
                <c:pt idx="21">
                  <c:v>84.429233811155129</c:v>
                </c:pt>
                <c:pt idx="22">
                  <c:v>77.715493848604027</c:v>
                </c:pt>
                <c:pt idx="23">
                  <c:v>71.535624706029509</c:v>
                </c:pt>
                <c:pt idx="24">
                  <c:v>66.377299476996811</c:v>
                </c:pt>
                <c:pt idx="25">
                  <c:v>61.099033786445759</c:v>
                </c:pt>
                <c:pt idx="26">
                  <c:v>56.391016018931779</c:v>
                </c:pt>
                <c:pt idx="27">
                  <c:v>51.906850988819428</c:v>
                </c:pt>
                <c:pt idx="28">
                  <c:v>47.90714163882847</c:v>
                </c:pt>
                <c:pt idx="29">
                  <c:v>44.097606993143899</c:v>
                </c:pt>
                <c:pt idx="30">
                  <c:v>40.591003261728481</c:v>
                </c:pt>
                <c:pt idx="31">
                  <c:v>37.463242432884911</c:v>
                </c:pt>
                <c:pt idx="32">
                  <c:v>34.484197657813567</c:v>
                </c:pt>
                <c:pt idx="33">
                  <c:v>31.82699990508139</c:v>
                </c:pt>
                <c:pt idx="34">
                  <c:v>29.296144281911886</c:v>
                </c:pt>
                <c:pt idx="35">
                  <c:v>26.966540118334276</c:v>
                </c:pt>
                <c:pt idx="36">
                  <c:v>25.02202387480169</c:v>
                </c:pt>
                <c:pt idx="37">
                  <c:v>23.032294085142407</c:v>
                </c:pt>
                <c:pt idx="38">
                  <c:v>21.257528707371208</c:v>
                </c:pt>
                <c:pt idx="39">
                  <c:v>19.56714833145811</c:v>
                </c:pt>
                <c:pt idx="40">
                  <c:v>18.059391558641138</c:v>
                </c:pt>
                <c:pt idx="41">
                  <c:v>16.623324294572381</c:v>
                </c:pt>
                <c:pt idx="42">
                  <c:v>15.301451862607109</c:v>
                </c:pt>
                <c:pt idx="43">
                  <c:v>14.122390545701395</c:v>
                </c:pt>
                <c:pt idx="44">
                  <c:v>12.999390211652385</c:v>
                </c:pt>
                <c:pt idx="45">
                  <c:v>11.997715450358793</c:v>
                </c:pt>
                <c:pt idx="46">
                  <c:v>11.043667450129895</c:v>
                </c:pt>
                <c:pt idx="47">
                  <c:v>10.165484525256952</c:v>
                </c:pt>
                <c:pt idx="48">
                  <c:v>9.4072887540524057</c:v>
                </c:pt>
                <c:pt idx="49">
                  <c:v>8.6592292538488902</c:v>
                </c:pt>
                <c:pt idx="50">
                  <c:v>7.9919878483204458</c:v>
                </c:pt>
                <c:pt idx="51">
                  <c:v>7.356471857289363</c:v>
                </c:pt>
                <c:pt idx="52">
                  <c:v>6.7896150992694295</c:v>
                </c:pt>
                <c:pt idx="53">
                  <c:v>6.2497107537643739</c:v>
                </c:pt>
                <c:pt idx="54">
                  <c:v>5.7527391368504537</c:v>
                </c:pt>
                <c:pt idx="55">
                  <c:v>5.309458836169604</c:v>
                </c:pt>
                <c:pt idx="56">
                  <c:v>4.8872552420017019</c:v>
                </c:pt>
                <c:pt idx="57">
                  <c:v>4.5106652521478168</c:v>
                </c:pt>
                <c:pt idx="58">
                  <c:v>4.1519810358635496</c:v>
                </c:pt>
                <c:pt idx="59">
                  <c:v>3.8218190795608216</c:v>
                </c:pt>
                <c:pt idx="60">
                  <c:v>3.5462335113923613</c:v>
                </c:pt>
                <c:pt idx="61">
                  <c:v>3.2642400765682833</c:v>
                </c:pt>
                <c:pt idx="62">
                  <c:v>3.0127123628628638</c:v>
                </c:pt>
                <c:pt idx="63">
                  <c:v>2.7731440703036161</c:v>
                </c:pt>
                <c:pt idx="64">
                  <c:v>2.5594580143096848</c:v>
                </c:pt>
                <c:pt idx="65">
                  <c:v>2.3559321172065868</c:v>
                </c:pt>
                <c:pt idx="66">
                  <c:v>2.168590424165457</c:v>
                </c:pt>
                <c:pt idx="67">
                  <c:v>2.0014885632241368</c:v>
                </c:pt>
                <c:pt idx="68">
                  <c:v>1.8423319163503449</c:v>
                </c:pt>
                <c:pt idx="69">
                  <c:v>1.7003700741033461</c:v>
                </c:pt>
                <c:pt idx="70">
                  <c:v>1.5651581101624239</c:v>
                </c:pt>
                <c:pt idx="71">
                  <c:v>1.4406980851500915</c:v>
                </c:pt>
                <c:pt idx="72">
                  <c:v>1.3368115347692384</c:v>
                </c:pt>
                <c:pt idx="73">
                  <c:v>1.2305094327810326</c:v>
                </c:pt>
                <c:pt idx="74">
                  <c:v>1.1356918896284625</c:v>
                </c:pt>
                <c:pt idx="75">
                  <c:v>1.0453826486184323</c:v>
                </c:pt>
                <c:pt idx="76">
                  <c:v>0.96483014592667526</c:v>
                </c:pt>
                <c:pt idx="77">
                  <c:v>0.88810768363037507</c:v>
                </c:pt>
                <c:pt idx="78">
                  <c:v>0.8174861254628043</c:v>
                </c:pt>
                <c:pt idx="79">
                  <c:v>0.75449430767355352</c:v>
                </c:pt>
                <c:pt idx="80">
                  <c:v>0.69449757009477442</c:v>
                </c:pt>
                <c:pt idx="81">
                  <c:v>0.64098269928798202</c:v>
                </c:pt>
                <c:pt idx="82">
                  <c:v>0.59001230705228924</c:v>
                </c:pt>
                <c:pt idx="83">
                  <c:v>0.54309503651168545</c:v>
                </c:pt>
                <c:pt idx="84">
                  <c:v>0.50393327843501956</c:v>
                </c:pt>
              </c:numCache>
            </c:numRef>
          </c:val>
          <c:smooth val="0"/>
        </c:ser>
        <c:dLbls>
          <c:showLegendKey val="0"/>
          <c:showVal val="0"/>
          <c:showCatName val="0"/>
          <c:showSerName val="0"/>
          <c:showPercent val="0"/>
          <c:showBubbleSize val="0"/>
        </c:dLbls>
        <c:marker val="1"/>
        <c:smooth val="0"/>
        <c:axId val="288699520"/>
        <c:axId val="288701056"/>
      </c:lineChart>
      <c:dateAx>
        <c:axId val="288699520"/>
        <c:scaling>
          <c:orientation val="minMax"/>
        </c:scaling>
        <c:delete val="0"/>
        <c:axPos val="b"/>
        <c:majorGridlines>
          <c:spPr>
            <a:ln w="3175">
              <a:solidFill>
                <a:sysClr val="window" lastClr="FFFFFF">
                  <a:lumMod val="85000"/>
                </a:sysClr>
              </a:solidFill>
              <a:prstDash val="solid"/>
            </a:ln>
          </c:spPr>
        </c:majorGridlines>
        <c:numFmt formatCode="ge\.m" sourceLinked="0"/>
        <c:majorTickMark val="in"/>
        <c:minorTickMark val="none"/>
        <c:tickLblPos val="nextTo"/>
        <c:spPr>
          <a:ln w="3175">
            <a:solidFill>
              <a:srgbClr val="000000"/>
            </a:solidFill>
            <a:prstDash val="solid"/>
          </a:ln>
        </c:spPr>
        <c:txPr>
          <a:bodyPr rot="-5400000" vert="horz"/>
          <a:lstStyle/>
          <a:p>
            <a:pPr>
              <a:defRPr/>
            </a:pPr>
            <a:endParaRPr lang="ja-JP"/>
          </a:p>
        </c:txPr>
        <c:crossAx val="288701056"/>
        <c:crosses val="autoZero"/>
        <c:auto val="0"/>
        <c:lblOffset val="100"/>
        <c:baseTimeUnit val="days"/>
        <c:majorUnit val="6"/>
        <c:majorTimeUnit val="months"/>
      </c:dateAx>
      <c:valAx>
        <c:axId val="288701056"/>
        <c:scaling>
          <c:logBase val="10"/>
          <c:orientation val="minMax"/>
        </c:scaling>
        <c:delete val="0"/>
        <c:axPos val="l"/>
        <c:majorGridlines>
          <c:spPr>
            <a:ln w="3175">
              <a:solidFill>
                <a:srgbClr val="000000"/>
              </a:solidFill>
              <a:prstDash val="solid"/>
            </a:ln>
          </c:spPr>
        </c:majorGridlines>
        <c:minorGridlines>
          <c:spPr>
            <a:ln w="3175">
              <a:solidFill>
                <a:sysClr val="window" lastClr="FFFFFF">
                  <a:lumMod val="85000"/>
                </a:sysClr>
              </a:solid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a:pPr>
            <a:endParaRPr lang="ja-JP"/>
          </a:p>
        </c:txPr>
        <c:crossAx val="288699520"/>
        <c:crosses val="autoZero"/>
        <c:crossBetween val="between"/>
        <c:majorUnit val="500"/>
      </c:valAx>
      <c:spPr>
        <a:noFill/>
        <a:ln w="12700">
          <a:solidFill>
            <a:srgbClr val="808080"/>
          </a:solidFill>
          <a:prstDash val="solid"/>
        </a:ln>
      </c:spPr>
    </c:plotArea>
    <c:legend>
      <c:legendPos val="t"/>
      <c:layout>
        <c:manualLayout>
          <c:xMode val="edge"/>
          <c:yMode val="edge"/>
          <c:x val="0.29507875653415783"/>
          <c:y val="5.7577241086361648E-2"/>
          <c:w val="0.60751260612951385"/>
          <c:h val="0.16082736516478471"/>
        </c:manualLayout>
      </c:layout>
      <c:overlay val="0"/>
      <c:spPr>
        <a:solidFill>
          <a:sysClr val="window" lastClr="FFFFFF"/>
        </a:solidFill>
        <a:ln>
          <a:solidFill>
            <a:sysClr val="windowText" lastClr="000000">
              <a:lumMod val="50000"/>
              <a:lumOff val="50000"/>
            </a:sysClr>
          </a:solidFill>
        </a:ln>
      </c:spPr>
      <c:txPr>
        <a:bodyPr/>
        <a:lstStyle/>
        <a:p>
          <a:pPr>
            <a:defRPr sz="900"/>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panose="020B0604030504040204" pitchFamily="50" charset="-128"/>
          <a:ea typeface="Meiryo UI" panose="020B0604030504040204" pitchFamily="50" charset="-128"/>
          <a:cs typeface="ＭＳ Ｐゴシック"/>
        </a:defRPr>
      </a:pPr>
      <a:endParaRPr lang="ja-JP"/>
    </a:p>
  </c:txPr>
  <c:printSettings>
    <c:headerFooter alignWithMargins="0"/>
    <c:pageMargins b="1" l="0.75" r="0.75" t="1" header="0.51200000000000001" footer="0.51200000000000001"/>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5" Type="http://schemas.openxmlformats.org/officeDocument/2006/relationships/chart" Target="../charts/chart11.xml"/><Relationship Id="rId4"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xdr:col>
      <xdr:colOff>19424</xdr:colOff>
      <xdr:row>2</xdr:row>
      <xdr:rowOff>91017</xdr:rowOff>
    </xdr:from>
    <xdr:to>
      <xdr:col>16</xdr:col>
      <xdr:colOff>342900</xdr:colOff>
      <xdr:row>51</xdr:row>
      <xdr:rowOff>12700</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95250</xdr:colOff>
      <xdr:row>55</xdr:row>
      <xdr:rowOff>101600</xdr:rowOff>
    </xdr:from>
    <xdr:to>
      <xdr:col>16</xdr:col>
      <xdr:colOff>190500</xdr:colOff>
      <xdr:row>89</xdr:row>
      <xdr:rowOff>25400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95250</xdr:colOff>
      <xdr:row>85</xdr:row>
      <xdr:rowOff>114300</xdr:rowOff>
    </xdr:from>
    <xdr:to>
      <xdr:col>16</xdr:col>
      <xdr:colOff>190500</xdr:colOff>
      <xdr:row>119</xdr:row>
      <xdr:rowOff>63500</xdr:rowOff>
    </xdr:to>
    <xdr:graphicFrame macro="">
      <xdr:nvGraphicFramePr>
        <xdr:cNvPr id="5"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29</xdr:col>
      <xdr:colOff>113242</xdr:colOff>
      <xdr:row>58</xdr:row>
      <xdr:rowOff>78316</xdr:rowOff>
    </xdr:from>
    <xdr:to>
      <xdr:col>39</xdr:col>
      <xdr:colOff>349250</xdr:colOff>
      <xdr:row>89</xdr:row>
      <xdr:rowOff>10583</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29</xdr:col>
      <xdr:colOff>124884</xdr:colOff>
      <xdr:row>1</xdr:row>
      <xdr:rowOff>89957</xdr:rowOff>
    </xdr:from>
    <xdr:to>
      <xdr:col>39</xdr:col>
      <xdr:colOff>254000</xdr:colOff>
      <xdr:row>28</xdr:row>
      <xdr:rowOff>51857</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29</xdr:col>
      <xdr:colOff>113241</xdr:colOff>
      <xdr:row>29</xdr:row>
      <xdr:rowOff>35983</xdr:rowOff>
    </xdr:from>
    <xdr:to>
      <xdr:col>39</xdr:col>
      <xdr:colOff>275166</xdr:colOff>
      <xdr:row>56</xdr:row>
      <xdr:rowOff>84666</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94193</xdr:colOff>
      <xdr:row>3</xdr:row>
      <xdr:rowOff>12700</xdr:rowOff>
    </xdr:from>
    <xdr:to>
      <xdr:col>12</xdr:col>
      <xdr:colOff>25401</xdr:colOff>
      <xdr:row>29</xdr:row>
      <xdr:rowOff>114299</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30692</xdr:colOff>
      <xdr:row>3</xdr:row>
      <xdr:rowOff>12700</xdr:rowOff>
    </xdr:from>
    <xdr:to>
      <xdr:col>23</xdr:col>
      <xdr:colOff>25400</xdr:colOff>
      <xdr:row>30</xdr:row>
      <xdr:rowOff>101600</xdr:rowOff>
    </xdr:to>
    <xdr:graphicFrame macro="">
      <xdr:nvGraphicFramePr>
        <xdr:cNvPr id="4"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106893</xdr:colOff>
      <xdr:row>27</xdr:row>
      <xdr:rowOff>38100</xdr:rowOff>
    </xdr:from>
    <xdr:to>
      <xdr:col>12</xdr:col>
      <xdr:colOff>38101</xdr:colOff>
      <xdr:row>50</xdr:row>
      <xdr:rowOff>88901</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30692</xdr:colOff>
      <xdr:row>27</xdr:row>
      <xdr:rowOff>25401</xdr:rowOff>
    </xdr:from>
    <xdr:to>
      <xdr:col>23</xdr:col>
      <xdr:colOff>25400</xdr:colOff>
      <xdr:row>50</xdr:row>
      <xdr:rowOff>38101</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469900</xdr:colOff>
      <xdr:row>76</xdr:row>
      <xdr:rowOff>50800</xdr:rowOff>
    </xdr:from>
    <xdr:to>
      <xdr:col>17</xdr:col>
      <xdr:colOff>279400</xdr:colOff>
      <xdr:row>97</xdr:row>
      <xdr:rowOff>25400</xdr:rowOff>
    </xdr:to>
    <xdr:graphicFrame macro="">
      <xdr:nvGraphicFramePr>
        <xdr:cNvPr id="8"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28574</xdr:colOff>
      <xdr:row>1</xdr:row>
      <xdr:rowOff>19049</xdr:rowOff>
    </xdr:from>
    <xdr:to>
      <xdr:col>19</xdr:col>
      <xdr:colOff>257175</xdr:colOff>
      <xdr:row>31</xdr:row>
      <xdr:rowOff>114300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23811</xdr:colOff>
      <xdr:row>30</xdr:row>
      <xdr:rowOff>123823</xdr:rowOff>
    </xdr:from>
    <xdr:to>
      <xdr:col>19</xdr:col>
      <xdr:colOff>257175</xdr:colOff>
      <xdr:row>61</xdr:row>
      <xdr:rowOff>95249</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66675</xdr:colOff>
      <xdr:row>18</xdr:row>
      <xdr:rowOff>0</xdr:rowOff>
    </xdr:from>
    <xdr:to>
      <xdr:col>5</xdr:col>
      <xdr:colOff>76200</xdr:colOff>
      <xdr:row>29</xdr:row>
      <xdr:rowOff>38100</xdr:rowOff>
    </xdr:to>
    <xdr:pic>
      <xdr:nvPicPr>
        <xdr:cNvPr id="2" name="図 1" descr="清掃工場の全景"/>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3781425"/>
          <a:ext cx="2286000" cy="1714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142875</xdr:colOff>
      <xdr:row>18</xdr:row>
      <xdr:rowOff>28575</xdr:rowOff>
    </xdr:from>
    <xdr:to>
      <xdr:col>8</xdr:col>
      <xdr:colOff>492125</xdr:colOff>
      <xdr:row>27</xdr:row>
      <xdr:rowOff>76200</xdr:rowOff>
    </xdr:to>
    <xdr:pic>
      <xdr:nvPicPr>
        <xdr:cNvPr id="3" name="図 2" descr="トラックスケール"/>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19350" y="3810000"/>
          <a:ext cx="1892300" cy="1419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47625</xdr:colOff>
      <xdr:row>18</xdr:row>
      <xdr:rowOff>9526</xdr:rowOff>
    </xdr:from>
    <xdr:to>
      <xdr:col>12</xdr:col>
      <xdr:colOff>466725</xdr:colOff>
      <xdr:row>27</xdr:row>
      <xdr:rowOff>100454</xdr:rowOff>
    </xdr:to>
    <xdr:pic>
      <xdr:nvPicPr>
        <xdr:cNvPr id="4" name="図 3" descr="ごみピット"/>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81500" y="3790951"/>
          <a:ext cx="1962150" cy="14625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76200</xdr:colOff>
      <xdr:row>31</xdr:row>
      <xdr:rowOff>76200</xdr:rowOff>
    </xdr:from>
    <xdr:to>
      <xdr:col>4</xdr:col>
      <xdr:colOff>495300</xdr:colOff>
      <xdr:row>41</xdr:row>
      <xdr:rowOff>23813</xdr:rowOff>
    </xdr:to>
    <xdr:pic>
      <xdr:nvPicPr>
        <xdr:cNvPr id="5" name="図 4" descr="ごみ搬入室"/>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95275" y="5838825"/>
          <a:ext cx="1962150" cy="14716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57150</xdr:colOff>
      <xdr:row>31</xdr:row>
      <xdr:rowOff>9525</xdr:rowOff>
    </xdr:from>
    <xdr:to>
      <xdr:col>8</xdr:col>
      <xdr:colOff>495300</xdr:colOff>
      <xdr:row>40</xdr:row>
      <xdr:rowOff>123825</xdr:rowOff>
    </xdr:to>
    <xdr:pic>
      <xdr:nvPicPr>
        <xdr:cNvPr id="6" name="図 5" descr="中央制御室"/>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333625" y="5772150"/>
          <a:ext cx="1981200" cy="1485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372;&#12415;&#28784;Cs_&#30707;&#24059;&#24195;&#2249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2372;&#12415;&#28784;Cs_&#22633;&#31427;&#24066;a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まとめ"/>
      <sheetName val="試験+本焼却"/>
      <sheetName val="Bq元表"/>
      <sheetName val="月間量回帰式"/>
      <sheetName val="濃度回帰式"/>
      <sheetName val="施設概要"/>
      <sheetName val="ごみし尿受入量"/>
      <sheetName val="公害基準"/>
    </sheetNames>
    <sheetDataSet>
      <sheetData sheetId="0">
        <row r="7">
          <cell r="X7">
            <v>5.0000000000000001E-3</v>
          </cell>
          <cell r="AD7">
            <v>0.13</v>
          </cell>
          <cell r="AJ7">
            <v>0.05</v>
          </cell>
          <cell r="AL7">
            <v>2.1960301163586587E-2</v>
          </cell>
          <cell r="AM7">
            <v>2.0619999999999998</v>
          </cell>
          <cell r="AN7">
            <v>30.07</v>
          </cell>
        </row>
        <row r="15">
          <cell r="S15">
            <v>40614</v>
          </cell>
        </row>
        <row r="16">
          <cell r="S16">
            <v>41012</v>
          </cell>
          <cell r="AQ16">
            <v>346.64908559107795</v>
          </cell>
          <cell r="AR16">
            <v>487.59737949952199</v>
          </cell>
        </row>
      </sheetData>
      <sheetData sheetId="1"/>
      <sheetData sheetId="2"/>
      <sheetData sheetId="3"/>
      <sheetData sheetId="4"/>
      <sheetData sheetId="5"/>
      <sheetData sheetId="6">
        <row r="20">
          <cell r="U20">
            <v>59786.102500000001</v>
          </cell>
          <cell r="V20">
            <v>59570.25</v>
          </cell>
          <cell r="W20">
            <v>60501.77</v>
          </cell>
          <cell r="X20">
            <v>62834.18</v>
          </cell>
          <cell r="Y20">
            <v>50077.59</v>
          </cell>
        </row>
      </sheetData>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まとめ"/>
      <sheetName val="元デタ"/>
      <sheetName val="概要"/>
      <sheetName val="境界線量"/>
      <sheetName val="一廃実調"/>
    </sheetNames>
    <sheetDataSet>
      <sheetData sheetId="0" refreshError="1"/>
      <sheetData sheetId="1" refreshError="1"/>
      <sheetData sheetId="2" refreshError="1"/>
      <sheetData sheetId="3">
        <row r="8">
          <cell r="AF8">
            <v>2.1960301163586587E-2</v>
          </cell>
          <cell r="AG8">
            <v>2.0619999999999998</v>
          </cell>
          <cell r="AH8">
            <v>30.07</v>
          </cell>
        </row>
        <row r="12">
          <cell r="V12">
            <v>40616</v>
          </cell>
        </row>
        <row r="13">
          <cell r="V13">
            <v>41116</v>
          </cell>
        </row>
      </sheetData>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city.shiogama.miyagi.jp/kankyo/kurashi/gomi/shisetsu/seso.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G1268"/>
  <sheetViews>
    <sheetView tabSelected="1" zoomScale="75" zoomScaleNormal="75" workbookViewId="0">
      <selection activeCell="AZ68" sqref="AZ68"/>
    </sheetView>
  </sheetViews>
  <sheetFormatPr defaultColWidth="4.875" defaultRowHeight="12" customHeight="1" x14ac:dyDescent="0.15"/>
  <cols>
    <col min="1" max="1" width="1.375" style="11" customWidth="1"/>
    <col min="2" max="2" width="6.25" style="12" customWidth="1"/>
    <col min="3" max="4" width="4.375" style="2" customWidth="1"/>
    <col min="5" max="5" width="5.125" style="2" customWidth="1"/>
    <col min="6" max="6" width="6.25" style="12" customWidth="1"/>
    <col min="7" max="10" width="4.375" style="2" customWidth="1"/>
    <col min="11" max="11" width="5.125" style="2" customWidth="1"/>
    <col min="12" max="15" width="4.375" style="2" customWidth="1"/>
    <col min="16" max="16" width="5.125" style="2" customWidth="1"/>
    <col min="17" max="17" width="5.875" style="2" customWidth="1"/>
    <col min="18" max="18" width="5.375" style="2" customWidth="1"/>
    <col min="19" max="19" width="4.5" style="2" customWidth="1"/>
    <col min="20" max="20" width="5" style="12" customWidth="1"/>
    <col min="21" max="23" width="5" style="2" customWidth="1"/>
    <col min="24" max="24" width="5" style="12" customWidth="1"/>
    <col min="25" max="31" width="5" style="2" customWidth="1"/>
    <col min="32" max="33" width="4.625" style="62" customWidth="1"/>
    <col min="34" max="36" width="4.625" style="31" customWidth="1"/>
    <col min="37" max="37" width="4.625" style="62" customWidth="1"/>
    <col min="38" max="38" width="2.75" style="62" customWidth="1"/>
    <col min="39" max="40" width="4.375" style="2" customWidth="1"/>
    <col min="41" max="41" width="2" style="2" customWidth="1"/>
    <col min="42" max="42" width="4.625" style="2" customWidth="1"/>
    <col min="43" max="51" width="4.375" style="2" customWidth="1"/>
    <col min="52" max="16384" width="4.875" style="2"/>
  </cols>
  <sheetData>
    <row r="1" spans="1:38" ht="6.75" customHeight="1" x14ac:dyDescent="0.15">
      <c r="AH1" s="62"/>
      <c r="AI1" s="62"/>
      <c r="AJ1" s="62"/>
    </row>
    <row r="2" spans="1:38" ht="15.75" customHeight="1" x14ac:dyDescent="0.2">
      <c r="B2" s="85" t="s">
        <v>88</v>
      </c>
      <c r="Q2" s="104" t="s">
        <v>195</v>
      </c>
      <c r="R2" s="292"/>
      <c r="S2" s="292"/>
      <c r="T2" s="93"/>
      <c r="U2" s="93" t="s">
        <v>326</v>
      </c>
      <c r="W2" s="93"/>
      <c r="AF2" s="63"/>
      <c r="AG2" s="60"/>
      <c r="AK2" s="31"/>
    </row>
    <row r="3" spans="1:38" ht="9.9499999999999993" customHeight="1" x14ac:dyDescent="0.2">
      <c r="A3" s="2"/>
      <c r="K3" s="9"/>
      <c r="P3" s="5"/>
      <c r="R3" s="2" t="s">
        <v>283</v>
      </c>
      <c r="T3" s="2"/>
      <c r="X3" s="2"/>
      <c r="AF3" s="63"/>
      <c r="AG3" s="60"/>
      <c r="AK3" s="31"/>
    </row>
    <row r="4" spans="1:38" ht="12" customHeight="1" x14ac:dyDescent="0.2">
      <c r="A4" s="2"/>
      <c r="K4" s="9"/>
      <c r="P4" s="5"/>
      <c r="T4" s="60"/>
      <c r="U4" s="60"/>
      <c r="V4" s="60"/>
      <c r="W4" s="12"/>
    </row>
    <row r="5" spans="1:38" ht="11.25" customHeight="1" x14ac:dyDescent="0.15">
      <c r="A5" s="2"/>
      <c r="K5" s="9"/>
      <c r="P5" s="5"/>
    </row>
    <row r="6" spans="1:38" ht="9.9499999999999993" customHeight="1" x14ac:dyDescent="0.15">
      <c r="A6" s="2"/>
      <c r="K6" s="9"/>
      <c r="P6" s="5"/>
      <c r="R6" s="103" t="s">
        <v>102</v>
      </c>
      <c r="T6" s="2"/>
      <c r="W6" s="80" t="s">
        <v>125</v>
      </c>
      <c r="Z6" s="80" t="s">
        <v>110</v>
      </c>
      <c r="AF6" s="2"/>
      <c r="AG6" s="2"/>
      <c r="AH6" s="2"/>
      <c r="AI6" s="2"/>
      <c r="AJ6" s="2"/>
      <c r="AK6" s="2"/>
      <c r="AL6" s="2"/>
    </row>
    <row r="7" spans="1:38" ht="9.9499999999999993" customHeight="1" x14ac:dyDescent="0.15">
      <c r="A7" s="2"/>
      <c r="K7" s="9"/>
      <c r="P7" s="5"/>
      <c r="R7" s="45" t="s">
        <v>105</v>
      </c>
      <c r="S7" s="46" t="s">
        <v>101</v>
      </c>
      <c r="T7" s="2"/>
      <c r="U7" s="12"/>
      <c r="W7" s="10" t="s">
        <v>106</v>
      </c>
      <c r="X7" s="7" t="s">
        <v>103</v>
      </c>
      <c r="Z7" s="57" t="s">
        <v>111</v>
      </c>
      <c r="AA7" s="76"/>
      <c r="AB7" s="96">
        <v>8.2899999999999991</v>
      </c>
      <c r="AC7" s="8"/>
      <c r="AF7" s="2"/>
      <c r="AG7" s="2"/>
      <c r="AH7" s="2"/>
      <c r="AI7" s="2"/>
      <c r="AJ7" s="2"/>
      <c r="AK7" s="2"/>
      <c r="AL7" s="2"/>
    </row>
    <row r="8" spans="1:38" ht="9.9499999999999993" customHeight="1" x14ac:dyDescent="0.15">
      <c r="A8" s="2"/>
      <c r="K8" s="9"/>
      <c r="P8" s="5"/>
      <c r="R8" s="45">
        <v>4</v>
      </c>
      <c r="S8" s="82">
        <v>7.9322176308980252E-2</v>
      </c>
      <c r="T8" s="2"/>
      <c r="U8" s="12"/>
      <c r="W8" s="21">
        <v>2011</v>
      </c>
      <c r="X8" s="293">
        <v>19558</v>
      </c>
      <c r="Z8" s="57" t="s">
        <v>112</v>
      </c>
      <c r="AA8" s="76"/>
      <c r="AB8" s="96">
        <v>3.46</v>
      </c>
      <c r="AC8" s="8"/>
      <c r="AF8" s="2"/>
      <c r="AG8" s="2"/>
      <c r="AH8" s="2"/>
      <c r="AI8" s="2"/>
      <c r="AJ8" s="2"/>
      <c r="AK8" s="2"/>
      <c r="AL8" s="2"/>
    </row>
    <row r="9" spans="1:38" ht="9.9499999999999993" customHeight="1" x14ac:dyDescent="0.15">
      <c r="A9" s="2"/>
      <c r="P9" s="5"/>
      <c r="R9" s="45">
        <v>5</v>
      </c>
      <c r="S9" s="82">
        <v>8.9128643618102618E-2</v>
      </c>
      <c r="T9" s="2"/>
      <c r="U9" s="12"/>
      <c r="W9" s="21">
        <v>2012</v>
      </c>
      <c r="X9" s="293">
        <v>18805</v>
      </c>
      <c r="Z9" s="57" t="s">
        <v>113</v>
      </c>
      <c r="AA9" s="76"/>
      <c r="AB9" s="96">
        <v>3.1</v>
      </c>
      <c r="AC9" s="8"/>
      <c r="AF9" s="2"/>
      <c r="AG9" s="2"/>
      <c r="AH9" s="2"/>
      <c r="AI9" s="2"/>
      <c r="AJ9" s="2"/>
      <c r="AK9" s="2"/>
      <c r="AL9" s="2"/>
    </row>
    <row r="10" spans="1:38" ht="9.9499999999999993" customHeight="1" x14ac:dyDescent="0.15">
      <c r="A10" s="2"/>
      <c r="P10" s="5"/>
      <c r="R10" s="45">
        <v>6</v>
      </c>
      <c r="S10" s="82">
        <v>8.7466418700092655E-2</v>
      </c>
      <c r="T10" s="2"/>
      <c r="U10" s="12"/>
      <c r="W10" s="21">
        <v>2013</v>
      </c>
      <c r="X10" s="293">
        <v>18403</v>
      </c>
      <c r="Z10" s="57" t="s">
        <v>114</v>
      </c>
      <c r="AA10" s="76"/>
      <c r="AB10" s="96">
        <v>3.99</v>
      </c>
      <c r="AC10" s="8"/>
      <c r="AF10" s="2"/>
      <c r="AG10" s="2"/>
      <c r="AH10" s="2"/>
      <c r="AI10" s="2"/>
      <c r="AJ10" s="2"/>
      <c r="AK10" s="2"/>
      <c r="AL10" s="2"/>
    </row>
    <row r="11" spans="1:38" ht="9.9499999999999993" customHeight="1" x14ac:dyDescent="0.15">
      <c r="A11" s="2"/>
      <c r="P11" s="5"/>
      <c r="R11" s="45">
        <v>7</v>
      </c>
      <c r="S11" s="82">
        <v>9.3057188641443564E-2</v>
      </c>
      <c r="T11" s="2"/>
      <c r="U11" s="12"/>
      <c r="W11" s="21">
        <v>2014</v>
      </c>
      <c r="X11" s="293">
        <v>16482</v>
      </c>
      <c r="Z11" s="57" t="s">
        <v>115</v>
      </c>
      <c r="AA11" s="76"/>
      <c r="AB11" s="96">
        <v>6.57</v>
      </c>
      <c r="AC11" s="8"/>
      <c r="AF11" s="2"/>
      <c r="AG11" s="2"/>
      <c r="AH11" s="2"/>
      <c r="AI11" s="2"/>
      <c r="AJ11" s="2"/>
    </row>
    <row r="12" spans="1:38" ht="9.9499999999999993" customHeight="1" x14ac:dyDescent="0.15">
      <c r="A12" s="2"/>
      <c r="J12" s="7"/>
      <c r="K12" s="7"/>
      <c r="P12" s="5"/>
      <c r="R12" s="45">
        <v>8</v>
      </c>
      <c r="S12" s="82">
        <v>9.4364251114423536E-2</v>
      </c>
      <c r="T12" s="2"/>
      <c r="U12" s="12"/>
      <c r="W12" s="21">
        <v>2015</v>
      </c>
      <c r="X12" s="293">
        <v>16437</v>
      </c>
      <c r="Z12" s="57" t="s">
        <v>116</v>
      </c>
      <c r="AA12" s="76"/>
      <c r="AB12" s="96">
        <v>11.272254775308786</v>
      </c>
      <c r="AC12" s="8"/>
      <c r="AE12" s="2" t="s">
        <v>193</v>
      </c>
      <c r="AJ12" s="2"/>
    </row>
    <row r="13" spans="1:38" ht="9.9499999999999993" customHeight="1" x14ac:dyDescent="0.15">
      <c r="A13" s="2"/>
      <c r="J13" s="7"/>
      <c r="K13" s="7"/>
      <c r="P13" s="5"/>
      <c r="R13" s="45">
        <v>9</v>
      </c>
      <c r="S13" s="82">
        <v>8.7498753172037952E-2</v>
      </c>
      <c r="T13" s="2"/>
      <c r="U13" s="12"/>
      <c r="W13" s="21">
        <v>2016</v>
      </c>
      <c r="X13" s="293">
        <v>16529</v>
      </c>
      <c r="Z13" s="58" t="s">
        <v>104</v>
      </c>
      <c r="AA13" s="100"/>
      <c r="AB13" s="97">
        <f>AVERAGE(AB7:AB12)</f>
        <v>6.1137091292181305</v>
      </c>
      <c r="AC13" s="8"/>
      <c r="AE13" s="2" t="s">
        <v>131</v>
      </c>
      <c r="AJ13" s="2"/>
    </row>
    <row r="14" spans="1:38" ht="9.9499999999999993" customHeight="1" x14ac:dyDescent="0.15">
      <c r="A14" s="2"/>
      <c r="J14" s="7"/>
      <c r="K14" s="7"/>
      <c r="P14" s="5"/>
      <c r="R14" s="45">
        <v>10</v>
      </c>
      <c r="S14" s="82">
        <v>9.00306780289966E-2</v>
      </c>
      <c r="T14" s="2"/>
      <c r="U14" s="12"/>
      <c r="W14" s="21">
        <v>2017</v>
      </c>
      <c r="X14" s="293">
        <v>16215.855314497323</v>
      </c>
      <c r="AC14" s="8"/>
      <c r="AE14" s="2" t="s">
        <v>133</v>
      </c>
    </row>
    <row r="15" spans="1:38" ht="9.9499999999999993" customHeight="1" x14ac:dyDescent="0.15">
      <c r="A15" s="2"/>
      <c r="J15" s="7"/>
      <c r="K15" s="7"/>
      <c r="M15" s="5"/>
      <c r="N15" s="5"/>
      <c r="O15" s="5"/>
      <c r="P15" s="5"/>
      <c r="R15" s="45">
        <v>11</v>
      </c>
      <c r="S15" s="82">
        <v>8.1438010045640843E-2</v>
      </c>
      <c r="T15" s="2"/>
      <c r="U15" s="12"/>
      <c r="W15" s="21">
        <v>2018</v>
      </c>
      <c r="X15" s="293">
        <v>16126.944566873573</v>
      </c>
      <c r="AE15" s="2" t="s">
        <v>132</v>
      </c>
    </row>
    <row r="16" spans="1:38" ht="9.9499999999999993" customHeight="1" x14ac:dyDescent="0.15">
      <c r="A16" s="2"/>
      <c r="J16" s="7"/>
      <c r="K16" s="7"/>
      <c r="M16" s="5"/>
      <c r="N16" s="5"/>
      <c r="O16" s="5"/>
      <c r="P16" s="5"/>
      <c r="R16" s="45">
        <v>12</v>
      </c>
      <c r="S16" s="82">
        <v>8.1735217189744303E-2</v>
      </c>
      <c r="T16" s="2"/>
      <c r="U16" s="12"/>
      <c r="Z16" s="80" t="s">
        <v>124</v>
      </c>
      <c r="AF16" s="105" t="s">
        <v>126</v>
      </c>
    </row>
    <row r="17" spans="1:59" ht="9.9499999999999993" customHeight="1" x14ac:dyDescent="0.15">
      <c r="A17" s="2"/>
      <c r="J17" s="7"/>
      <c r="K17" s="7"/>
      <c r="M17" s="5"/>
      <c r="N17" s="5"/>
      <c r="O17" s="5"/>
      <c r="P17" s="5"/>
      <c r="R17" s="45">
        <v>1</v>
      </c>
      <c r="S17" s="82">
        <v>7.4890020694885998E-2</v>
      </c>
      <c r="T17" s="2"/>
      <c r="U17" s="12"/>
      <c r="Y17" s="99"/>
      <c r="Z17" s="10">
        <v>0.05</v>
      </c>
      <c r="AA17" s="57" t="s">
        <v>107</v>
      </c>
      <c r="AF17" s="105" t="s">
        <v>127</v>
      </c>
    </row>
    <row r="18" spans="1:59" ht="9.9499999999999993" customHeight="1" x14ac:dyDescent="0.15">
      <c r="A18" s="2"/>
      <c r="J18" s="7"/>
      <c r="K18" s="7"/>
      <c r="M18" s="5"/>
      <c r="N18" s="5"/>
      <c r="O18" s="5"/>
      <c r="P18" s="5"/>
      <c r="R18" s="45">
        <v>2</v>
      </c>
      <c r="S18" s="82">
        <v>6.4081858761377689E-2</v>
      </c>
      <c r="T18" s="2"/>
      <c r="U18" s="12"/>
      <c r="Y18" s="99"/>
      <c r="Z18" s="10">
        <v>0.13</v>
      </c>
      <c r="AA18" s="57" t="s">
        <v>108</v>
      </c>
      <c r="AF18" s="62" t="s">
        <v>130</v>
      </c>
    </row>
    <row r="19" spans="1:59" ht="9.9499999999999993" customHeight="1" x14ac:dyDescent="0.15">
      <c r="A19" s="2"/>
      <c r="J19" s="7"/>
      <c r="K19" s="7"/>
      <c r="M19" s="5"/>
      <c r="N19" s="5"/>
      <c r="O19" s="5"/>
      <c r="P19" s="5"/>
      <c r="R19" s="45">
        <v>3</v>
      </c>
      <c r="S19" s="82">
        <v>7.7688555125821387E-2</v>
      </c>
      <c r="T19" s="2"/>
      <c r="U19" s="12"/>
    </row>
    <row r="20" spans="1:59" ht="9.9499999999999993" customHeight="1" x14ac:dyDescent="0.15">
      <c r="A20" s="2"/>
      <c r="J20" s="7"/>
      <c r="K20" s="7"/>
      <c r="M20" s="5"/>
      <c r="N20" s="5"/>
      <c r="O20" s="5"/>
      <c r="P20" s="5"/>
      <c r="R20" s="299" t="s">
        <v>117</v>
      </c>
      <c r="S20" s="300"/>
      <c r="T20" s="300"/>
      <c r="U20" s="12"/>
    </row>
    <row r="21" spans="1:59" ht="9.9499999999999993" customHeight="1" x14ac:dyDescent="0.15">
      <c r="A21" s="2"/>
      <c r="J21" s="7"/>
      <c r="K21" s="7"/>
      <c r="M21" s="5"/>
      <c r="N21" s="5"/>
      <c r="O21" s="5"/>
      <c r="P21" s="5"/>
      <c r="R21" s="300"/>
      <c r="S21" s="300"/>
      <c r="T21" s="300"/>
      <c r="W21" s="12"/>
      <c r="X21" s="2"/>
      <c r="Y21" s="301" t="s">
        <v>119</v>
      </c>
      <c r="Z21" s="301" t="s">
        <v>122</v>
      </c>
      <c r="AA21" s="301" t="s">
        <v>120</v>
      </c>
      <c r="AB21" s="301" t="s">
        <v>123</v>
      </c>
      <c r="AC21" s="301" t="s">
        <v>120</v>
      </c>
      <c r="AE21" s="62"/>
      <c r="AG21" s="31"/>
      <c r="AM21" s="301" t="s">
        <v>128</v>
      </c>
      <c r="AN21" s="301" t="s">
        <v>129</v>
      </c>
      <c r="AP21" s="301" t="s">
        <v>84</v>
      </c>
      <c r="BF21" s="31"/>
      <c r="BG21" s="62"/>
    </row>
    <row r="22" spans="1:59" ht="9.9499999999999993" customHeight="1" x14ac:dyDescent="0.15">
      <c r="A22" s="2"/>
      <c r="J22" s="7"/>
      <c r="K22" s="7"/>
      <c r="M22" s="5"/>
      <c r="N22" s="5"/>
      <c r="O22" s="5"/>
      <c r="P22" s="5"/>
      <c r="R22" s="300"/>
      <c r="S22" s="300"/>
      <c r="T22" s="300"/>
      <c r="W22" s="12"/>
      <c r="X22" s="2"/>
      <c r="Y22" s="302"/>
      <c r="Z22" s="302"/>
      <c r="AA22" s="302"/>
      <c r="AB22" s="302"/>
      <c r="AC22" s="302"/>
      <c r="AE22" s="62"/>
      <c r="AG22" s="31"/>
      <c r="AM22" s="302"/>
      <c r="AN22" s="302"/>
      <c r="AP22" s="302"/>
      <c r="BF22" s="31"/>
      <c r="BG22" s="62"/>
    </row>
    <row r="23" spans="1:59" ht="9.9499999999999993" customHeight="1" x14ac:dyDescent="0.15">
      <c r="A23" s="2"/>
      <c r="J23" s="7"/>
      <c r="K23" s="7"/>
      <c r="M23" s="5"/>
      <c r="N23" s="5"/>
      <c r="O23" s="5"/>
      <c r="P23" s="5"/>
      <c r="R23" s="300"/>
      <c r="S23" s="300"/>
      <c r="T23" s="300"/>
      <c r="W23" s="12"/>
      <c r="X23" s="2"/>
      <c r="Y23" s="302"/>
      <c r="Z23" s="302"/>
      <c r="AA23" s="302"/>
      <c r="AB23" s="302"/>
      <c r="AC23" s="302"/>
      <c r="AE23" s="62"/>
      <c r="AG23" s="31"/>
      <c r="AM23" s="302"/>
      <c r="AN23" s="302"/>
      <c r="AP23" s="302"/>
      <c r="BF23" s="31"/>
      <c r="BG23" s="62"/>
    </row>
    <row r="24" spans="1:59" ht="9.9499999999999993" customHeight="1" x14ac:dyDescent="0.2">
      <c r="A24" s="2"/>
      <c r="J24" s="7"/>
      <c r="K24" s="7"/>
      <c r="M24" s="5"/>
      <c r="N24" s="5"/>
      <c r="O24" s="5"/>
      <c r="P24" s="5"/>
      <c r="S24" s="331" t="s">
        <v>194</v>
      </c>
      <c r="T24" s="332"/>
      <c r="V24" s="336" t="s">
        <v>118</v>
      </c>
      <c r="W24" s="337"/>
      <c r="X24" s="2"/>
      <c r="Y24" s="302"/>
      <c r="Z24" s="302"/>
      <c r="AA24" s="302"/>
      <c r="AB24" s="302"/>
      <c r="AC24" s="302"/>
      <c r="AE24" s="59">
        <v>89.3</v>
      </c>
      <c r="AF24" s="60" t="s">
        <v>67</v>
      </c>
      <c r="AL24" s="2"/>
      <c r="AM24" s="302"/>
      <c r="AN24" s="302"/>
      <c r="AP24" s="302"/>
    </row>
    <row r="25" spans="1:59" ht="9.9499999999999993" customHeight="1" x14ac:dyDescent="0.2">
      <c r="A25" s="2"/>
      <c r="J25" s="7"/>
      <c r="K25" s="7"/>
      <c r="M25" s="5"/>
      <c r="N25" s="5"/>
      <c r="O25" s="5"/>
      <c r="P25" s="5"/>
      <c r="S25" s="333"/>
      <c r="T25" s="332"/>
      <c r="V25" s="338"/>
      <c r="W25" s="337"/>
      <c r="X25" s="2"/>
      <c r="Y25" s="302"/>
      <c r="Z25" s="302"/>
      <c r="AA25" s="302"/>
      <c r="AB25" s="302"/>
      <c r="AC25" s="302"/>
      <c r="AE25" s="298">
        <v>690</v>
      </c>
      <c r="AF25" s="60" t="s">
        <v>331</v>
      </c>
      <c r="AG25" s="101"/>
      <c r="AH25" s="2"/>
      <c r="AL25" s="2"/>
      <c r="AM25" s="302"/>
      <c r="AN25" s="302"/>
      <c r="AP25" s="302"/>
    </row>
    <row r="26" spans="1:59" ht="9.9499999999999993" customHeight="1" x14ac:dyDescent="0.15">
      <c r="A26" s="2"/>
      <c r="J26" s="7"/>
      <c r="K26" s="7"/>
      <c r="M26" s="5"/>
      <c r="N26" s="5"/>
      <c r="O26" s="5"/>
      <c r="P26" s="5"/>
      <c r="S26" s="333"/>
      <c r="T26" s="332"/>
      <c r="V26" s="338"/>
      <c r="W26" s="337"/>
      <c r="X26" s="2"/>
      <c r="Y26" s="302"/>
      <c r="Z26" s="302"/>
      <c r="AA26" s="302"/>
      <c r="AB26" s="302"/>
      <c r="AC26" s="302"/>
      <c r="AE26" s="102"/>
      <c r="AF26" s="2"/>
      <c r="AG26" s="101"/>
      <c r="AH26" s="2"/>
      <c r="AL26" s="2"/>
      <c r="AM26" s="302"/>
      <c r="AN26" s="302"/>
      <c r="AP26" s="302"/>
    </row>
    <row r="27" spans="1:59" ht="9.9499999999999993" customHeight="1" x14ac:dyDescent="0.15">
      <c r="A27" s="2"/>
      <c r="J27" s="7"/>
      <c r="K27" s="7"/>
      <c r="M27" s="5"/>
      <c r="N27" s="5"/>
      <c r="O27" s="5"/>
      <c r="P27" s="5"/>
      <c r="S27" s="333"/>
      <c r="T27" s="332"/>
      <c r="V27" s="338"/>
      <c r="W27" s="337"/>
      <c r="X27" s="2"/>
      <c r="Y27" s="302"/>
      <c r="Z27" s="302"/>
      <c r="AA27" s="302"/>
      <c r="AB27" s="302"/>
      <c r="AC27" s="302"/>
      <c r="AE27" s="62"/>
      <c r="AF27" s="71"/>
      <c r="AG27" s="72"/>
      <c r="AH27" s="72"/>
      <c r="AL27" s="73"/>
      <c r="AM27" s="302"/>
      <c r="AN27" s="302"/>
      <c r="AP27" s="302"/>
      <c r="BF27" s="72"/>
      <c r="BG27" s="72"/>
    </row>
    <row r="28" spans="1:59" ht="12" customHeight="1" x14ac:dyDescent="0.15">
      <c r="S28" s="334"/>
      <c r="T28" s="335"/>
      <c r="V28" s="339"/>
      <c r="W28" s="340"/>
      <c r="X28" s="2"/>
      <c r="Y28" s="303"/>
      <c r="Z28" s="303"/>
      <c r="AA28" s="303"/>
      <c r="AB28" s="303"/>
      <c r="AC28" s="303"/>
      <c r="AD28" s="79"/>
      <c r="AE28" s="64">
        <f>8.021/365.25</f>
        <v>2.1960301163586587E-2</v>
      </c>
      <c r="AF28" s="64">
        <v>2.0619999999999998</v>
      </c>
      <c r="AG28" s="65">
        <v>30.07</v>
      </c>
      <c r="AH28" s="62" t="s">
        <v>69</v>
      </c>
      <c r="AL28" s="74"/>
      <c r="AM28" s="303"/>
      <c r="AN28" s="303"/>
      <c r="AP28" s="303"/>
      <c r="BF28" s="74"/>
      <c r="BG28" s="74"/>
    </row>
    <row r="29" spans="1:59" ht="12" customHeight="1" x14ac:dyDescent="0.15">
      <c r="R29" s="17"/>
      <c r="S29" s="17" t="s">
        <v>330</v>
      </c>
      <c r="T29" s="18"/>
      <c r="U29" s="18"/>
      <c r="V29" s="18"/>
      <c r="W29" s="18"/>
      <c r="X29" s="19"/>
      <c r="Y29" s="306" t="s">
        <v>80</v>
      </c>
      <c r="Z29" s="306" t="s">
        <v>109</v>
      </c>
      <c r="AA29" s="311" t="s">
        <v>77</v>
      </c>
      <c r="AB29" s="306" t="s">
        <v>121</v>
      </c>
      <c r="AC29" s="311" t="s">
        <v>78</v>
      </c>
      <c r="AD29" s="328" t="s">
        <v>328</v>
      </c>
      <c r="AE29" s="317" t="s">
        <v>70</v>
      </c>
      <c r="AF29" s="309" t="s">
        <v>71</v>
      </c>
      <c r="AG29" s="309" t="s">
        <v>72</v>
      </c>
      <c r="AH29" s="304" t="s">
        <v>73</v>
      </c>
      <c r="AI29" s="304" t="s">
        <v>74</v>
      </c>
      <c r="AJ29" s="309" t="s">
        <v>75</v>
      </c>
      <c r="AK29" s="309" t="s">
        <v>76</v>
      </c>
      <c r="AM29" s="10"/>
      <c r="AN29" s="10"/>
      <c r="AP29" s="321" t="s">
        <v>327</v>
      </c>
    </row>
    <row r="30" spans="1:59" ht="12" customHeight="1" x14ac:dyDescent="0.15">
      <c r="R30" s="15"/>
      <c r="S30" s="10" t="s">
        <v>0</v>
      </c>
      <c r="T30" s="10"/>
      <c r="U30" s="10"/>
      <c r="V30" s="10" t="s">
        <v>329</v>
      </c>
      <c r="W30" s="10"/>
      <c r="X30" s="10"/>
      <c r="Y30" s="307"/>
      <c r="Z30" s="307"/>
      <c r="AA30" s="312"/>
      <c r="AB30" s="307"/>
      <c r="AC30" s="312"/>
      <c r="AD30" s="329"/>
      <c r="AE30" s="318"/>
      <c r="AF30" s="310"/>
      <c r="AG30" s="310"/>
      <c r="AH30" s="305"/>
      <c r="AI30" s="305"/>
      <c r="AJ30" s="310"/>
      <c r="AK30" s="310"/>
      <c r="AM30" s="10"/>
      <c r="AN30" s="10"/>
      <c r="AP30" s="322"/>
    </row>
    <row r="31" spans="1:59" ht="12" customHeight="1" x14ac:dyDescent="0.15">
      <c r="R31" s="20" t="s">
        <v>68</v>
      </c>
      <c r="S31" s="16" t="s">
        <v>1</v>
      </c>
      <c r="T31" s="16" t="s">
        <v>2</v>
      </c>
      <c r="U31" s="14" t="s">
        <v>81</v>
      </c>
      <c r="V31" s="16" t="s">
        <v>1</v>
      </c>
      <c r="W31" s="16" t="s">
        <v>2</v>
      </c>
      <c r="X31" s="14" t="s">
        <v>81</v>
      </c>
      <c r="Y31" s="308"/>
      <c r="Z31" s="308"/>
      <c r="AA31" s="313"/>
      <c r="AB31" s="308"/>
      <c r="AC31" s="313"/>
      <c r="AD31" s="330"/>
      <c r="AE31" s="318"/>
      <c r="AF31" s="310"/>
      <c r="AG31" s="310"/>
      <c r="AH31" s="305"/>
      <c r="AI31" s="305"/>
      <c r="AJ31" s="310"/>
      <c r="AK31" s="310"/>
      <c r="AM31" s="10"/>
      <c r="AN31" s="10"/>
      <c r="AP31" s="323"/>
    </row>
    <row r="32" spans="1:59" ht="12" customHeight="1" x14ac:dyDescent="0.15">
      <c r="R32" s="61">
        <v>40614</v>
      </c>
      <c r="S32" s="94"/>
      <c r="T32" s="94"/>
      <c r="U32" s="14"/>
      <c r="V32" s="94"/>
      <c r="W32" s="94"/>
      <c r="X32" s="14"/>
      <c r="Y32" s="69"/>
      <c r="Z32" s="69"/>
      <c r="AA32" s="70"/>
      <c r="AB32" s="70"/>
      <c r="AC32" s="70"/>
      <c r="AD32" s="77"/>
      <c r="AE32" s="66">
        <v>1</v>
      </c>
      <c r="AF32" s="67">
        <v>1</v>
      </c>
      <c r="AG32" s="67">
        <v>1</v>
      </c>
      <c r="AH32" s="67">
        <f>AF32+AG32</f>
        <v>2</v>
      </c>
      <c r="AI32" s="75">
        <v>2500</v>
      </c>
      <c r="AJ32" s="75">
        <v>500</v>
      </c>
      <c r="AK32" s="75">
        <v>500</v>
      </c>
      <c r="AM32" s="10"/>
      <c r="AN32" s="10"/>
      <c r="AP32" s="10"/>
    </row>
    <row r="33" spans="1:42" ht="9.9499999999999993" customHeight="1" x14ac:dyDescent="0.15">
      <c r="A33" s="2"/>
      <c r="R33" s="61">
        <v>40939</v>
      </c>
      <c r="S33" s="42"/>
      <c r="T33" s="42"/>
      <c r="U33" s="98"/>
      <c r="V33" s="97"/>
      <c r="W33" s="97"/>
      <c r="X33" s="98"/>
      <c r="Y33" s="294">
        <f t="shared" ref="Y33:Y64" si="0">IF(MONTH(R33)&lt;=3,(INDEX(月値割合表,MATCH(MONTH(R33),月,0),2)*INDEX(年度別焼却量,MATCH(YEAR(R33)-1,年度,0),2)),(INDEX(月値割合表,MATCH(MONTH(R33),月,0),2)*INDEX(年度別焼却量,MATCH(YEAR(R33),年度,0),2)))</f>
        <v>1464.6990247505803</v>
      </c>
      <c r="Z33" s="54">
        <f t="shared" ref="Z33:Z64" si="1">Y33*飛灰発生率</f>
        <v>73.234951237529017</v>
      </c>
      <c r="AA33" s="54">
        <f>(Z33*U33)/10^3</f>
        <v>0</v>
      </c>
      <c r="AB33" s="54">
        <f t="shared" ref="AB33:AB64" si="2">Y33*主灰発生率</f>
        <v>190.41087321757544</v>
      </c>
      <c r="AC33" s="54">
        <f>(AB33*X33)/10^3</f>
        <v>0</v>
      </c>
      <c r="AD33" s="78">
        <f>(AA33+AC33)*10</f>
        <v>0</v>
      </c>
      <c r="AE33" s="68">
        <f t="shared" ref="AE33:AE64" si="3">1*2.71828^(-0.69315/半I131*(R33-事故日)/365.25)</f>
        <v>6.3479426819572043E-13</v>
      </c>
      <c r="AF33" s="43">
        <f t="shared" ref="AF33:AF64" si="4">1*2.71828^(-0.69315/半Cs134*(R33-事故日)/365.25)</f>
        <v>0.74147759826371729</v>
      </c>
      <c r="AG33" s="43">
        <f t="shared" ref="AG33:AG64" si="5">1*2.71828^(-0.69315/半Cs137*(R33-事故日)/365.25)</f>
        <v>0.97969792857109983</v>
      </c>
      <c r="AH33" s="43">
        <f>AF33+AG33</f>
        <v>1.7211755268348172</v>
      </c>
      <c r="AI33" s="42">
        <f t="shared" ref="AI33:AI64" si="6">1250*2.71828^(-0.69315/半Cs134*(R33-事故日)/365.25)+1250*2.71828^(-0.69315/半Cs137*(R33-事故日)/365.25)</f>
        <v>2151.4694085435212</v>
      </c>
      <c r="AJ33" s="42">
        <f t="shared" ref="AJ33:AJ64" si="7">500*2.71828^(-0.69315/半Cs134*(R33-事故日)/365.25)</f>
        <v>370.73879913185863</v>
      </c>
      <c r="AK33" s="42">
        <f t="shared" ref="AK33:AK64" si="8">500*2.71828^(-0.69315/半Cs137*(R33-事故日)/365.25)</f>
        <v>489.84896428554993</v>
      </c>
      <c r="AM33" s="10"/>
      <c r="AN33" s="10"/>
      <c r="AP33" s="42">
        <f t="shared" ref="AP33:AP64" ca="1" si="9">AD33*AJ33/(AJ33+AK33)*2.71828^(-0.69315/半Cs134*(NOW()-調査初日)/365.25)+AD33*AK33/(AJ33+AK33)*2.71828^(-0.69315/半Cs137*(NOW()-調査初日)/365.25)</f>
        <v>0</v>
      </c>
    </row>
    <row r="34" spans="1:42" ht="9.9499999999999993" customHeight="1" x14ac:dyDescent="0.15">
      <c r="A34" s="2"/>
      <c r="R34" s="61">
        <v>40968</v>
      </c>
      <c r="S34" s="42"/>
      <c r="T34" s="42"/>
      <c r="U34" s="98"/>
      <c r="V34" s="97"/>
      <c r="W34" s="97"/>
      <c r="X34" s="98"/>
      <c r="Y34" s="294">
        <f t="shared" si="0"/>
        <v>1253.3129936550249</v>
      </c>
      <c r="Z34" s="54">
        <f t="shared" si="1"/>
        <v>62.665649682751251</v>
      </c>
      <c r="AA34" s="54">
        <f t="shared" ref="AA34:AA97" si="10">(Z34*U34)/10^3</f>
        <v>0</v>
      </c>
      <c r="AB34" s="54">
        <f t="shared" si="2"/>
        <v>162.93068917515325</v>
      </c>
      <c r="AC34" s="54">
        <f t="shared" ref="AC34:AC97" si="11">(AB34*X34)/10^3</f>
        <v>0</v>
      </c>
      <c r="AD34" s="78">
        <f t="shared" ref="AD34:AD97" si="12">(AA34+AC34)*10</f>
        <v>0</v>
      </c>
      <c r="AE34" s="68">
        <f t="shared" si="3"/>
        <v>5.1790792472681979E-14</v>
      </c>
      <c r="AF34" s="43">
        <f t="shared" si="4"/>
        <v>0.72194943728661909</v>
      </c>
      <c r="AG34" s="43">
        <f t="shared" si="5"/>
        <v>0.9779065139864257</v>
      </c>
      <c r="AH34" s="43">
        <f t="shared" ref="AH34:AH97" si="13">AF34+AG34</f>
        <v>1.6998559512730447</v>
      </c>
      <c r="AI34" s="42">
        <f t="shared" si="6"/>
        <v>2124.819939091306</v>
      </c>
      <c r="AJ34" s="42">
        <f t="shared" si="7"/>
        <v>360.97471864330953</v>
      </c>
      <c r="AK34" s="42">
        <f t="shared" si="8"/>
        <v>488.95325699321285</v>
      </c>
      <c r="AM34" s="10"/>
      <c r="AN34" s="10"/>
      <c r="AP34" s="42">
        <f t="shared" ca="1" si="9"/>
        <v>0</v>
      </c>
    </row>
    <row r="35" spans="1:42" ht="9.9499999999999993" customHeight="1" x14ac:dyDescent="0.15">
      <c r="A35" s="2"/>
      <c r="R35" s="61">
        <v>40999</v>
      </c>
      <c r="S35" s="42"/>
      <c r="T35" s="42"/>
      <c r="U35" s="98"/>
      <c r="V35" s="97"/>
      <c r="W35" s="97"/>
      <c r="X35" s="98"/>
      <c r="Y35" s="294">
        <f t="shared" si="0"/>
        <v>1519.4327611508147</v>
      </c>
      <c r="Z35" s="54">
        <f t="shared" si="1"/>
        <v>75.971638057540744</v>
      </c>
      <c r="AA35" s="54">
        <f t="shared" si="10"/>
        <v>0</v>
      </c>
      <c r="AB35" s="54">
        <f t="shared" si="2"/>
        <v>197.52625894960593</v>
      </c>
      <c r="AC35" s="54">
        <f t="shared" si="11"/>
        <v>0</v>
      </c>
      <c r="AD35" s="78">
        <f t="shared" si="12"/>
        <v>0</v>
      </c>
      <c r="AE35" s="68">
        <f t="shared" si="3"/>
        <v>3.5547690974458839E-15</v>
      </c>
      <c r="AF35" s="43">
        <f t="shared" si="4"/>
        <v>0.70164289728384921</v>
      </c>
      <c r="AG35" s="43">
        <f t="shared" si="5"/>
        <v>0.9759951757373343</v>
      </c>
      <c r="AH35" s="43">
        <f t="shared" si="13"/>
        <v>1.6776380730211835</v>
      </c>
      <c r="AI35" s="42">
        <f t="shared" si="6"/>
        <v>2097.0475912764796</v>
      </c>
      <c r="AJ35" s="42">
        <f t="shared" si="7"/>
        <v>350.82144864192463</v>
      </c>
      <c r="AK35" s="42">
        <f t="shared" si="8"/>
        <v>487.99758786866715</v>
      </c>
      <c r="AM35" s="10"/>
      <c r="AN35" s="10"/>
      <c r="AP35" s="42">
        <f t="shared" ca="1" si="9"/>
        <v>0</v>
      </c>
    </row>
    <row r="36" spans="1:42" ht="9.9499999999999993" customHeight="1" x14ac:dyDescent="0.15">
      <c r="A36" s="2"/>
      <c r="R36" s="61">
        <v>41029</v>
      </c>
      <c r="S36" s="42">
        <f t="shared" ref="S36:T38" si="14">S37*AM36/AM37</f>
        <v>553.98067905565381</v>
      </c>
      <c r="T36" s="42">
        <f t="shared" si="14"/>
        <v>810.64898976642235</v>
      </c>
      <c r="U36" s="295">
        <f t="shared" ref="U36:U96" si="15">S36+T36</f>
        <v>1364.6296688220762</v>
      </c>
      <c r="V36" s="42">
        <f t="shared" ref="V36:V37" si="16">V37*AM36/AM37</f>
        <v>61.018161751057505</v>
      </c>
      <c r="W36" s="42">
        <f t="shared" ref="W36:W37" si="17">W37*AN36/AN37</f>
        <v>95.803971517849916</v>
      </c>
      <c r="X36" s="295">
        <f t="shared" ref="X36:X96" si="18">V36+W36</f>
        <v>156.82213326890741</v>
      </c>
      <c r="Y36" s="294">
        <f t="shared" si="0"/>
        <v>1491.6535254903736</v>
      </c>
      <c r="Z36" s="54">
        <f t="shared" si="1"/>
        <v>74.582676274518676</v>
      </c>
      <c r="AA36" s="54">
        <f t="shared" si="10"/>
        <v>101.77773282436053</v>
      </c>
      <c r="AB36" s="54">
        <f t="shared" si="2"/>
        <v>193.91495831374857</v>
      </c>
      <c r="AC36" s="54">
        <f t="shared" si="11"/>
        <v>30.410157435513302</v>
      </c>
      <c r="AD36" s="78">
        <f t="shared" si="12"/>
        <v>1321.8789025987383</v>
      </c>
      <c r="AE36" s="68">
        <f t="shared" si="3"/>
        <v>2.660116124911772E-16</v>
      </c>
      <c r="AF36" s="43">
        <f t="shared" si="4"/>
        <v>0.68253540217482955</v>
      </c>
      <c r="AG36" s="43">
        <f t="shared" si="5"/>
        <v>0.97414905056681977</v>
      </c>
      <c r="AH36" s="43">
        <f t="shared" si="13"/>
        <v>1.6566844527416493</v>
      </c>
      <c r="AI36" s="42">
        <f t="shared" si="6"/>
        <v>2070.8555659270619</v>
      </c>
      <c r="AJ36" s="42">
        <f t="shared" si="7"/>
        <v>341.26770108741476</v>
      </c>
      <c r="AK36" s="42">
        <f t="shared" si="8"/>
        <v>487.07452528340991</v>
      </c>
      <c r="AM36" s="10">
        <v>411.19404766024519</v>
      </c>
      <c r="AN36" s="10">
        <v>621.11469389456863</v>
      </c>
      <c r="AP36" s="42">
        <f ca="1">AD36*AJ36/(AJ36+AK36)*2.71828^(-0.69315/半Cs134*(NOW()-R36)/365.25)+AD36*AK36/(AJ36+AK36)*2.71828^(-0.69315/半Cs137*(NOW()-R36)/365.25)</f>
        <v>693.6947256984198</v>
      </c>
    </row>
    <row r="37" spans="1:42" ht="9.9499999999999993" customHeight="1" x14ac:dyDescent="0.15">
      <c r="A37" s="2"/>
      <c r="R37" s="61">
        <v>41060</v>
      </c>
      <c r="S37" s="42">
        <f t="shared" si="14"/>
        <v>777.08673522706124</v>
      </c>
      <c r="T37" s="42">
        <f t="shared" si="14"/>
        <v>1169.4294666762748</v>
      </c>
      <c r="U37" s="295">
        <f t="shared" si="15"/>
        <v>1946.516201903336</v>
      </c>
      <c r="V37" s="42">
        <f t="shared" si="16"/>
        <v>85.592162140951658</v>
      </c>
      <c r="W37" s="42">
        <f t="shared" si="17"/>
        <v>138.20530060719611</v>
      </c>
      <c r="X37" s="295">
        <f t="shared" si="18"/>
        <v>223.79746274814778</v>
      </c>
      <c r="Y37" s="294">
        <f t="shared" si="0"/>
        <v>1676.0641432384198</v>
      </c>
      <c r="Z37" s="54">
        <f t="shared" si="1"/>
        <v>83.803207161920994</v>
      </c>
      <c r="AA37" s="54">
        <f t="shared" si="10"/>
        <v>163.12430051214091</v>
      </c>
      <c r="AB37" s="54">
        <f t="shared" si="2"/>
        <v>217.88833862099457</v>
      </c>
      <c r="AC37" s="54">
        <f t="shared" si="11"/>
        <v>48.762857345787843</v>
      </c>
      <c r="AD37" s="78">
        <f t="shared" si="12"/>
        <v>2118.8715785792874</v>
      </c>
      <c r="AE37" s="68">
        <f t="shared" si="3"/>
        <v>1.8258262028799214E-17</v>
      </c>
      <c r="AF37" s="43">
        <f t="shared" si="4"/>
        <v>0.66333747537865251</v>
      </c>
      <c r="AG37" s="43">
        <f t="shared" si="5"/>
        <v>0.97224505635670411</v>
      </c>
      <c r="AH37" s="43">
        <f t="shared" si="13"/>
        <v>1.6355825317353565</v>
      </c>
      <c r="AI37" s="42">
        <f t="shared" si="6"/>
        <v>2044.4781646691958</v>
      </c>
      <c r="AJ37" s="42">
        <f t="shared" si="7"/>
        <v>331.66873768932624</v>
      </c>
      <c r="AK37" s="42">
        <f t="shared" si="8"/>
        <v>486.12252817835207</v>
      </c>
      <c r="AM37" s="10">
        <v>576.79527846674182</v>
      </c>
      <c r="AN37" s="10">
        <v>896.01027620500838</v>
      </c>
      <c r="AP37" s="42">
        <f ca="1">AD37*AJ37/(AJ37+AK37)*2.71828^(-0.69315/半Cs134*(NOW()-R37)/365.25)+AD37*AK37/(AJ37+AK37)*2.71828^(-0.69315/半Cs137*(NOW()-R37)/365.25)</f>
        <v>1126.2860107011861</v>
      </c>
    </row>
    <row r="38" spans="1:42" ht="9.9499999999999993" customHeight="1" x14ac:dyDescent="0.15">
      <c r="A38" s="2"/>
      <c r="R38" s="61">
        <v>41090</v>
      </c>
      <c r="S38" s="42">
        <f t="shared" si="14"/>
        <v>779.0439370485584</v>
      </c>
      <c r="T38" s="42">
        <f t="shared" si="14"/>
        <v>1207.1009687687417</v>
      </c>
      <c r="U38" s="295">
        <f t="shared" si="15"/>
        <v>1986.1449058173002</v>
      </c>
      <c r="V38" s="42">
        <f>V39*AM38/AM39</f>
        <v>85.807737993754259</v>
      </c>
      <c r="W38" s="42">
        <f>W39*AN38/AN39</f>
        <v>142.65738721812403</v>
      </c>
      <c r="X38" s="295">
        <f t="shared" si="18"/>
        <v>228.46512521187827</v>
      </c>
      <c r="Y38" s="294">
        <f t="shared" si="0"/>
        <v>1644.8060036552424</v>
      </c>
      <c r="Z38" s="54">
        <f t="shared" si="1"/>
        <v>82.240300182762127</v>
      </c>
      <c r="AA38" s="54">
        <f t="shared" si="10"/>
        <v>163.34115326087857</v>
      </c>
      <c r="AB38" s="54">
        <f t="shared" si="2"/>
        <v>213.82478047518151</v>
      </c>
      <c r="AC38" s="54">
        <f t="shared" si="11"/>
        <v>48.851505244664729</v>
      </c>
      <c r="AD38" s="78">
        <f t="shared" si="12"/>
        <v>2121.926585055433</v>
      </c>
      <c r="AE38" s="68">
        <f t="shared" si="3"/>
        <v>1.3663080752718988E-18</v>
      </c>
      <c r="AF38" s="43">
        <f t="shared" si="4"/>
        <v>0.64527313293965327</v>
      </c>
      <c r="AG38" s="43">
        <f t="shared" si="5"/>
        <v>0.97040602465340442</v>
      </c>
      <c r="AH38" s="43">
        <f t="shared" si="13"/>
        <v>1.6156791575930578</v>
      </c>
      <c r="AI38" s="42">
        <f t="shared" si="6"/>
        <v>2019.598946991322</v>
      </c>
      <c r="AJ38" s="42">
        <f t="shared" si="7"/>
        <v>322.63656646982662</v>
      </c>
      <c r="AK38" s="42">
        <f t="shared" si="8"/>
        <v>485.20301232670221</v>
      </c>
      <c r="AM38" s="10">
        <v>578.2480181912415</v>
      </c>
      <c r="AN38" s="10">
        <v>924.87396910549933</v>
      </c>
      <c r="AP38" s="42">
        <f ca="1">AD38*AJ38/(AJ38+AK38)*2.71828^(-0.69315/半Cs134*(NOW()-R38)/365.25)+AD38*AK38/(AJ38+AK38)*2.71828^(-0.69315/半Cs137*(NOW()-R38)/365.25)</f>
        <v>1141.8044973425513</v>
      </c>
    </row>
    <row r="39" spans="1:42" ht="9.9499999999999993" customHeight="1" x14ac:dyDescent="0.15">
      <c r="A39" s="2"/>
      <c r="R39" s="61">
        <v>41121</v>
      </c>
      <c r="S39" s="298">
        <v>690</v>
      </c>
      <c r="T39" s="298">
        <v>1100</v>
      </c>
      <c r="U39" s="295">
        <f t="shared" si="15"/>
        <v>1790</v>
      </c>
      <c r="V39" s="298">
        <v>76</v>
      </c>
      <c r="W39" s="298">
        <v>130</v>
      </c>
      <c r="X39" s="295">
        <f t="shared" si="18"/>
        <v>206</v>
      </c>
      <c r="Y39" s="294">
        <f t="shared" si="0"/>
        <v>1749.9404324023462</v>
      </c>
      <c r="Z39" s="54">
        <f t="shared" si="1"/>
        <v>87.497021620117323</v>
      </c>
      <c r="AA39" s="54">
        <f t="shared" si="10"/>
        <v>156.61966870001001</v>
      </c>
      <c r="AB39" s="54">
        <f t="shared" si="2"/>
        <v>227.49225621230502</v>
      </c>
      <c r="AC39" s="54">
        <f t="shared" si="11"/>
        <v>46.863404779734829</v>
      </c>
      <c r="AD39" s="78">
        <f t="shared" si="12"/>
        <v>2034.8307347974483</v>
      </c>
      <c r="AE39" s="68">
        <f t="shared" si="3"/>
        <v>9.3779405405491647E-20</v>
      </c>
      <c r="AF39" s="43">
        <f t="shared" si="4"/>
        <v>0.62712329583194792</v>
      </c>
      <c r="AG39" s="43">
        <f t="shared" si="5"/>
        <v>0.96850934626386409</v>
      </c>
      <c r="AH39" s="43">
        <f t="shared" si="13"/>
        <v>1.595632642095812</v>
      </c>
      <c r="AI39" s="42">
        <f t="shared" si="6"/>
        <v>1994.5408026197651</v>
      </c>
      <c r="AJ39" s="42">
        <f t="shared" si="7"/>
        <v>313.56164791597394</v>
      </c>
      <c r="AK39" s="42">
        <f t="shared" si="8"/>
        <v>484.25467313193207</v>
      </c>
      <c r="AM39" s="10">
        <v>512.15485234831783</v>
      </c>
      <c r="AN39" s="10">
        <v>842.81380956372755</v>
      </c>
      <c r="AP39" s="42">
        <f ca="1">AD39*AJ39/(AJ39+AK39)*2.71828^(-0.69315/半Cs134*(NOW()-R39)/365.25)+AD39*AK39/(AJ39+AK39)*2.71828^(-0.69315/半Cs137*(NOW()-R39)/365.25)</f>
        <v>1108.6945034538091</v>
      </c>
    </row>
    <row r="40" spans="1:42" ht="9.9499999999999993" customHeight="1" x14ac:dyDescent="0.15">
      <c r="A40" s="2"/>
      <c r="R40" s="61">
        <v>41152</v>
      </c>
      <c r="S40" s="298">
        <v>610</v>
      </c>
      <c r="T40" s="298">
        <v>980</v>
      </c>
      <c r="U40" s="295">
        <f t="shared" si="15"/>
        <v>1590</v>
      </c>
      <c r="V40" s="298">
        <v>57</v>
      </c>
      <c r="W40" s="298">
        <v>88</v>
      </c>
      <c r="X40" s="295">
        <f t="shared" si="18"/>
        <v>145</v>
      </c>
      <c r="Y40" s="294">
        <f t="shared" si="0"/>
        <v>1774.5197422067347</v>
      </c>
      <c r="Z40" s="54">
        <f t="shared" si="1"/>
        <v>88.725987110336746</v>
      </c>
      <c r="AA40" s="54">
        <f t="shared" si="10"/>
        <v>141.07431950543543</v>
      </c>
      <c r="AB40" s="54">
        <f t="shared" si="2"/>
        <v>230.68756648687551</v>
      </c>
      <c r="AC40" s="54">
        <f t="shared" si="11"/>
        <v>33.449697140596953</v>
      </c>
      <c r="AD40" s="78">
        <f t="shared" si="12"/>
        <v>1745.2401664603237</v>
      </c>
      <c r="AE40" s="68">
        <f t="shared" si="3"/>
        <v>6.4367451509480468E-21</v>
      </c>
      <c r="AF40" s="43">
        <f t="shared" si="4"/>
        <v>0.60948396593463194</v>
      </c>
      <c r="AG40" s="43">
        <f t="shared" si="5"/>
        <v>0.96661637497096375</v>
      </c>
      <c r="AH40" s="43">
        <f t="shared" si="13"/>
        <v>1.5761003409055956</v>
      </c>
      <c r="AI40" s="42">
        <f t="shared" si="6"/>
        <v>1970.1254261319946</v>
      </c>
      <c r="AJ40" s="42">
        <f t="shared" si="7"/>
        <v>304.74198296731595</v>
      </c>
      <c r="AK40" s="42">
        <f t="shared" si="8"/>
        <v>483.30818748548188</v>
      </c>
      <c r="AM40" s="10">
        <v>413.28022000427598</v>
      </c>
      <c r="AN40" s="10">
        <v>700.47956526194685</v>
      </c>
      <c r="AP40" s="42">
        <f ca="1">AD40*AJ40/(AJ40+AK40)*2.71828^(-0.69315/半Cs134*(NOW()-R40)/365.25)+AD40*AK40/(AJ40+AK40)*2.71828^(-0.69315/半Cs137*(NOW()-R40)/365.25)</f>
        <v>962.6930899627115</v>
      </c>
    </row>
    <row r="41" spans="1:42" ht="9.9499999999999993" customHeight="1" x14ac:dyDescent="0.15">
      <c r="A41" s="2"/>
      <c r="R41" s="61">
        <v>41182</v>
      </c>
      <c r="S41" s="298">
        <v>490</v>
      </c>
      <c r="T41" s="298">
        <v>800</v>
      </c>
      <c r="U41" s="295">
        <f t="shared" si="15"/>
        <v>1290</v>
      </c>
      <c r="V41" s="298">
        <v>63</v>
      </c>
      <c r="W41" s="298">
        <v>114</v>
      </c>
      <c r="X41" s="295">
        <f t="shared" si="18"/>
        <v>177</v>
      </c>
      <c r="Y41" s="294">
        <f t="shared" si="0"/>
        <v>1645.4140534001738</v>
      </c>
      <c r="Z41" s="54">
        <f t="shared" si="1"/>
        <v>82.270702670008689</v>
      </c>
      <c r="AA41" s="54">
        <f t="shared" si="10"/>
        <v>106.12920644431121</v>
      </c>
      <c r="AB41" s="54">
        <f t="shared" si="2"/>
        <v>213.90382694202259</v>
      </c>
      <c r="AC41" s="54">
        <f t="shared" si="11"/>
        <v>37.860977368737998</v>
      </c>
      <c r="AD41" s="78">
        <f t="shared" si="12"/>
        <v>1439.9018381304923</v>
      </c>
      <c r="AE41" s="68">
        <f t="shared" si="3"/>
        <v>4.8167656178532491E-22</v>
      </c>
      <c r="AF41" s="43">
        <f t="shared" si="4"/>
        <v>0.59288618956832939</v>
      </c>
      <c r="AG41" s="43">
        <f t="shared" si="5"/>
        <v>0.96478799009322358</v>
      </c>
      <c r="AH41" s="43">
        <f t="shared" si="13"/>
        <v>1.557674179661553</v>
      </c>
      <c r="AI41" s="42">
        <f t="shared" si="6"/>
        <v>1947.0927245769412</v>
      </c>
      <c r="AJ41" s="42">
        <f t="shared" si="7"/>
        <v>296.44309478416471</v>
      </c>
      <c r="AK41" s="42">
        <f t="shared" si="8"/>
        <v>482.39399504661179</v>
      </c>
      <c r="AM41" s="10">
        <v>358.32067713714514</v>
      </c>
      <c r="AN41" s="10">
        <v>625.61778719326082</v>
      </c>
      <c r="AP41" s="42">
        <f ca="1">AD41*AJ41/(AJ41+AK41)*2.71828^(-0.69315/半Cs134*(NOW()-R41)/365.25)+AD41*AK41/(AJ41+AK41)*2.71828^(-0.69315/半Cs137*(NOW()-R41)/365.25)</f>
        <v>803.66079558499655</v>
      </c>
    </row>
    <row r="42" spans="1:42" ht="9.9499999999999993" customHeight="1" x14ac:dyDescent="0.15">
      <c r="A42" s="2"/>
      <c r="R42" s="61">
        <v>41213</v>
      </c>
      <c r="S42" s="298">
        <v>660</v>
      </c>
      <c r="T42" s="298">
        <v>1230</v>
      </c>
      <c r="U42" s="295">
        <f t="shared" si="15"/>
        <v>1890</v>
      </c>
      <c r="V42" s="298">
        <v>33</v>
      </c>
      <c r="W42" s="298">
        <v>69</v>
      </c>
      <c r="X42" s="295">
        <f t="shared" si="18"/>
        <v>102</v>
      </c>
      <c r="Y42" s="294">
        <f t="shared" si="0"/>
        <v>1693.026900335281</v>
      </c>
      <c r="Z42" s="54">
        <f t="shared" si="1"/>
        <v>84.651345016764054</v>
      </c>
      <c r="AA42" s="54">
        <f t="shared" si="10"/>
        <v>159.99104208168404</v>
      </c>
      <c r="AB42" s="54">
        <f t="shared" si="2"/>
        <v>220.09349704358652</v>
      </c>
      <c r="AC42" s="54">
        <f t="shared" si="11"/>
        <v>22.449536698445826</v>
      </c>
      <c r="AD42" s="78">
        <f t="shared" si="12"/>
        <v>1824.4057878012986</v>
      </c>
      <c r="AE42" s="68">
        <f t="shared" si="3"/>
        <v>3.3060875786011955E-23</v>
      </c>
      <c r="AF42" s="43">
        <f t="shared" si="4"/>
        <v>0.57620985947683678</v>
      </c>
      <c r="AG42" s="43">
        <f t="shared" si="5"/>
        <v>0.96290229226694357</v>
      </c>
      <c r="AH42" s="43">
        <f t="shared" si="13"/>
        <v>1.5391121517437805</v>
      </c>
      <c r="AI42" s="42">
        <f t="shared" si="6"/>
        <v>1923.8901896797254</v>
      </c>
      <c r="AJ42" s="42">
        <f t="shared" si="7"/>
        <v>288.10492973841838</v>
      </c>
      <c r="AK42" s="42">
        <f t="shared" si="8"/>
        <v>481.45114613347181</v>
      </c>
      <c r="AM42" s="10">
        <v>308.66068014639461</v>
      </c>
      <c r="AN42" s="10">
        <v>554.64099257116402</v>
      </c>
      <c r="AP42" s="42">
        <f ca="1">AD42*AJ42/(AJ42+AK42)*2.71828^(-0.69315/半Cs134*(NOW()-R42)/365.25)+AD42*AK42/(AJ42+AK42)*2.71828^(-0.69315/半Cs137*(NOW()-R42)/365.25)</f>
        <v>1030.5467360116565</v>
      </c>
    </row>
    <row r="43" spans="1:42" ht="9.9499999999999993" customHeight="1" x14ac:dyDescent="0.15">
      <c r="A43" s="2"/>
      <c r="R43" s="61">
        <v>41243</v>
      </c>
      <c r="S43" s="298">
        <v>520</v>
      </c>
      <c r="T43" s="298">
        <v>950</v>
      </c>
      <c r="U43" s="295">
        <f t="shared" si="15"/>
        <v>1470</v>
      </c>
      <c r="V43" s="298">
        <v>46</v>
      </c>
      <c r="W43" s="298">
        <v>89</v>
      </c>
      <c r="X43" s="295">
        <f t="shared" si="18"/>
        <v>135</v>
      </c>
      <c r="Y43" s="294">
        <f t="shared" si="0"/>
        <v>1531.4417789082761</v>
      </c>
      <c r="Z43" s="54">
        <f t="shared" si="1"/>
        <v>76.57208894541381</v>
      </c>
      <c r="AA43" s="54">
        <f t="shared" si="10"/>
        <v>112.5609707497583</v>
      </c>
      <c r="AB43" s="54">
        <f t="shared" si="2"/>
        <v>199.0874312580759</v>
      </c>
      <c r="AC43" s="54">
        <f t="shared" si="11"/>
        <v>26.876803219840248</v>
      </c>
      <c r="AD43" s="78">
        <f t="shared" si="12"/>
        <v>1394.3777396959854</v>
      </c>
      <c r="AE43" s="68">
        <f t="shared" si="3"/>
        <v>2.4740219792409111E-24</v>
      </c>
      <c r="AF43" s="43">
        <f t="shared" si="4"/>
        <v>0.56051822044743371</v>
      </c>
      <c r="AG43" s="43">
        <f t="shared" si="5"/>
        <v>0.96108093269192596</v>
      </c>
      <c r="AH43" s="43">
        <f t="shared" si="13"/>
        <v>1.5215991531393596</v>
      </c>
      <c r="AI43" s="42">
        <f t="shared" si="6"/>
        <v>1901.9989414241995</v>
      </c>
      <c r="AJ43" s="42">
        <f t="shared" si="7"/>
        <v>280.25911022371685</v>
      </c>
      <c r="AK43" s="42">
        <f t="shared" si="8"/>
        <v>480.54046634596295</v>
      </c>
      <c r="AM43" s="296">
        <v>240.20504686885241</v>
      </c>
      <c r="AN43" s="296">
        <v>444.67696029248822</v>
      </c>
      <c r="AP43" s="42">
        <f ca="1">AD43*AJ43/(AJ43+AK43)*2.71828^(-0.69315/半Cs134*(NOW()-R43)/365.25)+AD43*AK43/(AJ43+AK43)*2.71828^(-0.69315/半Cs137*(NOW()-R43)/365.25)</f>
        <v>796.7034556777345</v>
      </c>
    </row>
    <row r="44" spans="1:42" ht="9.9499999999999993" customHeight="1" x14ac:dyDescent="0.15">
      <c r="A44" s="2"/>
      <c r="R44" s="61">
        <v>41274</v>
      </c>
      <c r="S44" s="42">
        <f>S43*AM44/AM43</f>
        <v>359.00784518365623</v>
      </c>
      <c r="T44" s="42">
        <f>T43*AN44/AN43</f>
        <v>675.15409656075803</v>
      </c>
      <c r="U44" s="295">
        <f t="shared" si="15"/>
        <v>1034.1619417444142</v>
      </c>
      <c r="V44" s="297">
        <f>V43*AM44/AM43</f>
        <v>31.758386304708051</v>
      </c>
      <c r="W44" s="297">
        <f>W43*AN44/AN43</f>
        <v>63.251278519902598</v>
      </c>
      <c r="X44" s="295">
        <f t="shared" si="18"/>
        <v>95.009664824610653</v>
      </c>
      <c r="Y44" s="294">
        <f t="shared" si="0"/>
        <v>1537.0307592531417</v>
      </c>
      <c r="Z44" s="54">
        <f t="shared" si="1"/>
        <v>76.85153796265709</v>
      </c>
      <c r="AA44" s="54">
        <f t="shared" si="10"/>
        <v>79.47693572550601</v>
      </c>
      <c r="AB44" s="54">
        <f t="shared" si="2"/>
        <v>199.81399870290844</v>
      </c>
      <c r="AC44" s="54">
        <f t="shared" si="11"/>
        <v>18.984261044028518</v>
      </c>
      <c r="AD44" s="78">
        <f t="shared" si="12"/>
        <v>984.61196769534524</v>
      </c>
      <c r="AE44" s="68">
        <f t="shared" si="3"/>
        <v>1.6980966033386048E-25</v>
      </c>
      <c r="AF44" s="43">
        <f t="shared" si="4"/>
        <v>0.5447523162470288</v>
      </c>
      <c r="AG44" s="43">
        <f t="shared" si="5"/>
        <v>0.95920248038502987</v>
      </c>
      <c r="AH44" s="43">
        <f t="shared" si="13"/>
        <v>1.5039547966320588</v>
      </c>
      <c r="AI44" s="42">
        <f t="shared" si="6"/>
        <v>1879.9434957900733</v>
      </c>
      <c r="AJ44" s="42">
        <f t="shared" si="7"/>
        <v>272.37615812351441</v>
      </c>
      <c r="AK44" s="42">
        <f t="shared" si="8"/>
        <v>479.60124019251492</v>
      </c>
      <c r="AM44" s="10">
        <v>165.83749284351126</v>
      </c>
      <c r="AN44" s="10">
        <v>316.02681198700947</v>
      </c>
      <c r="AP44" s="42">
        <f ca="1">AD44*AJ44/(AJ44+AK44)*2.71828^(-0.69315/半Cs134*(NOW()-R44)/365.25)+AD44*AK44/(AJ44+AK44)*2.71828^(-0.69315/半Cs137*(NOW()-R44)/365.25)</f>
        <v>569.17634817130238</v>
      </c>
    </row>
    <row r="45" spans="1:42" ht="9.9499999999999993" customHeight="1" x14ac:dyDescent="0.15">
      <c r="A45" s="2"/>
      <c r="R45" s="61">
        <v>41305</v>
      </c>
      <c r="S45" s="42">
        <f t="shared" ref="S45:S59" si="19">S44*AM45/AM44</f>
        <v>302.6297864443801</v>
      </c>
      <c r="T45" s="42">
        <f t="shared" ref="T45:T59" si="20">T44*AN45/AN44</f>
        <v>586.42656333189848</v>
      </c>
      <c r="U45" s="295">
        <f t="shared" si="15"/>
        <v>889.05634977627858</v>
      </c>
      <c r="V45" s="297">
        <f t="shared" ref="V45:V95" si="21">V44*AM45/AM44</f>
        <v>26.771096493156705</v>
      </c>
      <c r="W45" s="297">
        <f t="shared" ref="W45:W95" si="22">W44*AN45/AN44</f>
        <v>54.938909617409443</v>
      </c>
      <c r="X45" s="295">
        <f t="shared" si="18"/>
        <v>81.710006110566155</v>
      </c>
      <c r="Y45" s="294">
        <f t="shared" si="0"/>
        <v>1408.3068391673312</v>
      </c>
      <c r="Z45" s="54">
        <f t="shared" si="1"/>
        <v>70.415341958366568</v>
      </c>
      <c r="AA45" s="54">
        <f t="shared" si="10"/>
        <v>62.603206889753814</v>
      </c>
      <c r="AB45" s="54">
        <f t="shared" si="2"/>
        <v>183.07988909175307</v>
      </c>
      <c r="AC45" s="54">
        <f t="shared" si="11"/>
        <v>14.959458856408917</v>
      </c>
      <c r="AD45" s="78">
        <f t="shared" si="12"/>
        <v>775.62665746162736</v>
      </c>
      <c r="AE45" s="68">
        <f t="shared" si="3"/>
        <v>1.1655240327148518E-26</v>
      </c>
      <c r="AF45" s="43">
        <f t="shared" si="4"/>
        <v>0.52942986549057769</v>
      </c>
      <c r="AG45" s="43">
        <f t="shared" si="5"/>
        <v>0.95732769955152308</v>
      </c>
      <c r="AH45" s="43">
        <f t="shared" si="13"/>
        <v>1.4867575650421008</v>
      </c>
      <c r="AI45" s="42">
        <f t="shared" si="6"/>
        <v>1858.4469563026259</v>
      </c>
      <c r="AJ45" s="42">
        <f t="shared" si="7"/>
        <v>264.71493274528882</v>
      </c>
      <c r="AK45" s="42">
        <f t="shared" si="8"/>
        <v>478.66384977576155</v>
      </c>
      <c r="AM45" s="10">
        <v>139.794619301506</v>
      </c>
      <c r="AN45" s="10">
        <v>274.49513854442</v>
      </c>
      <c r="AP45" s="42">
        <f ca="1">AD45*AJ45/(AJ45+AK45)*2.71828^(-0.69315/半Cs134*(NOW()-R45)/365.25)+AD45*AK45/(AJ45+AK45)*2.71828^(-0.69315/半Cs137*(NOW()-R45)/365.25)</f>
        <v>453.55409015208852</v>
      </c>
    </row>
    <row r="46" spans="1:42" ht="9.9499999999999993" customHeight="1" x14ac:dyDescent="0.15">
      <c r="A46" s="2"/>
      <c r="R46" s="61">
        <v>41333</v>
      </c>
      <c r="S46" s="42">
        <f t="shared" si="19"/>
        <v>258.02533695319198</v>
      </c>
      <c r="T46" s="42">
        <f t="shared" si="20"/>
        <v>515.24468761509388</v>
      </c>
      <c r="U46" s="295">
        <f t="shared" si="15"/>
        <v>773.27002456828586</v>
      </c>
      <c r="V46" s="297">
        <f t="shared" si="21"/>
        <v>22.825318268936218</v>
      </c>
      <c r="W46" s="297">
        <f t="shared" si="22"/>
        <v>48.270291787098287</v>
      </c>
      <c r="X46" s="295">
        <f t="shared" si="18"/>
        <v>71.095610056034502</v>
      </c>
      <c r="Y46" s="294">
        <f t="shared" si="0"/>
        <v>1205.0593540077075</v>
      </c>
      <c r="Z46" s="54">
        <f t="shared" si="1"/>
        <v>60.252967700385376</v>
      </c>
      <c r="AA46" s="54">
        <f t="shared" si="10"/>
        <v>46.591813813989141</v>
      </c>
      <c r="AB46" s="54">
        <f t="shared" si="2"/>
        <v>156.65771602100199</v>
      </c>
      <c r="AC46" s="54">
        <f t="shared" si="11"/>
        <v>11.137675890498148</v>
      </c>
      <c r="AD46" s="78">
        <f t="shared" si="12"/>
        <v>577.29489704487287</v>
      </c>
      <c r="AE46" s="68">
        <f t="shared" si="3"/>
        <v>1.0367430977394584E-27</v>
      </c>
      <c r="AF46" s="43">
        <f t="shared" si="4"/>
        <v>0.51596100801327405</v>
      </c>
      <c r="AG46" s="43">
        <f t="shared" si="5"/>
        <v>0.95563749886173965</v>
      </c>
      <c r="AH46" s="43">
        <f t="shared" si="13"/>
        <v>1.4715985068750137</v>
      </c>
      <c r="AI46" s="42">
        <f t="shared" si="6"/>
        <v>1839.4981335937673</v>
      </c>
      <c r="AJ46" s="42">
        <f t="shared" si="7"/>
        <v>257.98050400663703</v>
      </c>
      <c r="AK46" s="42">
        <f t="shared" si="8"/>
        <v>477.81874943086984</v>
      </c>
      <c r="AM46" s="10">
        <v>119.19036183883253</v>
      </c>
      <c r="AN46" s="10">
        <v>241.17625420582388</v>
      </c>
      <c r="AP46" s="42">
        <f ca="1">AD46*AJ46/(AJ46+AK46)*2.71828^(-0.69315/半Cs134*(NOW()-R46)/365.25)+AD46*AK46/(AJ46+AK46)*2.71828^(-0.69315/半Cs137*(NOW()-R46)/365.25)</f>
        <v>341.05537467306686</v>
      </c>
    </row>
    <row r="47" spans="1:42" ht="9.9499999999999993" customHeight="1" x14ac:dyDescent="0.15">
      <c r="A47" s="2"/>
      <c r="R47" s="61">
        <v>41364</v>
      </c>
      <c r="S47" s="42">
        <f t="shared" si="19"/>
        <v>225.52279895892272</v>
      </c>
      <c r="T47" s="42">
        <f t="shared" si="20"/>
        <v>462.66217913048922</v>
      </c>
      <c r="U47" s="295">
        <f t="shared" si="15"/>
        <v>688.18497808941197</v>
      </c>
      <c r="V47" s="297">
        <f t="shared" si="21"/>
        <v>19.950093754058553</v>
      </c>
      <c r="W47" s="297">
        <f t="shared" si="22"/>
        <v>43.344140992224801</v>
      </c>
      <c r="X47" s="295">
        <f t="shared" si="18"/>
        <v>63.294234746283351</v>
      </c>
      <c r="Y47" s="294">
        <f t="shared" si="0"/>
        <v>1460.9332791410711</v>
      </c>
      <c r="Z47" s="54">
        <f t="shared" si="1"/>
        <v>73.046663957053553</v>
      </c>
      <c r="AA47" s="54">
        <f t="shared" si="10"/>
        <v>50.269616834789538</v>
      </c>
      <c r="AB47" s="54">
        <f t="shared" si="2"/>
        <v>189.92132628833926</v>
      </c>
      <c r="AC47" s="54">
        <f t="shared" si="11"/>
        <v>12.020925009419619</v>
      </c>
      <c r="AD47" s="78">
        <f t="shared" si="12"/>
        <v>622.90541844209156</v>
      </c>
      <c r="AE47" s="68">
        <f t="shared" si="3"/>
        <v>7.1159025569621376E-29</v>
      </c>
      <c r="AF47" s="43">
        <f t="shared" si="4"/>
        <v>0.50144838107852741</v>
      </c>
      <c r="AG47" s="43">
        <f t="shared" si="5"/>
        <v>0.95376968585741206</v>
      </c>
      <c r="AH47" s="43">
        <f t="shared" si="13"/>
        <v>1.4552180669359394</v>
      </c>
      <c r="AI47" s="42">
        <f t="shared" si="6"/>
        <v>1819.0225836699244</v>
      </c>
      <c r="AJ47" s="42">
        <f t="shared" si="7"/>
        <v>250.7241905392637</v>
      </c>
      <c r="AK47" s="42">
        <f t="shared" si="8"/>
        <v>476.88484292870601</v>
      </c>
      <c r="AM47" s="10">
        <v>104.17637402677464</v>
      </c>
      <c r="AN47" s="10">
        <v>216.56338048215233</v>
      </c>
      <c r="AP47" s="42">
        <f ca="1">AD47*AJ47/(AJ47+AK47)*2.71828^(-0.69315/半Cs134*(NOW()-R47)/365.25)+AD47*AK47/(AJ47+AK47)*2.71828^(-0.69315/半Cs137*(NOW()-R47)/365.25)</f>
        <v>372.14359486463019</v>
      </c>
    </row>
    <row r="48" spans="1:42" ht="9.9499999999999993" customHeight="1" x14ac:dyDescent="0.15">
      <c r="A48" s="2"/>
      <c r="R48" s="61">
        <v>41394</v>
      </c>
      <c r="S48" s="42">
        <f t="shared" si="19"/>
        <v>360.71796631680144</v>
      </c>
      <c r="T48" s="42">
        <f t="shared" si="20"/>
        <v>762.47286598349274</v>
      </c>
      <c r="U48" s="295">
        <f t="shared" si="15"/>
        <v>1123.1908323002942</v>
      </c>
      <c r="V48" s="297">
        <f t="shared" si="21"/>
        <v>31.909666251101672</v>
      </c>
      <c r="W48" s="297">
        <f t="shared" si="22"/>
        <v>71.431668497400921</v>
      </c>
      <c r="X48" s="295">
        <f t="shared" si="18"/>
        <v>103.34133474850259</v>
      </c>
      <c r="Y48" s="294">
        <f t="shared" si="0"/>
        <v>1459.7660106141636</v>
      </c>
      <c r="Z48" s="54">
        <f t="shared" si="1"/>
        <v>72.988300530708187</v>
      </c>
      <c r="AA48" s="54">
        <f t="shared" si="10"/>
        <v>81.979790021270134</v>
      </c>
      <c r="AB48" s="54">
        <f t="shared" si="2"/>
        <v>189.76958137984127</v>
      </c>
      <c r="AC48" s="54">
        <f t="shared" si="11"/>
        <v>19.611041834457382</v>
      </c>
      <c r="AD48" s="78">
        <f t="shared" si="12"/>
        <v>1015.9083185572752</v>
      </c>
      <c r="AE48" s="68">
        <f t="shared" si="3"/>
        <v>5.3249948495041996E-30</v>
      </c>
      <c r="AF48" s="43">
        <f t="shared" si="4"/>
        <v>0.4877926845326423</v>
      </c>
      <c r="AG48" s="43">
        <f t="shared" si="5"/>
        <v>0.95196560089090099</v>
      </c>
      <c r="AH48" s="43">
        <f t="shared" si="13"/>
        <v>1.4397582854235433</v>
      </c>
      <c r="AI48" s="42">
        <f t="shared" si="6"/>
        <v>1799.697856779429</v>
      </c>
      <c r="AJ48" s="42">
        <f t="shared" si="7"/>
        <v>243.89634226632114</v>
      </c>
      <c r="AK48" s="42">
        <f t="shared" si="8"/>
        <v>475.98280044545049</v>
      </c>
      <c r="AM48" s="10">
        <v>166.62745385685463</v>
      </c>
      <c r="AN48" s="10">
        <v>356.89906984320146</v>
      </c>
      <c r="AP48" s="42">
        <f ca="1">AD48*AJ48/(AJ48+AK48)*2.71828^(-0.69315/半Cs134*(NOW()-R48)/365.25)+AD48*AK48/(AJ48+AK48)*2.71828^(-0.69315/半Cs137*(NOW()-R48)/365.25)</f>
        <v>613.45321641658279</v>
      </c>
    </row>
    <row r="49" spans="1:42" ht="9.9499999999999993" customHeight="1" x14ac:dyDescent="0.15">
      <c r="A49" s="2"/>
      <c r="R49" s="61">
        <v>41425</v>
      </c>
      <c r="S49" s="42">
        <f t="shared" si="19"/>
        <v>508.8766899469299</v>
      </c>
      <c r="T49" s="42">
        <f t="shared" si="20"/>
        <v>1107.2353458994814</v>
      </c>
      <c r="U49" s="295">
        <f t="shared" si="15"/>
        <v>1616.1120358464113</v>
      </c>
      <c r="V49" s="297">
        <f t="shared" si="21"/>
        <v>45.016014879920732</v>
      </c>
      <c r="W49" s="297">
        <f t="shared" si="22"/>
        <v>103.73046924742513</v>
      </c>
      <c r="X49" s="295">
        <f t="shared" si="18"/>
        <v>148.74648412734587</v>
      </c>
      <c r="Y49" s="294">
        <f t="shared" si="0"/>
        <v>1640.2344285039426</v>
      </c>
      <c r="Z49" s="54">
        <f t="shared" si="1"/>
        <v>82.011721425197138</v>
      </c>
      <c r="AA49" s="54">
        <f t="shared" si="10"/>
        <v>132.54013007574409</v>
      </c>
      <c r="AB49" s="54">
        <f t="shared" si="2"/>
        <v>213.23047570551253</v>
      </c>
      <c r="AC49" s="54">
        <f t="shared" si="11"/>
        <v>31.717283569996429</v>
      </c>
      <c r="AD49" s="78">
        <f t="shared" si="12"/>
        <v>1642.5741364574051</v>
      </c>
      <c r="AE49" s="68">
        <f t="shared" si="3"/>
        <v>3.654921315417359E-31</v>
      </c>
      <c r="AF49" s="43">
        <f t="shared" si="4"/>
        <v>0.47407235849603085</v>
      </c>
      <c r="AG49" s="43">
        <f t="shared" si="5"/>
        <v>0.95010496468613248</v>
      </c>
      <c r="AH49" s="43">
        <f t="shared" si="13"/>
        <v>1.4241773231821633</v>
      </c>
      <c r="AI49" s="42">
        <f t="shared" si="6"/>
        <v>1780.2216539777041</v>
      </c>
      <c r="AJ49" s="42">
        <f t="shared" si="7"/>
        <v>237.03617924801543</v>
      </c>
      <c r="AK49" s="42">
        <f t="shared" si="8"/>
        <v>475.05248234306623</v>
      </c>
      <c r="AM49" s="10">
        <v>235.06682530609376</v>
      </c>
      <c r="AN49" s="10">
        <v>518.27583993998246</v>
      </c>
      <c r="AP49" s="42">
        <f ca="1">AD49*AJ49/(AJ49+AK49)*2.71828^(-0.69315/半Cs134*(NOW()-R49)/365.25)+AD49*AK49/(AJ49+AK49)*2.71828^(-0.69315/半Cs137*(NOW()-R49)/365.25)</f>
        <v>1002.7148153316642</v>
      </c>
    </row>
    <row r="50" spans="1:42" ht="9.9499999999999993" customHeight="1" x14ac:dyDescent="0.15">
      <c r="A50" s="2"/>
      <c r="R50" s="61">
        <v>41455</v>
      </c>
      <c r="S50" s="42">
        <f t="shared" si="19"/>
        <v>513.27487118004012</v>
      </c>
      <c r="T50" s="42">
        <f t="shared" si="20"/>
        <v>1150.7414144710062</v>
      </c>
      <c r="U50" s="295">
        <f t="shared" si="15"/>
        <v>1664.0162856510465</v>
      </c>
      <c r="V50" s="297">
        <f t="shared" si="21"/>
        <v>45.405084758234331</v>
      </c>
      <c r="W50" s="297">
        <f t="shared" si="22"/>
        <v>107.8063009346522</v>
      </c>
      <c r="X50" s="295">
        <f t="shared" si="18"/>
        <v>153.21138569288652</v>
      </c>
      <c r="Y50" s="294">
        <f t="shared" si="0"/>
        <v>1609.6445033378052</v>
      </c>
      <c r="Z50" s="54">
        <f t="shared" si="1"/>
        <v>80.48222516689026</v>
      </c>
      <c r="AA50" s="54">
        <f t="shared" si="10"/>
        <v>133.9237333831399</v>
      </c>
      <c r="AB50" s="54">
        <f t="shared" si="2"/>
        <v>209.25378543391469</v>
      </c>
      <c r="AC50" s="54">
        <f t="shared" si="11"/>
        <v>32.060062427812021</v>
      </c>
      <c r="AD50" s="78">
        <f t="shared" si="12"/>
        <v>1659.8379581095194</v>
      </c>
      <c r="AE50" s="68">
        <f t="shared" si="3"/>
        <v>2.7350623514227466E-32</v>
      </c>
      <c r="AF50" s="43">
        <f t="shared" si="4"/>
        <v>0.46116217967664802</v>
      </c>
      <c r="AG50" s="43">
        <f t="shared" si="5"/>
        <v>0.94830781165347233</v>
      </c>
      <c r="AH50" s="43">
        <f t="shared" si="13"/>
        <v>1.4094699913301203</v>
      </c>
      <c r="AI50" s="42">
        <f t="shared" si="6"/>
        <v>1761.8374891626504</v>
      </c>
      <c r="AJ50" s="42">
        <f t="shared" si="7"/>
        <v>230.581089838324</v>
      </c>
      <c r="AK50" s="42">
        <f t="shared" si="8"/>
        <v>474.15390582673615</v>
      </c>
      <c r="AM50" s="10">
        <v>237.09848940078018</v>
      </c>
      <c r="AN50" s="10">
        <v>538.64020449436373</v>
      </c>
      <c r="AP50" s="42">
        <f ca="1">AD50*AJ50/(AJ50+AK50)*2.71828^(-0.69315/半Cs134*(NOW()-R50)/365.25)+AD50*AK50/(AJ50+AK50)*2.71828^(-0.69315/半Cs137*(NOW()-R50)/365.25)</f>
        <v>1023.8265229324479</v>
      </c>
    </row>
    <row r="51" spans="1:42" ht="9.9499999999999993" customHeight="1" x14ac:dyDescent="0.15">
      <c r="A51" s="2"/>
      <c r="R51" s="61">
        <v>41486</v>
      </c>
      <c r="S51" s="42">
        <f t="shared" si="19"/>
        <v>457.53078084036758</v>
      </c>
      <c r="T51" s="42">
        <f t="shared" si="20"/>
        <v>1055.9476008750426</v>
      </c>
      <c r="U51" s="295">
        <f t="shared" si="15"/>
        <v>1513.4783817154103</v>
      </c>
      <c r="V51" s="297">
        <f t="shared" si="21"/>
        <v>40.473876766647905</v>
      </c>
      <c r="W51" s="297">
        <f t="shared" si="22"/>
        <v>98.925617345135578</v>
      </c>
      <c r="X51" s="295">
        <f t="shared" si="18"/>
        <v>139.3994941117835</v>
      </c>
      <c r="Y51" s="294">
        <f t="shared" si="0"/>
        <v>1712.531442568486</v>
      </c>
      <c r="Z51" s="54">
        <f t="shared" si="1"/>
        <v>85.6265721284243</v>
      </c>
      <c r="AA51" s="54">
        <f t="shared" si="10"/>
        <v>129.59396581676546</v>
      </c>
      <c r="AB51" s="54">
        <f t="shared" si="2"/>
        <v>222.62908753390317</v>
      </c>
      <c r="AC51" s="54">
        <f t="shared" si="11"/>
        <v>31.034382176794068</v>
      </c>
      <c r="AD51" s="78">
        <f t="shared" si="12"/>
        <v>1606.2834799355956</v>
      </c>
      <c r="AE51" s="68">
        <f t="shared" si="3"/>
        <v>1.8772671091205407E-33</v>
      </c>
      <c r="AF51" s="43">
        <f t="shared" si="4"/>
        <v>0.44819089974246817</v>
      </c>
      <c r="AG51" s="43">
        <f t="shared" si="5"/>
        <v>0.94645432467245549</v>
      </c>
      <c r="AH51" s="43">
        <f t="shared" si="13"/>
        <v>1.3946452244149237</v>
      </c>
      <c r="AI51" s="42">
        <f t="shared" si="6"/>
        <v>1743.3065305186547</v>
      </c>
      <c r="AJ51" s="42">
        <f t="shared" si="7"/>
        <v>224.09544987123408</v>
      </c>
      <c r="AK51" s="42">
        <f t="shared" si="8"/>
        <v>473.22716233622776</v>
      </c>
      <c r="AM51" s="10">
        <v>211.3484666455829</v>
      </c>
      <c r="AN51" s="10">
        <v>494.26902040553642</v>
      </c>
      <c r="AP51" s="42">
        <f ca="1">AD51*AJ51/(AJ51+AK51)*2.71828^(-0.69315/半Cs134*(NOW()-R51)/365.25)+AD51*AK51/(AJ51+AK51)*2.71828^(-0.69315/半Cs137*(NOW()-R51)/365.25)</f>
        <v>1001.3247863369813</v>
      </c>
    </row>
    <row r="52" spans="1:42" ht="9.9499999999999993" customHeight="1" thickBot="1" x14ac:dyDescent="0.2">
      <c r="A52" s="2"/>
      <c r="R52" s="61">
        <v>41517</v>
      </c>
      <c r="S52" s="42">
        <f t="shared" si="19"/>
        <v>371.76580013630274</v>
      </c>
      <c r="T52" s="42">
        <f t="shared" si="20"/>
        <v>883.98953012158177</v>
      </c>
      <c r="U52" s="295">
        <f t="shared" si="15"/>
        <v>1255.7553302578845</v>
      </c>
      <c r="V52" s="297">
        <f t="shared" si="21"/>
        <v>32.886974627442164</v>
      </c>
      <c r="W52" s="297">
        <f t="shared" si="22"/>
        <v>82.815861242969248</v>
      </c>
      <c r="X52" s="295">
        <f t="shared" si="18"/>
        <v>115.70283587041141</v>
      </c>
      <c r="Y52" s="294">
        <f t="shared" si="0"/>
        <v>1736.5853132587363</v>
      </c>
      <c r="Z52" s="54">
        <f t="shared" si="1"/>
        <v>86.82926566293682</v>
      </c>
      <c r="AA52" s="54">
        <f t="shared" si="10"/>
        <v>109.03631317861081</v>
      </c>
      <c r="AB52" s="54">
        <f t="shared" si="2"/>
        <v>225.75609072363574</v>
      </c>
      <c r="AC52" s="54">
        <f t="shared" si="11"/>
        <v>26.12061991174253</v>
      </c>
      <c r="AD52" s="78">
        <f t="shared" si="12"/>
        <v>1351.5693309035332</v>
      </c>
      <c r="AE52" s="68">
        <f t="shared" si="3"/>
        <v>1.2885014475639218E-34</v>
      </c>
      <c r="AF52" s="43">
        <f t="shared" si="4"/>
        <v>0.43558446781739618</v>
      </c>
      <c r="AG52" s="43">
        <f t="shared" si="5"/>
        <v>0.94460446036958878</v>
      </c>
      <c r="AH52" s="43">
        <f t="shared" si="13"/>
        <v>1.380188928186985</v>
      </c>
      <c r="AI52" s="42">
        <f t="shared" si="6"/>
        <v>1725.2361602337312</v>
      </c>
      <c r="AJ52" s="42">
        <f t="shared" si="7"/>
        <v>217.79223390869808</v>
      </c>
      <c r="AK52" s="42">
        <f t="shared" si="8"/>
        <v>472.30223018479438</v>
      </c>
      <c r="AM52" s="10">
        <v>171.73081047303268</v>
      </c>
      <c r="AN52" s="10">
        <v>413.77871282615791</v>
      </c>
      <c r="AP52" s="42">
        <f ca="1">AD52*AJ52/(AJ52+AK52)*2.71828^(-0.69315/半Cs134*(NOW()-R52)/365.25)+AD52*AK52/(AJ52+AK52)*2.71828^(-0.69315/半Cs137*(NOW()-R52)/365.25)</f>
        <v>851.36600943714234</v>
      </c>
    </row>
    <row r="53" spans="1:42" ht="9.9499999999999993" customHeight="1" thickTop="1" x14ac:dyDescent="0.15">
      <c r="A53" s="2"/>
      <c r="C53" s="2" t="s">
        <v>85</v>
      </c>
      <c r="L53" s="324">
        <f ca="1">SUM(AP33:AP119)/10/1000</f>
        <v>3.3053147856118543</v>
      </c>
      <c r="M53" s="325"/>
      <c r="R53" s="61">
        <v>41547</v>
      </c>
      <c r="S53" s="42">
        <f t="shared" si="19"/>
        <v>324.74270939455005</v>
      </c>
      <c r="T53" s="42">
        <f t="shared" si="20"/>
        <v>795.34284878215965</v>
      </c>
      <c r="U53" s="295">
        <f t="shared" si="15"/>
        <v>1120.0855581767096</v>
      </c>
      <c r="V53" s="297">
        <f t="shared" si="21"/>
        <v>28.727239677210193</v>
      </c>
      <c r="W53" s="297">
        <f t="shared" si="22"/>
        <v>74.511066885907582</v>
      </c>
      <c r="X53" s="295">
        <f t="shared" si="18"/>
        <v>103.23830656311777</v>
      </c>
      <c r="Y53" s="294">
        <f t="shared" si="0"/>
        <v>1610.2395546250145</v>
      </c>
      <c r="Z53" s="54">
        <f t="shared" si="1"/>
        <v>80.511977731250738</v>
      </c>
      <c r="AA53" s="54">
        <f t="shared" si="10"/>
        <v>90.1803035170188</v>
      </c>
      <c r="AB53" s="54">
        <f t="shared" si="2"/>
        <v>209.33114210125188</v>
      </c>
      <c r="AC53" s="54">
        <f t="shared" si="11"/>
        <v>21.61099262145661</v>
      </c>
      <c r="AD53" s="78">
        <f t="shared" si="12"/>
        <v>1117.9129613847542</v>
      </c>
      <c r="AE53" s="68">
        <f t="shared" si="3"/>
        <v>9.6421550420804856E-36</v>
      </c>
      <c r="AF53" s="43">
        <f t="shared" si="4"/>
        <v>0.42372241075018297</v>
      </c>
      <c r="AG53" s="43">
        <f t="shared" si="5"/>
        <v>0.94281771171158302</v>
      </c>
      <c r="AH53" s="43">
        <f t="shared" si="13"/>
        <v>1.3665401224617659</v>
      </c>
      <c r="AI53" s="42">
        <f t="shared" si="6"/>
        <v>1708.1751530772076</v>
      </c>
      <c r="AJ53" s="42">
        <f t="shared" si="7"/>
        <v>211.86120537509149</v>
      </c>
      <c r="AK53" s="42">
        <f t="shared" si="8"/>
        <v>471.4088558557915</v>
      </c>
      <c r="AM53" s="10">
        <v>150.0093033277615</v>
      </c>
      <c r="AN53" s="10">
        <v>372.28488461770411</v>
      </c>
      <c r="AP53" s="42">
        <f ca="1">AD53*AJ53/(AJ53+AK53)*2.71828^(-0.69315/半Cs134*(NOW()-R53)/365.25)+AD53*AK53/(AJ53+AK53)*2.71828^(-0.69315/半Cs137*(NOW()-R53)/365.25)</f>
        <v>711.2169887014453</v>
      </c>
    </row>
    <row r="54" spans="1:42" ht="9.9499999999999993" customHeight="1" thickBot="1" x14ac:dyDescent="0.2">
      <c r="A54" s="2"/>
      <c r="D54" s="319" t="s">
        <v>83</v>
      </c>
      <c r="E54" s="320"/>
      <c r="F54" s="320"/>
      <c r="G54" s="320"/>
      <c r="H54" s="320"/>
      <c r="I54" s="320"/>
      <c r="J54" s="320"/>
      <c r="L54" s="326"/>
      <c r="M54" s="327"/>
      <c r="N54" s="81" t="s">
        <v>82</v>
      </c>
      <c r="R54" s="61">
        <v>41578</v>
      </c>
      <c r="S54" s="42">
        <f t="shared" si="19"/>
        <v>281.8985014005882</v>
      </c>
      <c r="T54" s="42">
        <f t="shared" si="20"/>
        <v>710.44955022912916</v>
      </c>
      <c r="U54" s="295">
        <f t="shared" si="15"/>
        <v>992.34805162971736</v>
      </c>
      <c r="V54" s="297">
        <f t="shared" si="21"/>
        <v>24.937175123898186</v>
      </c>
      <c r="W54" s="297">
        <f t="shared" si="22"/>
        <v>66.557905231992095</v>
      </c>
      <c r="X54" s="295">
        <f t="shared" si="18"/>
        <v>91.495080355890281</v>
      </c>
      <c r="Y54" s="294">
        <f t="shared" si="0"/>
        <v>1656.8345677676243</v>
      </c>
      <c r="Z54" s="54">
        <f t="shared" si="1"/>
        <v>82.841728388381227</v>
      </c>
      <c r="AA54" s="54">
        <f t="shared" si="10"/>
        <v>82.207827759848357</v>
      </c>
      <c r="AB54" s="54">
        <f t="shared" si="2"/>
        <v>215.38849380979116</v>
      </c>
      <c r="AC54" s="54">
        <f t="shared" si="11"/>
        <v>19.706987548861019</v>
      </c>
      <c r="AD54" s="78">
        <f t="shared" si="12"/>
        <v>1019.1481530870938</v>
      </c>
      <c r="AE54" s="68">
        <f t="shared" si="3"/>
        <v>6.6180942866338505E-37</v>
      </c>
      <c r="AF54" s="43">
        <f t="shared" si="4"/>
        <v>0.41180421310422693</v>
      </c>
      <c r="AG54" s="43">
        <f t="shared" si="5"/>
        <v>0.94097495524300301</v>
      </c>
      <c r="AH54" s="43">
        <f t="shared" si="13"/>
        <v>1.3527791683472299</v>
      </c>
      <c r="AI54" s="42">
        <f t="shared" si="6"/>
        <v>1690.9739604340375</v>
      </c>
      <c r="AJ54" s="42">
        <f t="shared" si="7"/>
        <v>205.90210655211348</v>
      </c>
      <c r="AK54" s="42">
        <f t="shared" si="8"/>
        <v>470.48747762150151</v>
      </c>
      <c r="AM54" s="10">
        <v>130.21815911766831</v>
      </c>
      <c r="AN54" s="10">
        <v>332.54794361795223</v>
      </c>
      <c r="AP54" s="42">
        <f ca="1">AD54*AJ54/(AJ54+AK54)*2.71828^(-0.69315/半Cs134*(NOW()-R54)/365.25)+AD54*AK54/(AJ54+AK54)*2.71828^(-0.69315/半Cs137*(NOW()-R54)/365.25)</f>
        <v>654.97833179664167</v>
      </c>
    </row>
    <row r="55" spans="1:42" ht="9.9499999999999993" customHeight="1" thickTop="1" x14ac:dyDescent="0.15">
      <c r="A55" s="2"/>
      <c r="D55" s="320"/>
      <c r="E55" s="320"/>
      <c r="F55" s="320"/>
      <c r="G55" s="320"/>
      <c r="H55" s="320"/>
      <c r="I55" s="320"/>
      <c r="J55" s="320"/>
      <c r="R55" s="61">
        <v>41608</v>
      </c>
      <c r="S55" s="42">
        <f t="shared" si="19"/>
        <v>221.24535486353196</v>
      </c>
      <c r="T55" s="42">
        <f t="shared" si="20"/>
        <v>574.10971201265716</v>
      </c>
      <c r="U55" s="295">
        <f t="shared" si="15"/>
        <v>795.35506687618908</v>
      </c>
      <c r="V55" s="297">
        <f t="shared" si="21"/>
        <v>19.571704468697057</v>
      </c>
      <c r="W55" s="297">
        <f t="shared" si="22"/>
        <v>53.785015125396299</v>
      </c>
      <c r="X55" s="295">
        <f t="shared" si="18"/>
        <v>73.356719594093363</v>
      </c>
      <c r="Y55" s="294">
        <f t="shared" si="0"/>
        <v>1498.7036988699285</v>
      </c>
      <c r="Z55" s="54">
        <f t="shared" si="1"/>
        <v>74.935184943496424</v>
      </c>
      <c r="AA55" s="54">
        <f t="shared" si="10"/>
        <v>59.600079032114195</v>
      </c>
      <c r="AB55" s="54">
        <f t="shared" si="2"/>
        <v>194.83148085309071</v>
      </c>
      <c r="AC55" s="54">
        <f t="shared" si="11"/>
        <v>14.292198309042146</v>
      </c>
      <c r="AD55" s="78">
        <f t="shared" si="12"/>
        <v>738.92277341156341</v>
      </c>
      <c r="AE55" s="68">
        <f t="shared" si="3"/>
        <v>4.9524733802570308E-38</v>
      </c>
      <c r="AF55" s="43">
        <f t="shared" si="4"/>
        <v>0.4005897519898583</v>
      </c>
      <c r="AG55" s="43">
        <f t="shared" si="5"/>
        <v>0.93919507190660667</v>
      </c>
      <c r="AH55" s="43">
        <f t="shared" si="13"/>
        <v>1.3397848238964649</v>
      </c>
      <c r="AI55" s="42">
        <f t="shared" si="6"/>
        <v>1674.7310298705811</v>
      </c>
      <c r="AJ55" s="42">
        <f t="shared" si="7"/>
        <v>200.29487599492916</v>
      </c>
      <c r="AK55" s="42">
        <f t="shared" si="8"/>
        <v>469.59753595330335</v>
      </c>
      <c r="AM55" s="10">
        <v>102.20048237405877</v>
      </c>
      <c r="AN55" s="10">
        <v>268.72985432861498</v>
      </c>
      <c r="AP55" s="42">
        <f ca="1">AD55*AJ55/(AJ55+AK55)*2.71828^(-0.69315/半Cs134*(NOW()-R55)/365.25)+AD55*AK55/(AJ55+AK55)*2.71828^(-0.69315/半Cs137*(NOW()-R55)/365.25)</f>
        <v>479.49106120363575</v>
      </c>
    </row>
    <row r="56" spans="1:42" ht="9.9499999999999993" customHeight="1" x14ac:dyDescent="0.15">
      <c r="A56" s="2"/>
      <c r="R56" s="61">
        <v>41639</v>
      </c>
      <c r="S56" s="42">
        <f t="shared" si="19"/>
        <v>154.06563071261601</v>
      </c>
      <c r="T56" s="42">
        <f t="shared" si="20"/>
        <v>411.17629217900344</v>
      </c>
      <c r="U56" s="295">
        <f t="shared" si="15"/>
        <v>565.24192289161942</v>
      </c>
      <c r="V56" s="297">
        <f t="shared" si="21"/>
        <v>13.62888271688526</v>
      </c>
      <c r="W56" s="297">
        <f t="shared" si="22"/>
        <v>38.520726319927689</v>
      </c>
      <c r="X56" s="295">
        <f t="shared" si="18"/>
        <v>52.149609036812947</v>
      </c>
      <c r="Y56" s="294">
        <f t="shared" si="0"/>
        <v>1504.1732019428644</v>
      </c>
      <c r="Z56" s="54">
        <f t="shared" si="1"/>
        <v>75.208660097143223</v>
      </c>
      <c r="AA56" s="54">
        <f t="shared" si="10"/>
        <v>42.511087651411444</v>
      </c>
      <c r="AB56" s="54">
        <f t="shared" si="2"/>
        <v>195.54251625257237</v>
      </c>
      <c r="AC56" s="54">
        <f t="shared" si="11"/>
        <v>10.197465772646289</v>
      </c>
      <c r="AD56" s="78">
        <f t="shared" si="12"/>
        <v>527.08553424057732</v>
      </c>
      <c r="AE56" s="68">
        <f t="shared" si="3"/>
        <v>3.3992334327278875E-39</v>
      </c>
      <c r="AF56" s="43">
        <f t="shared" si="4"/>
        <v>0.38932221522986743</v>
      </c>
      <c r="AG56" s="43">
        <f t="shared" si="5"/>
        <v>0.93735939596149476</v>
      </c>
      <c r="AH56" s="43">
        <f t="shared" si="13"/>
        <v>1.3266816111913622</v>
      </c>
      <c r="AI56" s="42">
        <f t="shared" si="6"/>
        <v>1658.3520139892028</v>
      </c>
      <c r="AJ56" s="42">
        <f t="shared" si="7"/>
        <v>194.66110761493371</v>
      </c>
      <c r="AK56" s="42">
        <f t="shared" si="8"/>
        <v>468.67969798074739</v>
      </c>
      <c r="AM56" s="10">
        <v>71.167965473467731</v>
      </c>
      <c r="AN56" s="10">
        <v>192.46381447420555</v>
      </c>
      <c r="AP56" s="42">
        <f ca="1">AD56*AJ56/(AJ56+AK56)*2.71828^(-0.69315/半Cs134*(NOW()-R56)/365.25)+AD56*AK56/(AJ56+AK56)*2.71828^(-0.69315/半Cs137*(NOW()-R56)/365.25)</f>
        <v>345.4068177623318</v>
      </c>
    </row>
    <row r="57" spans="1:42" ht="9.9499999999999993" customHeight="1" x14ac:dyDescent="0.15">
      <c r="A57" s="2"/>
      <c r="R57" s="61">
        <v>41670</v>
      </c>
      <c r="S57" s="42">
        <f t="shared" si="19"/>
        <v>131.12951897180844</v>
      </c>
      <c r="T57" s="42">
        <f t="shared" si="20"/>
        <v>360.19808904166354</v>
      </c>
      <c r="U57" s="295">
        <f t="shared" si="15"/>
        <v>491.32760801347195</v>
      </c>
      <c r="V57" s="297">
        <f t="shared" si="21"/>
        <v>11.599918985967667</v>
      </c>
      <c r="W57" s="297">
        <f t="shared" si="22"/>
        <v>33.744873604955842</v>
      </c>
      <c r="X57" s="295">
        <f t="shared" si="18"/>
        <v>45.344792590923511</v>
      </c>
      <c r="Y57" s="294">
        <f t="shared" si="0"/>
        <v>1378.2010508479871</v>
      </c>
      <c r="Z57" s="54">
        <f t="shared" si="1"/>
        <v>68.910052542399356</v>
      </c>
      <c r="AA57" s="54">
        <f t="shared" si="10"/>
        <v>33.857411283739751</v>
      </c>
      <c r="AB57" s="54">
        <f t="shared" si="2"/>
        <v>179.16613661023831</v>
      </c>
      <c r="AC57" s="54">
        <f t="shared" si="11"/>
        <v>8.1242513039083235</v>
      </c>
      <c r="AD57" s="78">
        <f t="shared" si="12"/>
        <v>419.81662587648077</v>
      </c>
      <c r="AE57" s="68">
        <f t="shared" si="3"/>
        <v>2.3331347880107796E-40</v>
      </c>
      <c r="AF57" s="43">
        <f t="shared" si="4"/>
        <v>0.37837160466184006</v>
      </c>
      <c r="AG57" s="43">
        <f t="shared" si="5"/>
        <v>0.93552730788249949</v>
      </c>
      <c r="AH57" s="43">
        <f t="shared" si="13"/>
        <v>1.3138989125443397</v>
      </c>
      <c r="AI57" s="42">
        <f t="shared" si="6"/>
        <v>1642.3736406804246</v>
      </c>
      <c r="AJ57" s="42">
        <f t="shared" si="7"/>
        <v>189.18580233092004</v>
      </c>
      <c r="AK57" s="42">
        <f t="shared" si="8"/>
        <v>467.76365394124974</v>
      </c>
      <c r="AM57" s="10">
        <v>60.573023558679431</v>
      </c>
      <c r="AN57" s="10">
        <v>168.60188561916837</v>
      </c>
      <c r="AP57" s="42">
        <f ca="1">AD57*AJ57/(AJ57+AK57)*2.71828^(-0.69315/半Cs134*(NOW()-R57)/365.25)+AD57*AK57/(AJ57+AK57)*2.71828^(-0.69315/半Cs137*(NOW()-R57)/365.25)</f>
        <v>277.78845894477905</v>
      </c>
    </row>
    <row r="58" spans="1:42" ht="9.9499999999999993" customHeight="1" x14ac:dyDescent="0.15">
      <c r="A58" s="2"/>
      <c r="R58" s="61">
        <v>41698</v>
      </c>
      <c r="S58" s="42">
        <f t="shared" si="19"/>
        <v>112.9378731352386</v>
      </c>
      <c r="T58" s="42">
        <f t="shared" si="20"/>
        <v>319.18342647219743</v>
      </c>
      <c r="U58" s="295">
        <f t="shared" si="15"/>
        <v>432.12129960743601</v>
      </c>
      <c r="V58" s="297">
        <f t="shared" si="21"/>
        <v>9.9906580081172596</v>
      </c>
      <c r="W58" s="297">
        <f t="shared" si="22"/>
        <v>29.902447322132172</v>
      </c>
      <c r="X58" s="295">
        <f t="shared" si="18"/>
        <v>39.893105330249433</v>
      </c>
      <c r="Y58" s="294">
        <f t="shared" si="0"/>
        <v>1179.2984467856336</v>
      </c>
      <c r="Z58" s="54">
        <f t="shared" si="1"/>
        <v>58.964922339281685</v>
      </c>
      <c r="AA58" s="54">
        <f t="shared" si="10"/>
        <v>25.479998872501941</v>
      </c>
      <c r="AB58" s="54">
        <f t="shared" si="2"/>
        <v>153.30879808213237</v>
      </c>
      <c r="AC58" s="54">
        <f t="shared" si="11"/>
        <v>6.1159640299444487</v>
      </c>
      <c r="AD58" s="78">
        <f t="shared" si="12"/>
        <v>315.95962902446388</v>
      </c>
      <c r="AE58" s="68">
        <f t="shared" si="3"/>
        <v>2.0753423521707304E-41</v>
      </c>
      <c r="AF58" s="43">
        <f t="shared" si="4"/>
        <v>0.36874571547644858</v>
      </c>
      <c r="AG58" s="43">
        <f t="shared" si="5"/>
        <v>0.93387559666403686</v>
      </c>
      <c r="AH58" s="43">
        <f t="shared" si="13"/>
        <v>1.3026213121404855</v>
      </c>
      <c r="AI58" s="42">
        <f t="shared" si="6"/>
        <v>1628.2766401756069</v>
      </c>
      <c r="AJ58" s="42">
        <f t="shared" si="7"/>
        <v>184.3728577382243</v>
      </c>
      <c r="AK58" s="42">
        <f t="shared" si="8"/>
        <v>466.93779833201842</v>
      </c>
      <c r="AM58" s="10">
        <v>52.16970598022786</v>
      </c>
      <c r="AN58" s="10">
        <v>149.40370090462912</v>
      </c>
      <c r="AP58" s="42">
        <f ca="1">AD58*AJ58/(AJ58+AK58)*2.71828^(-0.69315/半Cs134*(NOW()-R58)/365.25)+AD58*AK58/(AJ58+AK58)*2.71828^(-0.69315/半Cs137*(NOW()-R58)/365.25)</f>
        <v>210.87734920071424</v>
      </c>
    </row>
    <row r="59" spans="1:42" ht="9.9499999999999993" customHeight="1" x14ac:dyDescent="0.15">
      <c r="A59" s="2"/>
      <c r="R59" s="61">
        <v>41729</v>
      </c>
      <c r="S59" s="42">
        <f t="shared" si="19"/>
        <v>94.009672812363206</v>
      </c>
      <c r="T59" s="42">
        <f t="shared" si="20"/>
        <v>272.5065690867757</v>
      </c>
      <c r="U59" s="295">
        <f t="shared" si="15"/>
        <v>366.51624189913889</v>
      </c>
      <c r="V59" s="297">
        <f t="shared" si="21"/>
        <v>8.3162402872475116</v>
      </c>
      <c r="W59" s="297">
        <f t="shared" si="22"/>
        <v>25.529562788129503</v>
      </c>
      <c r="X59" s="295">
        <f t="shared" si="18"/>
        <v>33.845803075377013</v>
      </c>
      <c r="Y59" s="294">
        <f t="shared" si="0"/>
        <v>1429.702479980491</v>
      </c>
      <c r="Z59" s="54">
        <f t="shared" si="1"/>
        <v>71.485123999024552</v>
      </c>
      <c r="AA59" s="54">
        <f t="shared" si="10"/>
        <v>26.200458999816423</v>
      </c>
      <c r="AB59" s="54">
        <f t="shared" si="2"/>
        <v>185.86132239746385</v>
      </c>
      <c r="AC59" s="54">
        <f t="shared" si="11"/>
        <v>6.2906257171937208</v>
      </c>
      <c r="AD59" s="78">
        <f t="shared" si="12"/>
        <v>324.91084717010148</v>
      </c>
      <c r="AE59" s="68">
        <f t="shared" si="3"/>
        <v>1.4244545232646259E-42</v>
      </c>
      <c r="AF59" s="43">
        <f t="shared" si="4"/>
        <v>0.35837386776047103</v>
      </c>
      <c r="AG59" s="43">
        <f t="shared" si="5"/>
        <v>0.93205031774190272</v>
      </c>
      <c r="AH59" s="43">
        <f t="shared" si="13"/>
        <v>1.2904241855023737</v>
      </c>
      <c r="AI59" s="42">
        <f t="shared" si="6"/>
        <v>1613.030231877967</v>
      </c>
      <c r="AJ59" s="42">
        <f t="shared" si="7"/>
        <v>179.18693388023553</v>
      </c>
      <c r="AK59" s="42">
        <f t="shared" si="8"/>
        <v>466.02515887095137</v>
      </c>
      <c r="AM59" s="10">
        <v>43.42614973849841</v>
      </c>
      <c r="AN59" s="10">
        <v>127.5551503170972</v>
      </c>
      <c r="AP59" s="42">
        <f ca="1">AD59*AJ59/(AJ59+AK59)*2.71828^(-0.69315/半Cs134*(NOW()-R59)/365.25)+AD59*AK59/(AJ59+AK59)*2.71828^(-0.69315/半Cs137*(NOW()-R59)/365.25)</f>
        <v>218.90124632983432</v>
      </c>
    </row>
    <row r="60" spans="1:42" ht="9.9499999999999993" customHeight="1" x14ac:dyDescent="0.15">
      <c r="A60" s="2"/>
      <c r="R60" s="61">
        <v>41759</v>
      </c>
      <c r="S60" s="42">
        <f t="shared" ref="S60:S119" si="23">S59*AM60/AM59</f>
        <v>161.23564025516123</v>
      </c>
      <c r="T60" s="42">
        <f t="shared" ref="T60:T119" si="24">T59*AN60/AN59</f>
        <v>480.44443927233249</v>
      </c>
      <c r="U60" s="295">
        <f t="shared" si="15"/>
        <v>641.68007952749372</v>
      </c>
      <c r="V60" s="297">
        <f t="shared" si="21"/>
        <v>14.263152791802719</v>
      </c>
      <c r="W60" s="297">
        <f t="shared" si="22"/>
        <v>45.010057994986916</v>
      </c>
      <c r="X60" s="295">
        <f t="shared" si="18"/>
        <v>59.273210786789633</v>
      </c>
      <c r="Y60" s="294">
        <f t="shared" si="0"/>
        <v>1307.3881099246125</v>
      </c>
      <c r="Z60" s="54">
        <f t="shared" si="1"/>
        <v>65.369405496230627</v>
      </c>
      <c r="AA60" s="54">
        <f t="shared" si="10"/>
        <v>41.946245317486252</v>
      </c>
      <c r="AB60" s="54">
        <f t="shared" si="2"/>
        <v>169.96045429019964</v>
      </c>
      <c r="AC60" s="54">
        <f t="shared" si="11"/>
        <v>10.074101832561528</v>
      </c>
      <c r="AD60" s="78">
        <f t="shared" si="12"/>
        <v>520.2034715004778</v>
      </c>
      <c r="AE60" s="68">
        <f t="shared" si="3"/>
        <v>1.0659523425198939E-43</v>
      </c>
      <c r="AF60" s="43">
        <f t="shared" si="4"/>
        <v>0.34861444889947824</v>
      </c>
      <c r="AG60" s="43">
        <f t="shared" si="5"/>
        <v>0.93028731563436728</v>
      </c>
      <c r="AH60" s="43">
        <f t="shared" si="13"/>
        <v>1.2789017645338454</v>
      </c>
      <c r="AI60" s="42">
        <f t="shared" si="6"/>
        <v>1598.627205667307</v>
      </c>
      <c r="AJ60" s="42">
        <f t="shared" si="7"/>
        <v>174.30722444973912</v>
      </c>
      <c r="AK60" s="42">
        <f t="shared" si="8"/>
        <v>465.14365781718362</v>
      </c>
      <c r="AM60" s="10">
        <v>74.480027931577709</v>
      </c>
      <c r="AN60" s="10">
        <v>224.88691878426286</v>
      </c>
      <c r="AP60" s="42">
        <f ca="1">AD60*AJ60/(AJ60+AK60)*2.71828^(-0.69315/半Cs134*(NOW()-R60)/365.25)+AD60*AK60/(AJ60+AK60)*2.71828^(-0.69315/半Cs137*(NOW()-R60)/365.25)</f>
        <v>353.63283065020022</v>
      </c>
    </row>
    <row r="61" spans="1:42" ht="9.9499999999999993" customHeight="1" x14ac:dyDescent="0.15">
      <c r="A61" s="2"/>
      <c r="R61" s="61">
        <v>41790</v>
      </c>
      <c r="S61" s="42">
        <f t="shared" si="23"/>
        <v>230.02981166820217</v>
      </c>
      <c r="T61" s="42">
        <f t="shared" si="24"/>
        <v>703.69979897421604</v>
      </c>
      <c r="U61" s="295">
        <f t="shared" si="15"/>
        <v>933.72961064241827</v>
      </c>
      <c r="V61" s="297">
        <f t="shared" si="21"/>
        <v>20.348791032187108</v>
      </c>
      <c r="W61" s="297">
        <f t="shared" si="22"/>
        <v>65.925560114426517</v>
      </c>
      <c r="X61" s="295">
        <f t="shared" si="18"/>
        <v>86.274351146613625</v>
      </c>
      <c r="Y61" s="294">
        <f t="shared" si="0"/>
        <v>1469.0183041135674</v>
      </c>
      <c r="Z61" s="54">
        <f t="shared" si="1"/>
        <v>73.450915205678371</v>
      </c>
      <c r="AA61" s="54">
        <f t="shared" si="10"/>
        <v>68.583294456327351</v>
      </c>
      <c r="AB61" s="54">
        <f t="shared" si="2"/>
        <v>190.97237953476377</v>
      </c>
      <c r="AC61" s="54">
        <f t="shared" si="11"/>
        <v>16.47601813128658</v>
      </c>
      <c r="AD61" s="78">
        <f t="shared" si="12"/>
        <v>850.59312587613931</v>
      </c>
      <c r="AE61" s="68">
        <f t="shared" si="3"/>
        <v>7.3163863027168415E-45</v>
      </c>
      <c r="AF61" s="43">
        <f t="shared" si="4"/>
        <v>0.33880884079660717</v>
      </c>
      <c r="AG61" s="43">
        <f t="shared" si="5"/>
        <v>0.92846905008077352</v>
      </c>
      <c r="AH61" s="43">
        <f t="shared" si="13"/>
        <v>1.2672778908773807</v>
      </c>
      <c r="AI61" s="42">
        <f t="shared" si="6"/>
        <v>1584.0973635967259</v>
      </c>
      <c r="AJ61" s="42">
        <f t="shared" si="7"/>
        <v>169.40442039830359</v>
      </c>
      <c r="AK61" s="42">
        <f t="shared" si="8"/>
        <v>464.23452504038676</v>
      </c>
      <c r="AM61" s="10">
        <v>106.25831094806493</v>
      </c>
      <c r="AN61" s="10">
        <v>329.388513227673</v>
      </c>
      <c r="AP61" s="42">
        <f ca="1">AD61*AJ61/(AJ61+AK61)*2.71828^(-0.69315/半Cs134*(NOW()-R61)/365.25)+AD61*AK61/(AJ61+AK61)*2.71828^(-0.69315/半Cs137*(NOW()-R61)/365.25)</f>
        <v>583.53448736580947</v>
      </c>
    </row>
    <row r="62" spans="1:42" ht="9.9499999999999993" customHeight="1" x14ac:dyDescent="0.15">
      <c r="A62" s="2"/>
      <c r="R62" s="61">
        <v>41820</v>
      </c>
      <c r="S62" s="42">
        <f t="shared" si="23"/>
        <v>234.94116592017801</v>
      </c>
      <c r="T62" s="42">
        <f t="shared" si="24"/>
        <v>738.13514285738142</v>
      </c>
      <c r="U62" s="295">
        <f t="shared" si="15"/>
        <v>973.07630877755946</v>
      </c>
      <c r="V62" s="297">
        <f t="shared" si="21"/>
        <v>20.78325698524651</v>
      </c>
      <c r="W62" s="297">
        <f t="shared" si="22"/>
        <v>69.151608120323061</v>
      </c>
      <c r="X62" s="295">
        <f t="shared" si="18"/>
        <v>89.934865105569571</v>
      </c>
      <c r="Y62" s="294">
        <f t="shared" si="0"/>
        <v>1441.6215130149271</v>
      </c>
      <c r="Z62" s="54">
        <f t="shared" si="1"/>
        <v>72.081075650746357</v>
      </c>
      <c r="AA62" s="54">
        <f t="shared" si="10"/>
        <v>70.140387026944282</v>
      </c>
      <c r="AB62" s="54">
        <f t="shared" si="2"/>
        <v>187.41079669194053</v>
      </c>
      <c r="AC62" s="54">
        <f t="shared" si="11"/>
        <v>16.854764719816995</v>
      </c>
      <c r="AD62" s="78">
        <f t="shared" si="12"/>
        <v>869.9515174676128</v>
      </c>
      <c r="AE62" s="68">
        <f t="shared" si="3"/>
        <v>5.475021484215217E-46</v>
      </c>
      <c r="AF62" s="43">
        <f t="shared" si="4"/>
        <v>0.32958222666928594</v>
      </c>
      <c r="AG62" s="43">
        <f t="shared" si="5"/>
        <v>0.92671282205218397</v>
      </c>
      <c r="AH62" s="43">
        <f t="shared" si="13"/>
        <v>1.2562950487214699</v>
      </c>
      <c r="AI62" s="42">
        <f t="shared" si="6"/>
        <v>1570.3688109018374</v>
      </c>
      <c r="AJ62" s="42">
        <f t="shared" si="7"/>
        <v>164.79111333464297</v>
      </c>
      <c r="AK62" s="42">
        <f t="shared" si="8"/>
        <v>463.35641102609196</v>
      </c>
      <c r="AM62" s="10">
        <v>108.52702648322915</v>
      </c>
      <c r="AN62" s="10">
        <v>345.50704380092827</v>
      </c>
      <c r="AP62" s="42">
        <f ca="1">AD62*AJ62/(AJ62+AK62)*2.71828^(-0.69315/半Cs134*(NOW()-R62)/365.25)+AD62*AK62/(AJ62+AK62)*2.71828^(-0.69315/半Cs137*(NOW()-R62)/365.25)</f>
        <v>602.03247636075628</v>
      </c>
    </row>
    <row r="63" spans="1:42" ht="9.9499999999999993" customHeight="1" x14ac:dyDescent="0.15">
      <c r="A63" s="2"/>
      <c r="R63" s="61">
        <v>41851</v>
      </c>
      <c r="S63" s="42">
        <f t="shared" si="23"/>
        <v>212.0706475232621</v>
      </c>
      <c r="T63" s="42">
        <f t="shared" si="24"/>
        <v>683.40027549212209</v>
      </c>
      <c r="U63" s="295">
        <f t="shared" si="15"/>
        <v>895.47092301538419</v>
      </c>
      <c r="V63" s="297">
        <f t="shared" si="21"/>
        <v>18.76009574244241</v>
      </c>
      <c r="W63" s="297">
        <f t="shared" si="22"/>
        <v>64.023815282946131</v>
      </c>
      <c r="X63" s="295">
        <f t="shared" si="18"/>
        <v>82.783911025388534</v>
      </c>
      <c r="Y63" s="294">
        <f t="shared" si="0"/>
        <v>1533.7685831882727</v>
      </c>
      <c r="Z63" s="54">
        <f t="shared" si="1"/>
        <v>76.688429159413644</v>
      </c>
      <c r="AA63" s="54">
        <f t="shared" si="10"/>
        <v>68.672258443980041</v>
      </c>
      <c r="AB63" s="54">
        <f t="shared" si="2"/>
        <v>199.38991581447547</v>
      </c>
      <c r="AC63" s="54">
        <f t="shared" si="11"/>
        <v>16.506277050145247</v>
      </c>
      <c r="AD63" s="78">
        <f t="shared" si="12"/>
        <v>851.78535494125288</v>
      </c>
      <c r="AE63" s="68">
        <f t="shared" si="3"/>
        <v>3.7578952263003711E-47</v>
      </c>
      <c r="AF63" s="43">
        <f t="shared" si="4"/>
        <v>0.32031194495092125</v>
      </c>
      <c r="AG63" s="43">
        <f t="shared" si="5"/>
        <v>0.92490154291928284</v>
      </c>
      <c r="AH63" s="43">
        <f t="shared" si="13"/>
        <v>1.2452134878702041</v>
      </c>
      <c r="AI63" s="42">
        <f t="shared" si="6"/>
        <v>1556.516859837755</v>
      </c>
      <c r="AJ63" s="42">
        <f t="shared" si="7"/>
        <v>160.15597247546063</v>
      </c>
      <c r="AK63" s="42">
        <f t="shared" si="8"/>
        <v>462.45077145964143</v>
      </c>
      <c r="AM63" s="10">
        <v>97.962384284294274</v>
      </c>
      <c r="AN63" s="10">
        <v>319.88669175672192</v>
      </c>
      <c r="AP63" s="42">
        <f ca="1">AD63*AJ63/(AJ63+AK63)*2.71828^(-0.69315/半Cs134*(NOW()-R63)/365.25)+AD63*AK63/(AJ63+AK63)*2.71828^(-0.69315/半Cs137*(NOW()-R63)/365.25)</f>
        <v>594.70675360039115</v>
      </c>
    </row>
    <row r="64" spans="1:42" ht="9.9499999999999993" customHeight="1" x14ac:dyDescent="0.15">
      <c r="A64" s="2"/>
      <c r="R64" s="61">
        <v>41882</v>
      </c>
      <c r="S64" s="42">
        <f t="shared" si="23"/>
        <v>174.70103185823228</v>
      </c>
      <c r="T64" s="42">
        <f t="shared" si="24"/>
        <v>577.66536944884854</v>
      </c>
      <c r="U64" s="295">
        <f t="shared" si="15"/>
        <v>752.36640130708088</v>
      </c>
      <c r="V64" s="297">
        <f t="shared" si="21"/>
        <v>15.454322048997467</v>
      </c>
      <c r="W64" s="297">
        <f t="shared" si="22"/>
        <v>54.118124085207882</v>
      </c>
      <c r="X64" s="295">
        <f t="shared" si="18"/>
        <v>69.57244613420535</v>
      </c>
      <c r="Y64" s="294">
        <f t="shared" si="0"/>
        <v>1555.3115868679288</v>
      </c>
      <c r="Z64" s="54">
        <f t="shared" si="1"/>
        <v>77.765579343396439</v>
      </c>
      <c r="AA64" s="54">
        <f t="shared" si="10"/>
        <v>58.508209076151438</v>
      </c>
      <c r="AB64" s="54">
        <f t="shared" si="2"/>
        <v>202.19050629283075</v>
      </c>
      <c r="AC64" s="54">
        <f t="shared" si="11"/>
        <v>14.066888107905676</v>
      </c>
      <c r="AD64" s="78">
        <f t="shared" si="12"/>
        <v>725.75097184057108</v>
      </c>
      <c r="AE64" s="68">
        <f t="shared" si="3"/>
        <v>2.5793097931332256E-48</v>
      </c>
      <c r="AF64" s="43">
        <f t="shared" si="4"/>
        <v>0.31130241189005053</v>
      </c>
      <c r="AG64" s="43">
        <f t="shared" si="5"/>
        <v>0.92309380396843077</v>
      </c>
      <c r="AH64" s="43">
        <f t="shared" si="13"/>
        <v>1.2343962158584814</v>
      </c>
      <c r="AI64" s="42">
        <f t="shared" si="6"/>
        <v>1542.9952698231018</v>
      </c>
      <c r="AJ64" s="42">
        <f t="shared" si="7"/>
        <v>155.65120594502525</v>
      </c>
      <c r="AK64" s="42">
        <f t="shared" si="8"/>
        <v>461.54690198421537</v>
      </c>
      <c r="AM64" s="10">
        <v>80.700133741429894</v>
      </c>
      <c r="AN64" s="10">
        <v>270.39419005552747</v>
      </c>
      <c r="AP64" s="42">
        <f ca="1">AD64*AJ64/(AJ64+AK64)*2.71828^(-0.69315/半Cs134*(NOW()-R64)/365.25)+AD64*AK64/(AJ64+AK64)*2.71828^(-0.69315/半Cs137*(NOW()-R64)/365.25)</f>
        <v>511.15140893864447</v>
      </c>
    </row>
    <row r="65" spans="1:42" ht="9.9499999999999993" customHeight="1" x14ac:dyDescent="0.15">
      <c r="A65" s="2"/>
      <c r="R65" s="61">
        <v>41912</v>
      </c>
      <c r="S65" s="42">
        <f t="shared" si="23"/>
        <v>154.77454936666314</v>
      </c>
      <c r="T65" s="42">
        <f t="shared" si="24"/>
        <v>524.71287540874937</v>
      </c>
      <c r="U65" s="295">
        <f t="shared" si="15"/>
        <v>679.48742477541248</v>
      </c>
      <c r="V65" s="297">
        <f t="shared" si="21"/>
        <v>13.691594751666353</v>
      </c>
      <c r="W65" s="297">
        <f t="shared" si="22"/>
        <v>49.157311485661758</v>
      </c>
      <c r="X65" s="295">
        <f t="shared" si="18"/>
        <v>62.848906237328109</v>
      </c>
      <c r="Y65" s="294">
        <f t="shared" ref="Y65:Y96" si="25">IF(MONTH(R65)&lt;=3,(INDEX(月値割合表,MATCH(MONTH(R65),月,0),2)*INDEX(年度別焼却量,MATCH(YEAR(R65)-1,年度,0),2)),(INDEX(月値割合表,MATCH(MONTH(R65),月,0),2)*INDEX(年度別焼却量,MATCH(YEAR(R65),年度,0),2)))</f>
        <v>1442.1544497815296</v>
      </c>
      <c r="Z65" s="54">
        <f t="shared" ref="Z65:Z96" si="26">Y65*飛灰発生率</f>
        <v>72.10772248907648</v>
      </c>
      <c r="AA65" s="54">
        <f t="shared" si="10"/>
        <v>48.996290660522675</v>
      </c>
      <c r="AB65" s="54">
        <f t="shared" ref="AB65:AB96" si="27">Y65*主灰発生率</f>
        <v>187.48007847159886</v>
      </c>
      <c r="AC65" s="54">
        <f t="shared" si="11"/>
        <v>11.782917873228433</v>
      </c>
      <c r="AD65" s="78">
        <f t="shared" si="12"/>
        <v>607.79208533751114</v>
      </c>
      <c r="AE65" s="68">
        <f t="shared" ref="AE65:AE96" si="28">1*2.71828^(-0.69315/半I131*(R65-事故日)/365.25)</f>
        <v>1.9301573136737445E-49</v>
      </c>
      <c r="AF65" s="43">
        <f t="shared" ref="AF65:AF96" si="29">1*2.71828^(-0.69315/半Cs134*(R65-事故日)/365.25)</f>
        <v>0.30282486678036363</v>
      </c>
      <c r="AG65" s="43">
        <f t="shared" ref="AG65:AG96" si="30">1*2.71828^(-0.69315/半Cs137*(R65-事故日)/365.25)</f>
        <v>0.92134774338471437</v>
      </c>
      <c r="AH65" s="43">
        <f t="shared" si="13"/>
        <v>1.2241726101650781</v>
      </c>
      <c r="AI65" s="42">
        <f t="shared" ref="AI65:AI96" si="31">1250*2.71828^(-0.69315/半Cs134*(R65-事故日)/365.25)+1250*2.71828^(-0.69315/半Cs137*(R65-事故日)/365.25)</f>
        <v>1530.2157627063475</v>
      </c>
      <c r="AJ65" s="42">
        <f t="shared" ref="AJ65:AJ96" si="32">500*2.71828^(-0.69315/半Cs134*(R65-事故日)/365.25)</f>
        <v>151.4124333901818</v>
      </c>
      <c r="AK65" s="42">
        <f t="shared" ref="AK65:AK96" si="33">500*2.71828^(-0.69315/半Cs137*(R65-事故日)/365.25)</f>
        <v>460.67387169235718</v>
      </c>
      <c r="AM65" s="10">
        <v>71.495438239855417</v>
      </c>
      <c r="AN65" s="10">
        <v>245.60813311904602</v>
      </c>
      <c r="AP65" s="42">
        <f ca="1">AD65*AJ65/(AJ65+AK65)*2.71828^(-0.69315/半Cs134*(NOW()-R65)/365.25)+AD65*AK65/(AJ65+AK65)*2.71828^(-0.69315/半Cs137*(NOW()-R65)/365.25)</f>
        <v>431.64717204671672</v>
      </c>
    </row>
    <row r="66" spans="1:42" ht="9.9499999999999993" customHeight="1" x14ac:dyDescent="0.15">
      <c r="A66" s="2"/>
      <c r="R66" s="61">
        <v>41943</v>
      </c>
      <c r="S66" s="42">
        <f t="shared" si="23"/>
        <v>136.29920232014484</v>
      </c>
      <c r="T66" s="42">
        <f t="shared" si="24"/>
        <v>473.11748863935651</v>
      </c>
      <c r="U66" s="295">
        <f t="shared" si="15"/>
        <v>609.41669095950135</v>
      </c>
      <c r="V66" s="297">
        <f t="shared" si="21"/>
        <v>12.057237128320503</v>
      </c>
      <c r="W66" s="297">
        <f t="shared" si="22"/>
        <v>44.323638409371277</v>
      </c>
      <c r="X66" s="295">
        <f t="shared" si="18"/>
        <v>56.380875537691779</v>
      </c>
      <c r="Y66" s="294">
        <f t="shared" si="25"/>
        <v>1483.8856352739219</v>
      </c>
      <c r="Z66" s="54">
        <f t="shared" si="26"/>
        <v>74.194281763696097</v>
      </c>
      <c r="AA66" s="54">
        <f t="shared" si="10"/>
        <v>45.21523368054855</v>
      </c>
      <c r="AB66" s="54">
        <f t="shared" si="27"/>
        <v>192.90513258560986</v>
      </c>
      <c r="AC66" s="54">
        <f t="shared" si="11"/>
        <v>10.8761602708912</v>
      </c>
      <c r="AD66" s="78">
        <f t="shared" si="12"/>
        <v>560.9139395143975</v>
      </c>
      <c r="AE66" s="68">
        <f t="shared" si="28"/>
        <v>1.324803742957914E-50</v>
      </c>
      <c r="AF66" s="43">
        <f t="shared" si="29"/>
        <v>0.29430719926306415</v>
      </c>
      <c r="AG66" s="43">
        <f t="shared" si="30"/>
        <v>0.91954695040761636</v>
      </c>
      <c r="AH66" s="43">
        <f t="shared" si="13"/>
        <v>1.2138541496706805</v>
      </c>
      <c r="AI66" s="42">
        <f t="shared" si="31"/>
        <v>1517.3176870883506</v>
      </c>
      <c r="AJ66" s="42">
        <f t="shared" si="32"/>
        <v>147.15359963153207</v>
      </c>
      <c r="AK66" s="42">
        <f t="shared" si="33"/>
        <v>459.77347520380818</v>
      </c>
      <c r="AM66" s="10">
        <v>62.961069772110726</v>
      </c>
      <c r="AN66" s="10">
        <v>221.45731232564722</v>
      </c>
      <c r="AP66" s="42">
        <f ca="1">AD66*AJ66/(AJ66+AK66)*2.71828^(-0.69315/半Cs134*(NOW()-R66)/365.25)+AD66*AK66/(AJ66+AK66)*2.71828^(-0.69315/半Cs137*(NOW()-R66)/365.25)</f>
        <v>401.74108069950319</v>
      </c>
    </row>
    <row r="67" spans="1:42" ht="9.9499999999999993" customHeight="1" x14ac:dyDescent="0.15">
      <c r="A67" s="2"/>
      <c r="R67" s="61">
        <v>41973</v>
      </c>
      <c r="S67" s="42">
        <f t="shared" si="23"/>
        <v>108.63570380426808</v>
      </c>
      <c r="T67" s="42">
        <f t="shared" si="24"/>
        <v>386.12829248240871</v>
      </c>
      <c r="U67" s="295">
        <f t="shared" si="15"/>
        <v>494.76399628667679</v>
      </c>
      <c r="V67" s="297">
        <f t="shared" si="21"/>
        <v>9.61008149037756</v>
      </c>
      <c r="W67" s="297">
        <f t="shared" si="22"/>
        <v>36.174124243088805</v>
      </c>
      <c r="X67" s="295">
        <f t="shared" si="18"/>
        <v>45.784205733466365</v>
      </c>
      <c r="Y67" s="294">
        <f t="shared" si="25"/>
        <v>1342.2612815722523</v>
      </c>
      <c r="Z67" s="54">
        <f t="shared" si="26"/>
        <v>67.113064078612624</v>
      </c>
      <c r="AA67" s="54">
        <f t="shared" si="10"/>
        <v>33.205127786578196</v>
      </c>
      <c r="AB67" s="54">
        <f t="shared" si="27"/>
        <v>174.4939666043928</v>
      </c>
      <c r="AC67" s="54">
        <f t="shared" si="11"/>
        <v>7.9890676662641287</v>
      </c>
      <c r="AD67" s="78">
        <f t="shared" si="12"/>
        <v>411.94195452842325</v>
      </c>
      <c r="AE67" s="68">
        <f t="shared" si="28"/>
        <v>9.9138135343810258E-52</v>
      </c>
      <c r="AF67" s="43">
        <f t="shared" si="29"/>
        <v>0.28629247640014133</v>
      </c>
      <c r="AG67" s="43">
        <f t="shared" si="30"/>
        <v>0.91780759880750729</v>
      </c>
      <c r="AH67" s="43">
        <f t="shared" si="13"/>
        <v>1.2041000752076485</v>
      </c>
      <c r="AI67" s="42">
        <f t="shared" si="31"/>
        <v>1505.1250940095606</v>
      </c>
      <c r="AJ67" s="42">
        <f t="shared" si="32"/>
        <v>143.14623820007066</v>
      </c>
      <c r="AK67" s="42">
        <f t="shared" si="33"/>
        <v>458.90379940375362</v>
      </c>
      <c r="AM67" s="10">
        <v>50.182392930644177</v>
      </c>
      <c r="AN67" s="10">
        <v>180.73932145684876</v>
      </c>
      <c r="AP67" s="42">
        <f ca="1">AD67*AJ67/(AJ67+AK67)*2.71828^(-0.69315/半Cs134*(NOW()-R67)/365.25)+AD67*AK67/(AJ67+AK67)*2.71828^(-0.69315/半Cs137*(NOW()-R67)/365.25)</f>
        <v>297.43355339072343</v>
      </c>
    </row>
    <row r="68" spans="1:42" ht="9.9499999999999993" customHeight="1" x14ac:dyDescent="0.15">
      <c r="A68" s="2"/>
      <c r="R68" s="61">
        <v>42004</v>
      </c>
      <c r="S68" s="42">
        <f t="shared" si="23"/>
        <v>76.826608047034327</v>
      </c>
      <c r="T68" s="42">
        <f t="shared" si="24"/>
        <v>279.20869268555703</v>
      </c>
      <c r="U68" s="295">
        <f t="shared" si="15"/>
        <v>356.03530073259134</v>
      </c>
      <c r="V68" s="297">
        <f t="shared" si="21"/>
        <v>6.796199942622267</v>
      </c>
      <c r="W68" s="297">
        <f t="shared" si="22"/>
        <v>26.157445946331123</v>
      </c>
      <c r="X68" s="295">
        <f t="shared" si="18"/>
        <v>32.953645888953389</v>
      </c>
      <c r="Y68" s="294">
        <f t="shared" si="25"/>
        <v>1347.1598497213656</v>
      </c>
      <c r="Z68" s="54">
        <f t="shared" si="26"/>
        <v>67.357992486068284</v>
      </c>
      <c r="AA68" s="54">
        <f t="shared" si="10"/>
        <v>23.981823111520949</v>
      </c>
      <c r="AB68" s="54">
        <f t="shared" si="27"/>
        <v>175.13078046377754</v>
      </c>
      <c r="AC68" s="54">
        <f t="shared" si="11"/>
        <v>5.7711977236593608</v>
      </c>
      <c r="AD68" s="78">
        <f t="shared" si="12"/>
        <v>297.53020835180308</v>
      </c>
      <c r="AE68" s="68">
        <f t="shared" si="28"/>
        <v>6.8045527606952513E-53</v>
      </c>
      <c r="AF68" s="43">
        <f t="shared" si="29"/>
        <v>0.27823982156829957</v>
      </c>
      <c r="AG68" s="43">
        <f t="shared" si="30"/>
        <v>0.91601372511527013</v>
      </c>
      <c r="AH68" s="43">
        <f t="shared" si="13"/>
        <v>1.1942535466835698</v>
      </c>
      <c r="AI68" s="42">
        <f t="shared" si="31"/>
        <v>1492.816933354462</v>
      </c>
      <c r="AJ68" s="42">
        <f t="shared" si="32"/>
        <v>139.11991078414979</v>
      </c>
      <c r="AK68" s="42">
        <f t="shared" si="33"/>
        <v>458.00686255763509</v>
      </c>
      <c r="AM68" s="10">
        <v>35.488728820601594</v>
      </c>
      <c r="AN68" s="10">
        <v>130.6922871059505</v>
      </c>
      <c r="AP68" s="42">
        <f ca="1">AD68*AJ68/(AJ68+AK68)*2.71828^(-0.69315/半Cs134*(NOW()-R68)/365.25)+AD68*AK68/(AJ68+AK68)*2.71828^(-0.69315/半Cs137*(NOW()-R68)/365.25)</f>
        <v>216.59630547871927</v>
      </c>
    </row>
    <row r="69" spans="1:42" ht="9.9499999999999993" customHeight="1" x14ac:dyDescent="0.15">
      <c r="A69" s="2"/>
      <c r="R69" s="61">
        <v>42035</v>
      </c>
      <c r="S69" s="42">
        <f t="shared" si="23"/>
        <v>66.487218528826119</v>
      </c>
      <c r="T69" s="42">
        <f t="shared" si="24"/>
        <v>247.05576186938623</v>
      </c>
      <c r="U69" s="295">
        <f t="shared" si="15"/>
        <v>313.54298039821236</v>
      </c>
      <c r="V69" s="297">
        <f t="shared" si="21"/>
        <v>5.8815616390884635</v>
      </c>
      <c r="W69" s="297">
        <f t="shared" si="22"/>
        <v>23.145224006710912</v>
      </c>
      <c r="X69" s="295">
        <f t="shared" si="18"/>
        <v>29.026785645799375</v>
      </c>
      <c r="Y69" s="294">
        <f t="shared" si="25"/>
        <v>1234.3373210931111</v>
      </c>
      <c r="Z69" s="54">
        <f t="shared" si="26"/>
        <v>61.716866054655554</v>
      </c>
      <c r="AA69" s="54">
        <f t="shared" si="10"/>
        <v>19.350890123613965</v>
      </c>
      <c r="AB69" s="54">
        <f t="shared" si="27"/>
        <v>160.46385174210445</v>
      </c>
      <c r="AC69" s="54">
        <f t="shared" si="11"/>
        <v>4.6577498284173959</v>
      </c>
      <c r="AD69" s="78">
        <f t="shared" si="12"/>
        <v>240.08639952031359</v>
      </c>
      <c r="AE69" s="68">
        <f t="shared" si="28"/>
        <v>4.6704467571950257E-54</v>
      </c>
      <c r="AF69" s="43">
        <f t="shared" si="29"/>
        <v>0.27041366675020662</v>
      </c>
      <c r="AG69" s="43">
        <f t="shared" si="30"/>
        <v>0.91422335758579321</v>
      </c>
      <c r="AH69" s="43">
        <f t="shared" si="13"/>
        <v>1.1846370243359998</v>
      </c>
      <c r="AI69" s="42">
        <f t="shared" si="31"/>
        <v>1480.7962804199997</v>
      </c>
      <c r="AJ69" s="42">
        <f t="shared" si="32"/>
        <v>135.20683337510332</v>
      </c>
      <c r="AK69" s="42">
        <f t="shared" si="33"/>
        <v>457.11167879289661</v>
      </c>
      <c r="AM69" s="10">
        <v>30.712625851723661</v>
      </c>
      <c r="AN69" s="10">
        <v>115.64211074823523</v>
      </c>
      <c r="AP69" s="42">
        <f ca="1">AD69*AJ69/(AJ69+AK69)*2.71828^(-0.69315/半Cs134*(NOW()-R69)/365.25)+AD69*AK69/(AJ69+AK69)*2.71828^(-0.69315/半Cs137*(NOW()-R69)/365.25)</f>
        <v>176.19710753872135</v>
      </c>
    </row>
    <row r="70" spans="1:42" ht="9.9499999999999993" customHeight="1" x14ac:dyDescent="0.15">
      <c r="A70" s="2"/>
      <c r="R70" s="61">
        <v>42063</v>
      </c>
      <c r="S70" s="42">
        <f t="shared" si="23"/>
        <v>58.248673808029331</v>
      </c>
      <c r="T70" s="42">
        <f t="shared" si="24"/>
        <v>221.12419693821028</v>
      </c>
      <c r="U70" s="295">
        <f t="shared" si="15"/>
        <v>279.37287074623958</v>
      </c>
      <c r="V70" s="297">
        <f t="shared" si="21"/>
        <v>5.1527672984025941</v>
      </c>
      <c r="W70" s="297">
        <f t="shared" si="22"/>
        <v>20.715845818421794</v>
      </c>
      <c r="X70" s="295">
        <f t="shared" si="18"/>
        <v>25.868613116824388</v>
      </c>
      <c r="Y70" s="294">
        <f t="shared" si="25"/>
        <v>1056.1971961050272</v>
      </c>
      <c r="Z70" s="54">
        <f t="shared" si="26"/>
        <v>52.809859805251364</v>
      </c>
      <c r="AA70" s="54">
        <f t="shared" si="10"/>
        <v>14.753642137499522</v>
      </c>
      <c r="AB70" s="54">
        <f t="shared" si="27"/>
        <v>137.30563549365354</v>
      </c>
      <c r="AC70" s="54">
        <f t="shared" si="11"/>
        <v>3.5519063633450343</v>
      </c>
      <c r="AD70" s="78">
        <f t="shared" si="12"/>
        <v>183.05548500844554</v>
      </c>
      <c r="AE70" s="68">
        <f t="shared" si="28"/>
        <v>4.1544003409376277E-55</v>
      </c>
      <c r="AF70" s="43">
        <f t="shared" si="29"/>
        <v>0.2635342604779542</v>
      </c>
      <c r="AG70" s="43">
        <f t="shared" si="30"/>
        <v>0.91260925935137294</v>
      </c>
      <c r="AH70" s="43">
        <f t="shared" si="13"/>
        <v>1.1761435198293271</v>
      </c>
      <c r="AI70" s="42">
        <f t="shared" si="31"/>
        <v>1470.1793997866589</v>
      </c>
      <c r="AJ70" s="42">
        <f t="shared" si="32"/>
        <v>131.7671302389771</v>
      </c>
      <c r="AK70" s="42">
        <f t="shared" si="33"/>
        <v>456.30462967568644</v>
      </c>
      <c r="AM70" s="10">
        <v>26.906971965588799</v>
      </c>
      <c r="AN70" s="10">
        <v>103.50403762273774</v>
      </c>
      <c r="AP70" s="42">
        <f ca="1">AD70*AJ70/(AJ70+AK70)*2.71828^(-0.69315/半Cs134*(NOW()-R70)/365.25)+AD70*AK70/(AJ70+AK70)*2.71828^(-0.69315/半Cs137*(NOW()-R70)/365.25)</f>
        <v>135.31281972578671</v>
      </c>
    </row>
    <row r="71" spans="1:42" ht="9.9499999999999993" customHeight="1" x14ac:dyDescent="0.15">
      <c r="A71" s="2"/>
      <c r="R71" s="61">
        <v>42094</v>
      </c>
      <c r="S71" s="42">
        <f t="shared" si="23"/>
        <v>49.258816006095905</v>
      </c>
      <c r="T71" s="42">
        <f t="shared" si="24"/>
        <v>190.49411410738395</v>
      </c>
      <c r="U71" s="295">
        <f t="shared" si="15"/>
        <v>239.75293011347986</v>
      </c>
      <c r="V71" s="297">
        <f t="shared" si="21"/>
        <v>4.3575106466930986</v>
      </c>
      <c r="W71" s="297">
        <f t="shared" si="22"/>
        <v>17.846290690060172</v>
      </c>
      <c r="X71" s="295">
        <f t="shared" si="18"/>
        <v>22.203801336753273</v>
      </c>
      <c r="Y71" s="294">
        <f t="shared" si="25"/>
        <v>1280.462765583788</v>
      </c>
      <c r="Z71" s="54">
        <f t="shared" si="26"/>
        <v>64.023138279189411</v>
      </c>
      <c r="AA71" s="54">
        <f t="shared" si="10"/>
        <v>15.349734997496157</v>
      </c>
      <c r="AB71" s="54">
        <f t="shared" si="27"/>
        <v>166.46015952589246</v>
      </c>
      <c r="AC71" s="54">
        <f t="shared" si="11"/>
        <v>3.6960483125971741</v>
      </c>
      <c r="AD71" s="78">
        <f t="shared" si="12"/>
        <v>190.4578331009333</v>
      </c>
      <c r="AE71" s="68">
        <f t="shared" si="28"/>
        <v>2.8514593512299113E-56</v>
      </c>
      <c r="AF71" s="43">
        <f t="shared" si="29"/>
        <v>0.25612173443927633</v>
      </c>
      <c r="AG71" s="43">
        <f t="shared" si="30"/>
        <v>0.91082554591974574</v>
      </c>
      <c r="AH71" s="43">
        <f t="shared" si="13"/>
        <v>1.1669472803590222</v>
      </c>
      <c r="AI71" s="42">
        <f t="shared" si="31"/>
        <v>1458.6841004487774</v>
      </c>
      <c r="AJ71" s="42">
        <f t="shared" si="32"/>
        <v>128.06086721963817</v>
      </c>
      <c r="AK71" s="42">
        <f t="shared" si="33"/>
        <v>455.41277295987288</v>
      </c>
      <c r="AM71" s="10">
        <v>22.754261937400845</v>
      </c>
      <c r="AN71" s="10">
        <v>89.16667748934934</v>
      </c>
      <c r="AP71" s="42">
        <f ca="1">AD71*AJ71/(AJ71+AK71)*2.71828^(-0.69315/半Cs134*(NOW()-R71)/365.25)+AD71*AK71/(AJ71+AK71)*2.71828^(-0.69315/半Cs137*(NOW()-R71)/365.25)</f>
        <v>141.89402904902045</v>
      </c>
    </row>
    <row r="72" spans="1:42" ht="9.9499999999999993" customHeight="1" x14ac:dyDescent="0.15">
      <c r="A72" s="2"/>
      <c r="R72" s="61">
        <v>42124</v>
      </c>
      <c r="S72" s="42">
        <f t="shared" si="23"/>
        <v>86.009756407910729</v>
      </c>
      <c r="T72" s="42">
        <f t="shared" si="24"/>
        <v>339.23599299876673</v>
      </c>
      <c r="U72" s="295">
        <f t="shared" si="15"/>
        <v>425.24574940667748</v>
      </c>
      <c r="V72" s="297">
        <f t="shared" si="21"/>
        <v>7.608555374545948</v>
      </c>
      <c r="W72" s="297">
        <f t="shared" si="22"/>
        <v>31.781056186200239</v>
      </c>
      <c r="X72" s="295">
        <f t="shared" si="18"/>
        <v>39.389611560746189</v>
      </c>
      <c r="Y72" s="294">
        <f t="shared" si="25"/>
        <v>1303.8186119907084</v>
      </c>
      <c r="Z72" s="54">
        <f t="shared" si="26"/>
        <v>65.19093059953542</v>
      </c>
      <c r="AA72" s="54">
        <f t="shared" si="10"/>
        <v>27.72216613731814</v>
      </c>
      <c r="AB72" s="54">
        <f t="shared" si="27"/>
        <v>169.4964195587921</v>
      </c>
      <c r="AC72" s="54">
        <f t="shared" si="11"/>
        <v>6.6763981273580839</v>
      </c>
      <c r="AD72" s="78">
        <f t="shared" si="12"/>
        <v>343.98564264676224</v>
      </c>
      <c r="AE72" s="68">
        <f t="shared" si="28"/>
        <v>2.1338131371703155E-57</v>
      </c>
      <c r="AF72" s="43">
        <f t="shared" si="29"/>
        <v>0.2491468975143151</v>
      </c>
      <c r="AG72" s="43">
        <f t="shared" si="30"/>
        <v>0.90910269112694431</v>
      </c>
      <c r="AH72" s="43">
        <f t="shared" si="13"/>
        <v>1.1582495886412594</v>
      </c>
      <c r="AI72" s="42">
        <f t="shared" si="31"/>
        <v>1447.8119858015741</v>
      </c>
      <c r="AJ72" s="42">
        <f t="shared" si="32"/>
        <v>124.57344875715755</v>
      </c>
      <c r="AK72" s="42">
        <f t="shared" si="33"/>
        <v>454.55134556347213</v>
      </c>
      <c r="AM72" s="10">
        <v>39.730726094501478</v>
      </c>
      <c r="AN72" s="10">
        <v>158.78992651420566</v>
      </c>
      <c r="AP72" s="42">
        <f ca="1">AD72*AJ72/(AJ72+AK72)*2.71828^(-0.69315/半Cs134*(NOW()-R72)/365.25)+AD72*AK72/(AJ72+AK72)*2.71828^(-0.69315/半Cs137*(NOW()-R72)/365.25)</f>
        <v>258.19907346375663</v>
      </c>
    </row>
    <row r="73" spans="1:42" ht="9.9499999999999993" customHeight="1" x14ac:dyDescent="0.15">
      <c r="A73" s="2"/>
      <c r="R73" s="61">
        <v>42155</v>
      </c>
      <c r="S73" s="42">
        <f t="shared" si="23"/>
        <v>124.9198358673586</v>
      </c>
      <c r="T73" s="42">
        <f t="shared" si="24"/>
        <v>501.79117770368151</v>
      </c>
      <c r="U73" s="295">
        <f t="shared" si="15"/>
        <v>626.7110135710401</v>
      </c>
      <c r="V73" s="297">
        <f t="shared" si="21"/>
        <v>11.050600865189413</v>
      </c>
      <c r="W73" s="297">
        <f t="shared" si="22"/>
        <v>47.00991033223962</v>
      </c>
      <c r="X73" s="295">
        <f t="shared" si="18"/>
        <v>58.060511197429037</v>
      </c>
      <c r="Y73" s="294">
        <f t="shared" si="25"/>
        <v>1465.0075151507526</v>
      </c>
      <c r="Z73" s="54">
        <f t="shared" si="26"/>
        <v>73.25037575753764</v>
      </c>
      <c r="AA73" s="54">
        <f t="shared" si="10"/>
        <v>45.906817235465965</v>
      </c>
      <c r="AB73" s="54">
        <f t="shared" si="27"/>
        <v>190.45097696959786</v>
      </c>
      <c r="AC73" s="54">
        <f t="shared" si="11"/>
        <v>11.057681080904636</v>
      </c>
      <c r="AD73" s="78">
        <f t="shared" si="12"/>
        <v>569.644983163706</v>
      </c>
      <c r="AE73" s="68">
        <f t="shared" si="28"/>
        <v>1.4645871664810387E-58</v>
      </c>
      <c r="AF73" s="43">
        <f t="shared" si="29"/>
        <v>0.24213905017814233</v>
      </c>
      <c r="AG73" s="43">
        <f t="shared" si="30"/>
        <v>0.90732583135451128</v>
      </c>
      <c r="AH73" s="43">
        <f t="shared" si="13"/>
        <v>1.1494648815326536</v>
      </c>
      <c r="AI73" s="42">
        <f t="shared" si="31"/>
        <v>1436.831101915817</v>
      </c>
      <c r="AJ73" s="42">
        <f t="shared" si="32"/>
        <v>121.06952508907116</v>
      </c>
      <c r="AK73" s="42">
        <f t="shared" si="33"/>
        <v>453.66291567725563</v>
      </c>
      <c r="AM73" s="10">
        <v>57.704567364169641</v>
      </c>
      <c r="AN73" s="10">
        <v>234.87892168722195</v>
      </c>
      <c r="AP73" s="42">
        <f ca="1">AD73*AJ73/(AJ73+AK73)*2.71828^(-0.69315/半Cs134*(NOW()-R73)/365.25)+AD73*AK73/(AJ73+AK73)*2.71828^(-0.69315/半Cs137*(NOW()-R73)/365.25)</f>
        <v>430.84899826708903</v>
      </c>
    </row>
    <row r="74" spans="1:42" ht="9.9499999999999993" customHeight="1" x14ac:dyDescent="0.15">
      <c r="A74" s="2"/>
      <c r="R74" s="61">
        <v>42185</v>
      </c>
      <c r="S74" s="42">
        <f t="shared" si="23"/>
        <v>130.01128038574478</v>
      </c>
      <c r="T74" s="42">
        <f t="shared" si="24"/>
        <v>531.67283182966651</v>
      </c>
      <c r="U74" s="295">
        <f t="shared" si="15"/>
        <v>661.68411221541123</v>
      </c>
      <c r="V74" s="297">
        <f t="shared" si="21"/>
        <v>11.500997880277422</v>
      </c>
      <c r="W74" s="297">
        <f t="shared" si="22"/>
        <v>49.80934950825295</v>
      </c>
      <c r="X74" s="295">
        <f t="shared" si="18"/>
        <v>61.310347388530374</v>
      </c>
      <c r="Y74" s="294">
        <f t="shared" si="25"/>
        <v>1437.6855241734229</v>
      </c>
      <c r="Z74" s="54">
        <f t="shared" si="26"/>
        <v>71.884276208671153</v>
      </c>
      <c r="AA74" s="54">
        <f t="shared" si="10"/>
        <v>47.564683485381984</v>
      </c>
      <c r="AB74" s="54">
        <f t="shared" si="27"/>
        <v>186.89911814254498</v>
      </c>
      <c r="AC74" s="54">
        <f t="shared" si="11"/>
        <v>11.458849859929412</v>
      </c>
      <c r="AD74" s="78">
        <f t="shared" si="12"/>
        <v>590.23533345311398</v>
      </c>
      <c r="AE74" s="68">
        <f t="shared" si="28"/>
        <v>1.095984529823413E-59</v>
      </c>
      <c r="AF74" s="43">
        <f t="shared" si="29"/>
        <v>0.23554499680014632</v>
      </c>
      <c r="AG74" s="43">
        <f t="shared" si="30"/>
        <v>0.90560959638044347</v>
      </c>
      <c r="AH74" s="43">
        <f t="shared" si="13"/>
        <v>1.1411545931805898</v>
      </c>
      <c r="AI74" s="42">
        <f t="shared" si="31"/>
        <v>1426.4432414757373</v>
      </c>
      <c r="AJ74" s="42">
        <f t="shared" si="32"/>
        <v>117.77249840007316</v>
      </c>
      <c r="AK74" s="42">
        <f t="shared" si="33"/>
        <v>452.80479819022173</v>
      </c>
      <c r="AM74" s="10">
        <v>60.056472497187173</v>
      </c>
      <c r="AN74" s="10">
        <v>248.86595655591088</v>
      </c>
      <c r="AP74" s="42">
        <f ca="1">AD74*AJ74/(AJ74+AK74)*2.71828^(-0.69315/半Cs134*(NOW()-R74)/365.25)+AD74*AK74/(AJ74+AK74)*2.71828^(-0.69315/半Cs137*(NOW()-R74)/365.25)</f>
        <v>449.67344287862392</v>
      </c>
    </row>
    <row r="75" spans="1:42" ht="9.9499999999999993" customHeight="1" x14ac:dyDescent="0.15">
      <c r="A75" s="2"/>
      <c r="R75" s="61">
        <v>42216</v>
      </c>
      <c r="S75" s="42">
        <f t="shared" si="23"/>
        <v>119.53093419154391</v>
      </c>
      <c r="T75" s="42">
        <f t="shared" si="24"/>
        <v>497.01502807767491</v>
      </c>
      <c r="U75" s="295">
        <f t="shared" si="15"/>
        <v>616.54596226921876</v>
      </c>
      <c r="V75" s="297">
        <f t="shared" si="21"/>
        <v>10.573890332328883</v>
      </c>
      <c r="W75" s="297">
        <f t="shared" si="22"/>
        <v>46.562460525171637</v>
      </c>
      <c r="X75" s="295">
        <f t="shared" si="18"/>
        <v>57.136350857500517</v>
      </c>
      <c r="Y75" s="294">
        <f t="shared" si="25"/>
        <v>1529.5810096994078</v>
      </c>
      <c r="Z75" s="54">
        <f t="shared" si="26"/>
        <v>76.479050484970386</v>
      </c>
      <c r="AA75" s="54">
        <f t="shared" si="10"/>
        <v>47.152849774692228</v>
      </c>
      <c r="AB75" s="54">
        <f t="shared" si="27"/>
        <v>198.84553126092302</v>
      </c>
      <c r="AC75" s="54">
        <f t="shared" si="11"/>
        <v>11.361308040570187</v>
      </c>
      <c r="AD75" s="78">
        <f t="shared" si="12"/>
        <v>585.14157815262411</v>
      </c>
      <c r="AE75" s="68">
        <f t="shared" si="28"/>
        <v>7.5225184861768901E-61</v>
      </c>
      <c r="AF75" s="43">
        <f t="shared" si="29"/>
        <v>0.22891973517801478</v>
      </c>
      <c r="AG75" s="43">
        <f t="shared" si="30"/>
        <v>0.90383956393301668</v>
      </c>
      <c r="AH75" s="43">
        <f t="shared" si="13"/>
        <v>1.1327592991110316</v>
      </c>
      <c r="AI75" s="42">
        <f t="shared" si="31"/>
        <v>1415.9491238887895</v>
      </c>
      <c r="AJ75" s="42">
        <f t="shared" si="32"/>
        <v>114.45986758900739</v>
      </c>
      <c r="AK75" s="42">
        <f t="shared" si="33"/>
        <v>451.91978196650831</v>
      </c>
      <c r="AM75" s="10">
        <v>55.21525701876444</v>
      </c>
      <c r="AN75" s="10">
        <v>232.64329674238542</v>
      </c>
      <c r="AP75" s="42">
        <f ca="1">AD75*AJ75/(AJ75+AK75)*2.71828^(-0.69315/半Cs134*(NOW()-R75)/365.25)+AD75*AK75/(AJ75+AK75)*2.71828^(-0.69315/半Cs137*(NOW()-R75)/365.25)</f>
        <v>449.09667579641007</v>
      </c>
    </row>
    <row r="76" spans="1:42" ht="9.9499999999999993" customHeight="1" x14ac:dyDescent="0.15">
      <c r="A76" s="2"/>
      <c r="R76" s="61">
        <v>42247</v>
      </c>
      <c r="S76" s="42">
        <f t="shared" si="23"/>
        <v>100.40238998242027</v>
      </c>
      <c r="T76" s="42">
        <f t="shared" si="24"/>
        <v>424.35898707997848</v>
      </c>
      <c r="U76" s="295">
        <f t="shared" si="15"/>
        <v>524.76137706239876</v>
      </c>
      <c r="V76" s="297">
        <f t="shared" si="21"/>
        <v>8.8817498830602553</v>
      </c>
      <c r="W76" s="297">
        <f t="shared" si="22"/>
        <v>39.755736684334813</v>
      </c>
      <c r="X76" s="295">
        <f t="shared" si="18"/>
        <v>48.637486567395072</v>
      </c>
      <c r="Y76" s="294">
        <f t="shared" si="25"/>
        <v>1551.0651955677797</v>
      </c>
      <c r="Z76" s="54">
        <f t="shared" si="26"/>
        <v>77.553259778388991</v>
      </c>
      <c r="AA76" s="54">
        <f t="shared" si="10"/>
        <v>40.696955396985352</v>
      </c>
      <c r="AB76" s="54">
        <f t="shared" si="27"/>
        <v>201.63847542381137</v>
      </c>
      <c r="AC76" s="54">
        <f t="shared" si="11"/>
        <v>9.8071886398956458</v>
      </c>
      <c r="AD76" s="78">
        <f t="shared" si="12"/>
        <v>505.04144036881002</v>
      </c>
      <c r="AE76" s="68">
        <f t="shared" si="28"/>
        <v>5.1632375124848392E-62</v>
      </c>
      <c r="AF76" s="43">
        <f t="shared" si="29"/>
        <v>0.22248082475059341</v>
      </c>
      <c r="AG76" s="43">
        <f t="shared" si="30"/>
        <v>0.90207299105014993</v>
      </c>
      <c r="AH76" s="43">
        <f t="shared" si="13"/>
        <v>1.1245538158007433</v>
      </c>
      <c r="AI76" s="42">
        <f t="shared" si="31"/>
        <v>1405.6922697509292</v>
      </c>
      <c r="AJ76" s="42">
        <f t="shared" si="32"/>
        <v>111.24041237529671</v>
      </c>
      <c r="AK76" s="42">
        <f t="shared" si="33"/>
        <v>451.03649552507494</v>
      </c>
      <c r="AM76" s="10">
        <v>46.379155368215486</v>
      </c>
      <c r="AN76" s="10">
        <v>198.63438362897273</v>
      </c>
      <c r="AP76" s="42">
        <f ca="1">AD76*AJ76/(AJ76+AK76)*2.71828^(-0.69315/半Cs134*(NOW()-R76)/365.25)+AD76*AK76/(AJ76+AK76)*2.71828^(-0.69315/半Cs137*(NOW()-R76)/365.25)</f>
        <v>390.44807791213577</v>
      </c>
    </row>
    <row r="77" spans="1:42" ht="9.9499999999999993" customHeight="1" x14ac:dyDescent="0.15">
      <c r="A77" s="2"/>
      <c r="R77" s="61">
        <v>42277</v>
      </c>
      <c r="S77" s="297">
        <f t="shared" si="23"/>
        <v>90.711861385176107</v>
      </c>
      <c r="T77" s="42">
        <f t="shared" si="24"/>
        <v>389.34355685303365</v>
      </c>
      <c r="U77" s="295">
        <f t="shared" si="15"/>
        <v>480.05541823820977</v>
      </c>
      <c r="V77" s="297">
        <f t="shared" si="21"/>
        <v>8.0245108148425022</v>
      </c>
      <c r="W77" s="297">
        <f t="shared" si="22"/>
        <v>36.475343747284192</v>
      </c>
      <c r="X77" s="295">
        <f t="shared" si="18"/>
        <v>44.499854562126693</v>
      </c>
      <c r="Y77" s="294">
        <f t="shared" si="25"/>
        <v>1438.2170058887878</v>
      </c>
      <c r="Z77" s="54">
        <f t="shared" si="26"/>
        <v>71.910850294439385</v>
      </c>
      <c r="AA77" s="54">
        <f t="shared" si="10"/>
        <v>34.521193313962385</v>
      </c>
      <c r="AB77" s="54">
        <f t="shared" si="27"/>
        <v>186.96821076554241</v>
      </c>
      <c r="AC77" s="54">
        <f t="shared" si="11"/>
        <v>8.3200581868076871</v>
      </c>
      <c r="AD77" s="78">
        <f t="shared" si="12"/>
        <v>428.41251500770068</v>
      </c>
      <c r="AE77" s="68">
        <f t="shared" si="28"/>
        <v>3.8637703285928441E-63</v>
      </c>
      <c r="AF77" s="43">
        <f t="shared" si="29"/>
        <v>0.21642211413408316</v>
      </c>
      <c r="AG77" s="43">
        <f t="shared" si="30"/>
        <v>0.90036669198656993</v>
      </c>
      <c r="AH77" s="43">
        <f t="shared" si="13"/>
        <v>1.116788806120653</v>
      </c>
      <c r="AI77" s="42">
        <f t="shared" si="31"/>
        <v>1395.9860076508164</v>
      </c>
      <c r="AJ77" s="42">
        <f t="shared" si="32"/>
        <v>108.21105706704158</v>
      </c>
      <c r="AK77" s="42">
        <f t="shared" si="33"/>
        <v>450.18334599328495</v>
      </c>
      <c r="AM77" s="10">
        <v>41.902782529975127</v>
      </c>
      <c r="AN77" s="10">
        <v>182.24432565355005</v>
      </c>
      <c r="AP77" s="42">
        <f ca="1">AD77*AJ77/(AJ77+AK77)*2.71828^(-0.69315/半Cs134*(NOW()-R77)/365.25)+AD77*AK77/(AJ77+AK77)*2.71828^(-0.69315/半Cs137*(NOW()-R77)/365.25)</f>
        <v>333.50904346503796</v>
      </c>
    </row>
    <row r="78" spans="1:42" ht="9.9499999999999993" customHeight="1" x14ac:dyDescent="0.15">
      <c r="A78" s="2"/>
      <c r="R78" s="61">
        <v>42308</v>
      </c>
      <c r="S78" s="297">
        <f t="shared" si="23"/>
        <v>81.417535334571255</v>
      </c>
      <c r="T78" s="42">
        <f t="shared" si="24"/>
        <v>354.38645631754184</v>
      </c>
      <c r="U78" s="295">
        <f t="shared" si="15"/>
        <v>435.8039916521131</v>
      </c>
      <c r="V78" s="297">
        <f t="shared" si="21"/>
        <v>7.202320433442841</v>
      </c>
      <c r="W78" s="297">
        <f t="shared" si="22"/>
        <v>33.200415381327595</v>
      </c>
      <c r="X78" s="295">
        <f t="shared" si="18"/>
        <v>40.402735814770438</v>
      </c>
      <c r="Y78" s="294">
        <f t="shared" si="25"/>
        <v>1479.8342547626171</v>
      </c>
      <c r="Z78" s="54">
        <f t="shared" si="26"/>
        <v>73.991712738130857</v>
      </c>
      <c r="AA78" s="54">
        <f t="shared" si="10"/>
        <v>32.245883760453928</v>
      </c>
      <c r="AB78" s="54">
        <f t="shared" si="27"/>
        <v>192.37845311914023</v>
      </c>
      <c r="AC78" s="54">
        <f t="shared" si="11"/>
        <v>7.7726158178268223</v>
      </c>
      <c r="AD78" s="78">
        <f t="shared" si="12"/>
        <v>400.1849957828075</v>
      </c>
      <c r="AE78" s="68">
        <f t="shared" si="28"/>
        <v>2.6519793785652523E-64</v>
      </c>
      <c r="AF78" s="43">
        <f t="shared" si="29"/>
        <v>0.21033472893621513</v>
      </c>
      <c r="AG78" s="43">
        <f t="shared" si="30"/>
        <v>0.89860690690283374</v>
      </c>
      <c r="AH78" s="43">
        <f t="shared" si="13"/>
        <v>1.1089416358390489</v>
      </c>
      <c r="AI78" s="42">
        <f t="shared" si="31"/>
        <v>1386.177044798811</v>
      </c>
      <c r="AJ78" s="42">
        <f t="shared" si="32"/>
        <v>105.16736446810756</v>
      </c>
      <c r="AK78" s="42">
        <f t="shared" si="33"/>
        <v>449.30345345141689</v>
      </c>
      <c r="AM78" s="10">
        <v>37.609428636513712</v>
      </c>
      <c r="AN78" s="10">
        <v>165.88157069906435</v>
      </c>
      <c r="AP78" s="42">
        <f ca="1">AD78*AJ78/(AJ78+AK78)*2.71828^(-0.69315/半Cs134*(NOW()-R78)/365.25)+AD78*AK78/(AJ78+AK78)*2.71828^(-0.69315/半Cs137*(NOW()-R78)/365.25)</f>
        <v>313.73908798633187</v>
      </c>
    </row>
    <row r="79" spans="1:42" ht="9.9499999999999993" customHeight="1" x14ac:dyDescent="0.15">
      <c r="A79" s="2"/>
      <c r="R79" s="61">
        <v>42338</v>
      </c>
      <c r="S79" s="297">
        <f t="shared" si="23"/>
        <v>66.184028984325266</v>
      </c>
      <c r="T79" s="42">
        <f t="shared" si="24"/>
        <v>292.04063792511187</v>
      </c>
      <c r="U79" s="295">
        <f t="shared" si="15"/>
        <v>358.22466690943713</v>
      </c>
      <c r="V79" s="297">
        <f t="shared" si="21"/>
        <v>5.8547410255364651</v>
      </c>
      <c r="W79" s="297">
        <f t="shared" si="22"/>
        <v>27.359596605615735</v>
      </c>
      <c r="X79" s="295">
        <f t="shared" si="18"/>
        <v>33.214337631152198</v>
      </c>
      <c r="Y79" s="294">
        <f t="shared" si="25"/>
        <v>1338.5965711201986</v>
      </c>
      <c r="Z79" s="54">
        <f t="shared" si="26"/>
        <v>66.929828556009937</v>
      </c>
      <c r="AA79" s="54">
        <f t="shared" si="10"/>
        <v>23.975915540782392</v>
      </c>
      <c r="AB79" s="54">
        <f t="shared" si="27"/>
        <v>174.01755424562583</v>
      </c>
      <c r="AC79" s="54">
        <f t="shared" si="11"/>
        <v>5.7798778004615592</v>
      </c>
      <c r="AD79" s="78">
        <f t="shared" si="12"/>
        <v>297.55793341243952</v>
      </c>
      <c r="AE79" s="68">
        <f t="shared" si="28"/>
        <v>1.9845376491327153E-65</v>
      </c>
      <c r="AF79" s="43">
        <f t="shared" si="29"/>
        <v>0.20460678695894485</v>
      </c>
      <c r="AG79" s="43">
        <f t="shared" si="30"/>
        <v>0.89690716404500836</v>
      </c>
      <c r="AH79" s="43">
        <f t="shared" si="13"/>
        <v>1.1015139510039531</v>
      </c>
      <c r="AI79" s="42">
        <f t="shared" si="31"/>
        <v>1376.8924387549414</v>
      </c>
      <c r="AJ79" s="42">
        <f t="shared" si="32"/>
        <v>102.30339347947243</v>
      </c>
      <c r="AK79" s="42">
        <f t="shared" si="33"/>
        <v>448.45358202250418</v>
      </c>
      <c r="AM79" s="10">
        <v>30.572572661825639</v>
      </c>
      <c r="AN79" s="10">
        <v>136.69867700465039</v>
      </c>
      <c r="AP79" s="42">
        <f ca="1">AD79*AJ79/(AJ79+AK79)*2.71828^(-0.69315/半Cs134*(NOW()-R79)/365.25)+AD79*AK79/(AJ79+AK79)*2.71828^(-0.69315/半Cs137*(NOW()-R79)/365.25)</f>
        <v>234.85404771805102</v>
      </c>
    </row>
    <row r="80" spans="1:42" ht="9.9499999999999993" customHeight="1" x14ac:dyDescent="0.15">
      <c r="A80" s="2"/>
      <c r="R80" s="61">
        <v>42369</v>
      </c>
      <c r="S80" s="297">
        <f t="shared" si="23"/>
        <v>47.716065119484277</v>
      </c>
      <c r="T80" s="42">
        <f t="shared" si="24"/>
        <v>213.18255748645359</v>
      </c>
      <c r="U80" s="295">
        <f t="shared" si="15"/>
        <v>260.89862260593787</v>
      </c>
      <c r="V80" s="297">
        <f t="shared" si="21"/>
        <v>4.2210365298005312</v>
      </c>
      <c r="W80" s="297">
        <f t="shared" si="22"/>
        <v>19.971839596099329</v>
      </c>
      <c r="X80" s="295">
        <f t="shared" si="18"/>
        <v>24.192876125899861</v>
      </c>
      <c r="Y80" s="294">
        <f t="shared" si="25"/>
        <v>1343.4817649478271</v>
      </c>
      <c r="Z80" s="54">
        <f t="shared" si="26"/>
        <v>67.174088247391353</v>
      </c>
      <c r="AA80" s="54">
        <f t="shared" si="10"/>
        <v>17.525627098554125</v>
      </c>
      <c r="AB80" s="54">
        <f t="shared" si="27"/>
        <v>174.65262944321753</v>
      </c>
      <c r="AC80" s="54">
        <f t="shared" si="11"/>
        <v>4.2253494291824527</v>
      </c>
      <c r="AD80" s="78">
        <f t="shared" si="12"/>
        <v>217.50976527736577</v>
      </c>
      <c r="AE80" s="68">
        <f t="shared" si="28"/>
        <v>1.3621288207890849E-66</v>
      </c>
      <c r="AF80" s="43">
        <f t="shared" si="29"/>
        <v>0.19885173585753299</v>
      </c>
      <c r="AG80" s="43">
        <f t="shared" si="30"/>
        <v>0.89515414067927257</v>
      </c>
      <c r="AH80" s="43">
        <f t="shared" si="13"/>
        <v>1.0940058765368055</v>
      </c>
      <c r="AI80" s="42">
        <f t="shared" si="31"/>
        <v>1367.5073456710068</v>
      </c>
      <c r="AJ80" s="42">
        <f t="shared" si="32"/>
        <v>99.425867928766493</v>
      </c>
      <c r="AK80" s="42">
        <f t="shared" si="33"/>
        <v>447.57707033963629</v>
      </c>
      <c r="AM80" s="10">
        <v>22.041614727736405</v>
      </c>
      <c r="AN80" s="10">
        <v>99.786707000478728</v>
      </c>
      <c r="AP80" s="42">
        <f ca="1">AD80*AJ80/(AJ80+AK80)*2.71828^(-0.69315/半Cs134*(NOW()-R80)/365.25)+AD80*AK80/(AJ80+AK80)*2.71828^(-0.69315/半Cs137*(NOW()-R80)/365.25)</f>
        <v>172.85248309447499</v>
      </c>
    </row>
    <row r="81" spans="1:42" ht="9.9499999999999993" customHeight="1" x14ac:dyDescent="0.15">
      <c r="A81" s="2"/>
      <c r="R81" s="61">
        <v>42400</v>
      </c>
      <c r="S81" s="297">
        <f t="shared" si="23"/>
        <v>42.115084430988148</v>
      </c>
      <c r="T81" s="42">
        <f t="shared" si="24"/>
        <v>190.41730967448325</v>
      </c>
      <c r="U81" s="295">
        <f t="shared" si="15"/>
        <v>232.53239410547138</v>
      </c>
      <c r="V81" s="297">
        <f t="shared" si="21"/>
        <v>3.7255651612027969</v>
      </c>
      <c r="W81" s="297">
        <f t="shared" si="22"/>
        <v>17.839095327398951</v>
      </c>
      <c r="X81" s="295">
        <f t="shared" si="18"/>
        <v>21.564660488601749</v>
      </c>
      <c r="Y81" s="294">
        <f t="shared" si="25"/>
        <v>1230.967270161841</v>
      </c>
      <c r="Z81" s="54">
        <f t="shared" si="26"/>
        <v>61.548363508092052</v>
      </c>
      <c r="AA81" s="54">
        <f t="shared" si="10"/>
        <v>14.311988319810474</v>
      </c>
      <c r="AB81" s="54">
        <f t="shared" si="27"/>
        <v>160.02574512103934</v>
      </c>
      <c r="AC81" s="54">
        <f t="shared" si="11"/>
        <v>3.4509008629707307</v>
      </c>
      <c r="AD81" s="78">
        <f t="shared" si="12"/>
        <v>177.62889182781205</v>
      </c>
      <c r="AE81" s="68">
        <f t="shared" si="28"/>
        <v>9.3492553554490053E-68</v>
      </c>
      <c r="AF81" s="43">
        <f t="shared" si="29"/>
        <v>0.19325855921626067</v>
      </c>
      <c r="AG81" s="43">
        <f t="shared" si="30"/>
        <v>0.89340454363349964</v>
      </c>
      <c r="AH81" s="43">
        <f t="shared" si="13"/>
        <v>1.0866631028497604</v>
      </c>
      <c r="AI81" s="42">
        <f t="shared" si="31"/>
        <v>1358.3288785622003</v>
      </c>
      <c r="AJ81" s="42">
        <f t="shared" si="32"/>
        <v>96.629279608130332</v>
      </c>
      <c r="AK81" s="42">
        <f t="shared" si="33"/>
        <v>446.70227181674983</v>
      </c>
      <c r="AM81" s="10">
        <v>19.454338133906116</v>
      </c>
      <c r="AN81" s="10">
        <v>89.13072679276064</v>
      </c>
      <c r="AP81" s="42">
        <f ca="1">AD81*AJ81/(AJ81+AK81)*2.71828^(-0.69315/半Cs134*(NOW()-R81)/365.25)+AD81*AK81/(AJ81+AK81)*2.71828^(-0.69315/半Cs137*(NOW()-R81)/365.25)</f>
        <v>142.11345671515309</v>
      </c>
    </row>
    <row r="82" spans="1:42" ht="9.9499999999999993" customHeight="1" x14ac:dyDescent="0.15">
      <c r="A82" s="2"/>
      <c r="R82" s="61">
        <v>42429</v>
      </c>
      <c r="S82" s="297">
        <f t="shared" si="23"/>
        <v>37.624203207895775</v>
      </c>
      <c r="T82" s="42">
        <f t="shared" si="24"/>
        <v>172.00293480692031</v>
      </c>
      <c r="U82" s="295">
        <f t="shared" si="15"/>
        <v>209.62713801481607</v>
      </c>
      <c r="V82" s="297">
        <f t="shared" si="21"/>
        <v>3.3282948991600105</v>
      </c>
      <c r="W82" s="297">
        <f t="shared" si="22"/>
        <v>16.113959155595683</v>
      </c>
      <c r="X82" s="295">
        <f t="shared" si="18"/>
        <v>19.442254054755693</v>
      </c>
      <c r="Y82" s="294">
        <f t="shared" si="25"/>
        <v>1053.313512460765</v>
      </c>
      <c r="Z82" s="54">
        <f t="shared" si="26"/>
        <v>52.665675623038254</v>
      </c>
      <c r="AA82" s="54">
        <f t="shared" si="10"/>
        <v>11.040154852474174</v>
      </c>
      <c r="AB82" s="54">
        <f t="shared" si="27"/>
        <v>136.93075661989946</v>
      </c>
      <c r="AC82" s="54">
        <f t="shared" si="11"/>
        <v>2.6622425581140052</v>
      </c>
      <c r="AD82" s="78">
        <f t="shared" si="12"/>
        <v>137.02397410588179</v>
      </c>
      <c r="AE82" s="68">
        <f t="shared" si="28"/>
        <v>7.6277522994089775E-69</v>
      </c>
      <c r="AF82" s="43">
        <f t="shared" si="29"/>
        <v>0.18816874360562783</v>
      </c>
      <c r="AG82" s="43">
        <f t="shared" si="30"/>
        <v>0.89177091975535849</v>
      </c>
      <c r="AH82" s="43">
        <f t="shared" si="13"/>
        <v>1.0799396633609863</v>
      </c>
      <c r="AI82" s="42">
        <f t="shared" si="31"/>
        <v>1349.9245792012327</v>
      </c>
      <c r="AJ82" s="42">
        <f t="shared" si="32"/>
        <v>94.084371802813919</v>
      </c>
      <c r="AK82" s="42">
        <f t="shared" si="33"/>
        <v>445.88545987767924</v>
      </c>
      <c r="AM82" s="10">
        <v>17.379852874915056</v>
      </c>
      <c r="AN82" s="10">
        <v>80.511307590871922</v>
      </c>
      <c r="AP82" s="42">
        <f ca="1">AD82*AJ82/(AJ82+AK82)*2.71828^(-0.69315/半Cs134*(NOW()-R82)/365.25)+AD82*AK82/(AJ82+AK82)*2.71828^(-0.69315/半Cs137*(NOW()-R82)/365.25)</f>
        <v>110.30966993141035</v>
      </c>
    </row>
    <row r="83" spans="1:42" ht="9.9499999999999993" customHeight="1" x14ac:dyDescent="0.15">
      <c r="A83" s="2"/>
      <c r="R83" s="61">
        <v>42460</v>
      </c>
      <c r="S83" s="297">
        <f t="shared" si="23"/>
        <v>32.362163815391639</v>
      </c>
      <c r="T83" s="42">
        <f t="shared" si="24"/>
        <v>149.39885582134315</v>
      </c>
      <c r="U83" s="295">
        <f t="shared" si="15"/>
        <v>181.76101963673477</v>
      </c>
      <c r="V83" s="297">
        <f t="shared" si="21"/>
        <v>2.862806799053875</v>
      </c>
      <c r="W83" s="297">
        <f t="shared" si="22"/>
        <v>13.996313861157404</v>
      </c>
      <c r="X83" s="295">
        <f t="shared" si="18"/>
        <v>16.859120660211278</v>
      </c>
      <c r="Y83" s="294">
        <f t="shared" si="25"/>
        <v>1276.9667806031262</v>
      </c>
      <c r="Z83" s="54">
        <f t="shared" si="26"/>
        <v>63.848339030156311</v>
      </c>
      <c r="AA83" s="54">
        <f t="shared" si="10"/>
        <v>11.60513920423314</v>
      </c>
      <c r="AB83" s="54">
        <f t="shared" si="27"/>
        <v>166.00568147840642</v>
      </c>
      <c r="AC83" s="54">
        <f t="shared" si="11"/>
        <v>2.7987098143250546</v>
      </c>
      <c r="AD83" s="78">
        <f t="shared" si="12"/>
        <v>144.03849018558194</v>
      </c>
      <c r="AE83" s="68">
        <f t="shared" si="28"/>
        <v>5.2354669357905165E-70</v>
      </c>
      <c r="AF83" s="43">
        <f t="shared" si="29"/>
        <v>0.18287605145580127</v>
      </c>
      <c r="AG83" s="43">
        <f t="shared" si="30"/>
        <v>0.89002793528396207</v>
      </c>
      <c r="AH83" s="43">
        <f t="shared" si="13"/>
        <v>1.0729039867397634</v>
      </c>
      <c r="AI83" s="42">
        <f t="shared" si="31"/>
        <v>1341.1299834247043</v>
      </c>
      <c r="AJ83" s="42">
        <f t="shared" si="32"/>
        <v>91.438025727900637</v>
      </c>
      <c r="AK83" s="42">
        <f t="shared" si="33"/>
        <v>445.01396764198103</v>
      </c>
      <c r="AM83" s="10">
        <v>14.949144377026203</v>
      </c>
      <c r="AN83" s="10">
        <v>69.930767450326911</v>
      </c>
      <c r="AP83" s="42">
        <f ca="1">AD83*AJ83/(AJ83+AK83)*2.71828^(-0.69315/半Cs134*(NOW()-R83)/365.25)+AD83*AK83/(AJ83+AK83)*2.71828^(-0.69315/半Cs137*(NOW()-R83)/365.25)</f>
        <v>116.7170276700969</v>
      </c>
    </row>
    <row r="84" spans="1:42" ht="9.9499999999999993" customHeight="1" x14ac:dyDescent="0.15">
      <c r="A84" s="2"/>
      <c r="R84" s="61">
        <v>42490</v>
      </c>
      <c r="S84" s="297">
        <f t="shared" si="23"/>
        <v>57.620946665049424</v>
      </c>
      <c r="T84" s="42">
        <f t="shared" si="24"/>
        <v>268.50932932592775</v>
      </c>
      <c r="U84" s="295">
        <f t="shared" si="15"/>
        <v>326.13027599097717</v>
      </c>
      <c r="V84" s="297">
        <f t="shared" si="21"/>
        <v>5.0972375896005238</v>
      </c>
      <c r="W84" s="297">
        <f t="shared" si="22"/>
        <v>25.155084536850058</v>
      </c>
      <c r="X84" s="295">
        <f t="shared" si="18"/>
        <v>30.252322126450583</v>
      </c>
      <c r="Y84" s="294">
        <f t="shared" si="25"/>
        <v>1311.1162522111347</v>
      </c>
      <c r="Z84" s="54">
        <f t="shared" si="26"/>
        <v>65.555812610556742</v>
      </c>
      <c r="AA84" s="54">
        <f t="shared" si="10"/>
        <v>21.379735259493653</v>
      </c>
      <c r="AB84" s="54">
        <f t="shared" si="27"/>
        <v>170.44511278744753</v>
      </c>
      <c r="AC84" s="54">
        <f t="shared" si="11"/>
        <v>5.1563604569250634</v>
      </c>
      <c r="AD84" s="78">
        <f t="shared" si="12"/>
        <v>265.3609571641872</v>
      </c>
      <c r="AE84" s="68">
        <f t="shared" si="28"/>
        <v>3.9178212805284191E-71</v>
      </c>
      <c r="AF84" s="43">
        <f t="shared" si="29"/>
        <v>0.17789587810511887</v>
      </c>
      <c r="AG84" s="43">
        <f t="shared" si="30"/>
        <v>0.8883444198172511</v>
      </c>
      <c r="AH84" s="43">
        <f t="shared" si="13"/>
        <v>1.06624029792237</v>
      </c>
      <c r="AI84" s="42">
        <f t="shared" si="31"/>
        <v>1332.8003724029625</v>
      </c>
      <c r="AJ84" s="42">
        <f t="shared" si="32"/>
        <v>88.947939052559434</v>
      </c>
      <c r="AK84" s="42">
        <f t="shared" si="33"/>
        <v>444.17220990862558</v>
      </c>
      <c r="AM84" s="10">
        <v>26.617004219818917</v>
      </c>
      <c r="AN84" s="10">
        <v>125.68411828929283</v>
      </c>
      <c r="AP84" s="42">
        <f ca="1">AD84*AJ84/(AJ84+AK84)*2.71828^(-0.69315/半Cs134*(NOW()-R84)/365.25)+AD84*AK84/(AJ84+AK84)*2.71828^(-0.69315/半Cs137*(NOW()-R84)/365.25)</f>
        <v>216.37070018609111</v>
      </c>
    </row>
    <row r="85" spans="1:42" ht="9.9499999999999993" customHeight="1" x14ac:dyDescent="0.15">
      <c r="A85" s="2"/>
      <c r="R85" s="61">
        <v>42521</v>
      </c>
      <c r="S85" s="297">
        <f t="shared" si="23"/>
        <v>85.253834432004709</v>
      </c>
      <c r="T85" s="42">
        <f t="shared" si="24"/>
        <v>400.60864406915567</v>
      </c>
      <c r="U85" s="295">
        <f t="shared" si="15"/>
        <v>485.86247850116035</v>
      </c>
      <c r="V85" s="297">
        <f t="shared" si="21"/>
        <v>7.541685353600414</v>
      </c>
      <c r="W85" s="297">
        <f t="shared" si="22"/>
        <v>37.53070454963666</v>
      </c>
      <c r="X85" s="295">
        <f t="shared" si="18"/>
        <v>45.072389903237074</v>
      </c>
      <c r="Y85" s="294">
        <f t="shared" si="25"/>
        <v>1473.2073503636182</v>
      </c>
      <c r="Z85" s="54">
        <f t="shared" si="26"/>
        <v>73.660367518180905</v>
      </c>
      <c r="AA85" s="54">
        <f t="shared" si="10"/>
        <v>35.788808729689741</v>
      </c>
      <c r="AB85" s="54">
        <f t="shared" si="27"/>
        <v>191.51695554727036</v>
      </c>
      <c r="AC85" s="54">
        <f t="shared" si="11"/>
        <v>8.6321268935074915</v>
      </c>
      <c r="AD85" s="78">
        <f t="shared" si="12"/>
        <v>444.20935623197232</v>
      </c>
      <c r="AE85" s="68">
        <f t="shared" si="28"/>
        <v>2.689078377142937E-72</v>
      </c>
      <c r="AF85" s="43">
        <f t="shared" si="29"/>
        <v>0.17289213465925304</v>
      </c>
      <c r="AG85" s="43">
        <f t="shared" si="30"/>
        <v>0.88660813250994819</v>
      </c>
      <c r="AH85" s="43">
        <f t="shared" si="13"/>
        <v>1.0595002671692013</v>
      </c>
      <c r="AI85" s="42">
        <f t="shared" si="31"/>
        <v>1324.3753339615014</v>
      </c>
      <c r="AJ85" s="42">
        <f t="shared" si="32"/>
        <v>86.446067329626516</v>
      </c>
      <c r="AK85" s="42">
        <f t="shared" si="33"/>
        <v>443.30406625497409</v>
      </c>
      <c r="AM85" s="10">
        <v>39.381540952863595</v>
      </c>
      <c r="AN85" s="10">
        <v>187.51729906480782</v>
      </c>
      <c r="AP85" s="42">
        <f ca="1">AD85*AJ85/(AJ85+AK85)*2.71828^(-0.69315/半Cs134*(NOW()-R85)/365.25)+AD85*AK85/(AJ85+AK85)*2.71828^(-0.69315/半Cs137*(NOW()-R85)/365.25)</f>
        <v>364.50471378665418</v>
      </c>
    </row>
    <row r="86" spans="1:42" ht="9.9499999999999993" customHeight="1" x14ac:dyDescent="0.15">
      <c r="A86" s="2"/>
      <c r="R86" s="61">
        <v>42551</v>
      </c>
      <c r="S86" s="297">
        <f t="shared" si="23"/>
        <v>90.38643580432209</v>
      </c>
      <c r="T86" s="42">
        <f t="shared" si="24"/>
        <v>428.15969487412957</v>
      </c>
      <c r="U86" s="295">
        <f t="shared" si="15"/>
        <v>518.54613067845162</v>
      </c>
      <c r="V86" s="297">
        <f t="shared" si="21"/>
        <v>7.9957231673054139</v>
      </c>
      <c r="W86" s="297">
        <f t="shared" si="22"/>
        <v>40.111802993471052</v>
      </c>
      <c r="X86" s="295">
        <f t="shared" si="18"/>
        <v>48.107526160776466</v>
      </c>
      <c r="Y86" s="294">
        <f t="shared" si="25"/>
        <v>1445.7324346938315</v>
      </c>
      <c r="Z86" s="54">
        <f t="shared" si="26"/>
        <v>72.286621734691579</v>
      </c>
      <c r="AA86" s="54">
        <f t="shared" si="10"/>
        <v>37.483948000341179</v>
      </c>
      <c r="AB86" s="54">
        <f t="shared" si="27"/>
        <v>187.94521651019809</v>
      </c>
      <c r="AC86" s="54">
        <f t="shared" si="11"/>
        <v>9.0415794200571504</v>
      </c>
      <c r="AD86" s="78">
        <f t="shared" si="12"/>
        <v>465.25527420398333</v>
      </c>
      <c r="AE86" s="68">
        <f t="shared" si="28"/>
        <v>2.0122996898248896E-73</v>
      </c>
      <c r="AF86" s="43">
        <f t="shared" si="29"/>
        <v>0.16818384839258083</v>
      </c>
      <c r="AG86" s="43">
        <f t="shared" si="30"/>
        <v>0.88493108570633761</v>
      </c>
      <c r="AH86" s="43">
        <f t="shared" si="13"/>
        <v>1.0531149340989185</v>
      </c>
      <c r="AI86" s="42">
        <f t="shared" si="31"/>
        <v>1316.3936676236481</v>
      </c>
      <c r="AJ86" s="42">
        <f t="shared" si="32"/>
        <v>84.091924196290407</v>
      </c>
      <c r="AK86" s="42">
        <f t="shared" si="33"/>
        <v>442.46554285316881</v>
      </c>
      <c r="AM86" s="10">
        <v>41.752457785934048</v>
      </c>
      <c r="AN86" s="10">
        <v>200.41342277514434</v>
      </c>
      <c r="AP86" s="42">
        <f ca="1">AD86*AJ86/(AJ86+AK86)*2.71828^(-0.69315/半Cs134*(NOW()-R86)/365.25)+AD86*AK86/(AJ86+AK86)*2.71828^(-0.69315/半Cs137*(NOW()-R86)/365.25)</f>
        <v>384.08916089288033</v>
      </c>
    </row>
    <row r="87" spans="1:42" ht="9.9499999999999993" customHeight="1" x14ac:dyDescent="0.15">
      <c r="A87" s="2"/>
      <c r="R87" s="61">
        <v>42582</v>
      </c>
      <c r="S87" s="297">
        <f t="shared" si="23"/>
        <v>84.605391383189868</v>
      </c>
      <c r="T87" s="42">
        <f t="shared" si="24"/>
        <v>403.64839326389773</v>
      </c>
      <c r="U87" s="295">
        <f t="shared" si="15"/>
        <v>488.25378464708763</v>
      </c>
      <c r="V87" s="297">
        <f t="shared" si="21"/>
        <v>7.4843230838975634</v>
      </c>
      <c r="W87" s="297">
        <f t="shared" si="22"/>
        <v>37.815481053144069</v>
      </c>
      <c r="X87" s="295">
        <f t="shared" si="18"/>
        <v>45.299804137041633</v>
      </c>
      <c r="Y87" s="294">
        <f t="shared" si="25"/>
        <v>1538.1422710544207</v>
      </c>
      <c r="Z87" s="54">
        <f t="shared" si="26"/>
        <v>76.907113552721043</v>
      </c>
      <c r="AA87" s="54">
        <f t="shared" si="10"/>
        <v>37.550189258399378</v>
      </c>
      <c r="AB87" s="54">
        <f t="shared" si="27"/>
        <v>199.95849523707469</v>
      </c>
      <c r="AC87" s="54">
        <f t="shared" si="11"/>
        <v>9.0580806697770555</v>
      </c>
      <c r="AD87" s="78">
        <f t="shared" si="12"/>
        <v>466.08269928176435</v>
      </c>
      <c r="AE87" s="68">
        <f t="shared" si="28"/>
        <v>1.381183876644203E-74</v>
      </c>
      <c r="AF87" s="43">
        <f t="shared" si="29"/>
        <v>0.16345327881413563</v>
      </c>
      <c r="AG87" s="43">
        <f t="shared" si="30"/>
        <v>0.88320146983024994</v>
      </c>
      <c r="AH87" s="43">
        <f t="shared" si="13"/>
        <v>1.0466547486443856</v>
      </c>
      <c r="AI87" s="42">
        <f t="shared" si="31"/>
        <v>1308.3184358054818</v>
      </c>
      <c r="AJ87" s="42">
        <f t="shared" si="32"/>
        <v>81.726639407067807</v>
      </c>
      <c r="AK87" s="42">
        <f t="shared" si="33"/>
        <v>441.60073491512497</v>
      </c>
      <c r="AM87" s="10">
        <v>39.082003851070617</v>
      </c>
      <c r="AN87" s="10">
        <v>188.94014794056511</v>
      </c>
      <c r="AP87" s="42">
        <f ca="1">AD87*AJ87/(AJ87+AK87)*2.71828^(-0.69315/半Cs134*(NOW()-R87)/365.25)+AD87*AK87/(AJ87+AK87)*2.71828^(-0.69315/半Cs137*(NOW()-R87)/365.25)</f>
        <v>387.14713718600757</v>
      </c>
    </row>
    <row r="88" spans="1:42" ht="9.9499999999999993" customHeight="1" x14ac:dyDescent="0.15">
      <c r="A88" s="2"/>
      <c r="R88" s="61">
        <v>42613</v>
      </c>
      <c r="S88" s="297">
        <f t="shared" si="23"/>
        <v>72.351464785981648</v>
      </c>
      <c r="T88" s="42">
        <f t="shared" si="24"/>
        <v>347.51367206731203</v>
      </c>
      <c r="U88" s="295">
        <f t="shared" si="15"/>
        <v>419.86513685329368</v>
      </c>
      <c r="V88" s="297">
        <f t="shared" si="21"/>
        <v>6.40032188491376</v>
      </c>
      <c r="W88" s="297">
        <f t="shared" si="22"/>
        <v>32.556544014727102</v>
      </c>
      <c r="X88" s="295">
        <f t="shared" si="18"/>
        <v>38.95686589964086</v>
      </c>
      <c r="Y88" s="294">
        <f t="shared" si="25"/>
        <v>1559.7467066703066</v>
      </c>
      <c r="Z88" s="54">
        <f t="shared" si="26"/>
        <v>77.987335333515333</v>
      </c>
      <c r="AA88" s="54">
        <f t="shared" si="10"/>
        <v>32.744163222630121</v>
      </c>
      <c r="AB88" s="54">
        <f t="shared" si="27"/>
        <v>202.76707186713986</v>
      </c>
      <c r="AC88" s="54">
        <f t="shared" si="11"/>
        <v>7.8991696275910082</v>
      </c>
      <c r="AD88" s="78">
        <f t="shared" si="12"/>
        <v>406.43332850221128</v>
      </c>
      <c r="AE88" s="68">
        <f t="shared" si="28"/>
        <v>9.48004370694888E-76</v>
      </c>
      <c r="AF88" s="43">
        <f t="shared" si="29"/>
        <v>0.15885576772347265</v>
      </c>
      <c r="AG88" s="43">
        <f t="shared" si="30"/>
        <v>0.88147523452370846</v>
      </c>
      <c r="AH88" s="43">
        <f t="shared" si="13"/>
        <v>1.0403310022471812</v>
      </c>
      <c r="AI88" s="42">
        <f t="shared" si="31"/>
        <v>1300.4137528089764</v>
      </c>
      <c r="AJ88" s="42">
        <f t="shared" si="32"/>
        <v>79.427883861736319</v>
      </c>
      <c r="AK88" s="42">
        <f t="shared" si="33"/>
        <v>440.73761726185421</v>
      </c>
      <c r="AM88" s="10">
        <v>33.421513442205473</v>
      </c>
      <c r="AN88" s="10">
        <v>162.6645508999714</v>
      </c>
      <c r="AP88" s="42">
        <f ca="1">AD88*AJ88/(AJ88+AK88)*2.71828^(-0.69315/半Cs134*(NOW()-R88)/365.25)+AD88*AK88/(AJ88+AK88)*2.71828^(-0.69315/半Cs137*(NOW()-R88)/365.25)</f>
        <v>339.65208972947141</v>
      </c>
    </row>
    <row r="89" spans="1:42" ht="9.9499999999999993" customHeight="1" x14ac:dyDescent="0.15">
      <c r="A89" s="2"/>
      <c r="R89" s="61">
        <v>42643</v>
      </c>
      <c r="S89" s="297">
        <f t="shared" si="23"/>
        <v>66.525938416715789</v>
      </c>
      <c r="T89" s="42">
        <f t="shared" si="24"/>
        <v>321.52713573073549</v>
      </c>
      <c r="U89" s="295">
        <f t="shared" si="15"/>
        <v>388.0530741474513</v>
      </c>
      <c r="V89" s="297">
        <f t="shared" si="21"/>
        <v>5.8849868599402413</v>
      </c>
      <c r="W89" s="297">
        <f t="shared" si="22"/>
        <v>30.122015873721509</v>
      </c>
      <c r="X89" s="295">
        <f t="shared" si="18"/>
        <v>36.00700273366175</v>
      </c>
      <c r="Y89" s="294">
        <f t="shared" si="25"/>
        <v>1446.2668911806154</v>
      </c>
      <c r="Z89" s="54">
        <f t="shared" si="26"/>
        <v>72.313344559030767</v>
      </c>
      <c r="AA89" s="54">
        <f t="shared" si="10"/>
        <v>28.061415658015761</v>
      </c>
      <c r="AB89" s="54">
        <f t="shared" si="27"/>
        <v>188.01469585348002</v>
      </c>
      <c r="AC89" s="54">
        <f t="shared" si="11"/>
        <v>6.7698456675648373</v>
      </c>
      <c r="AD89" s="78">
        <f t="shared" si="12"/>
        <v>348.31261325580601</v>
      </c>
      <c r="AE89" s="68">
        <f t="shared" si="28"/>
        <v>7.0941364793123001E-77</v>
      </c>
      <c r="AF89" s="43">
        <f t="shared" si="29"/>
        <v>0.15452972691757838</v>
      </c>
      <c r="AG89" s="43">
        <f t="shared" si="30"/>
        <v>0.87980789675596793</v>
      </c>
      <c r="AH89" s="43">
        <f t="shared" si="13"/>
        <v>1.0343376236735464</v>
      </c>
      <c r="AI89" s="42">
        <f t="shared" si="31"/>
        <v>1292.9220295919329</v>
      </c>
      <c r="AJ89" s="42">
        <f t="shared" si="32"/>
        <v>77.264863458789193</v>
      </c>
      <c r="AK89" s="42">
        <f t="shared" si="33"/>
        <v>439.90394837798397</v>
      </c>
      <c r="AM89" s="10">
        <v>30.730511837272314</v>
      </c>
      <c r="AN89" s="10">
        <v>150.50074670346703</v>
      </c>
      <c r="AP89" s="42">
        <f ca="1">AD89*AJ89/(AJ89+AK89)*2.71828^(-0.69315/半Cs134*(NOW()-R89)/365.25)+AD89*AK89/(AJ89+AK89)*2.71828^(-0.69315/半Cs137*(NOW()-R89)/365.25)</f>
        <v>292.76785929033952</v>
      </c>
    </row>
    <row r="90" spans="1:42" ht="9.9499999999999993" customHeight="1" x14ac:dyDescent="0.15">
      <c r="A90" s="2"/>
      <c r="R90" s="61">
        <v>42674</v>
      </c>
      <c r="S90" s="297">
        <f t="shared" si="23"/>
        <v>60.697979411243573</v>
      </c>
      <c r="T90" s="42">
        <f t="shared" si="24"/>
        <v>294.91583155271297</v>
      </c>
      <c r="U90" s="295">
        <f t="shared" si="15"/>
        <v>355.61381096395655</v>
      </c>
      <c r="V90" s="297">
        <f t="shared" si="21"/>
        <v>5.3694366402253912</v>
      </c>
      <c r="W90" s="297">
        <f t="shared" si="22"/>
        <v>27.628956850727821</v>
      </c>
      <c r="X90" s="295">
        <f t="shared" si="18"/>
        <v>32.998393490953212</v>
      </c>
      <c r="Y90" s="294">
        <f t="shared" si="25"/>
        <v>1488.1170771412849</v>
      </c>
      <c r="Z90" s="54">
        <f t="shared" si="26"/>
        <v>74.405853857064244</v>
      </c>
      <c r="AA90" s="54">
        <f t="shared" si="10"/>
        <v>26.459749248137822</v>
      </c>
      <c r="AB90" s="54">
        <f t="shared" si="27"/>
        <v>193.45522002836705</v>
      </c>
      <c r="AC90" s="54">
        <f t="shared" si="11"/>
        <v>6.3837114733749889</v>
      </c>
      <c r="AD90" s="78">
        <f t="shared" si="12"/>
        <v>328.43460721512815</v>
      </c>
      <c r="AE90" s="68">
        <f t="shared" si="28"/>
        <v>4.8692085843298358E-78</v>
      </c>
      <c r="AF90" s="43">
        <f t="shared" si="29"/>
        <v>0.15018321188591266</v>
      </c>
      <c r="AG90" s="43">
        <f t="shared" si="30"/>
        <v>0.87808829425729207</v>
      </c>
      <c r="AH90" s="43">
        <f t="shared" si="13"/>
        <v>1.0282715061432048</v>
      </c>
      <c r="AI90" s="42">
        <f t="shared" si="31"/>
        <v>1285.3393826790059</v>
      </c>
      <c r="AJ90" s="42">
        <f t="shared" si="32"/>
        <v>75.091605942956335</v>
      </c>
      <c r="AK90" s="42">
        <f t="shared" si="33"/>
        <v>439.04414712864605</v>
      </c>
      <c r="AM90" s="10">
        <v>28.038386517927691</v>
      </c>
      <c r="AN90" s="10">
        <v>138.04450054420192</v>
      </c>
      <c r="AP90" s="42">
        <f ca="1">AD90*AJ90/(AJ90+AK90)*2.71828^(-0.69315/半Cs134*(NOW()-R90)/365.25)+AD90*AK90/(AJ90+AK90)*2.71828^(-0.69315/半Cs137*(NOW()-R90)/365.25)</f>
        <v>277.68833015722959</v>
      </c>
    </row>
    <row r="91" spans="1:42" ht="9.9499999999999993" customHeight="1" x14ac:dyDescent="0.15">
      <c r="A91" s="2"/>
      <c r="R91" s="61">
        <v>42704</v>
      </c>
      <c r="S91" s="297">
        <f t="shared" si="23"/>
        <v>50.165274870082051</v>
      </c>
      <c r="T91" s="42">
        <f t="shared" si="24"/>
        <v>244.96027690984755</v>
      </c>
      <c r="U91" s="295">
        <f t="shared" si="15"/>
        <v>295.12555177992959</v>
      </c>
      <c r="V91" s="297">
        <f t="shared" si="21"/>
        <v>4.4376973923534111</v>
      </c>
      <c r="W91" s="297">
        <f t="shared" si="22"/>
        <v>22.94891015260675</v>
      </c>
      <c r="X91" s="295">
        <f t="shared" si="18"/>
        <v>27.38660754496016</v>
      </c>
      <c r="Y91" s="294">
        <f t="shared" si="25"/>
        <v>1346.0888680443975</v>
      </c>
      <c r="Z91" s="54">
        <f t="shared" si="26"/>
        <v>67.304443402219874</v>
      </c>
      <c r="AA91" s="54">
        <f t="shared" si="10"/>
        <v>19.863260996321184</v>
      </c>
      <c r="AB91" s="54">
        <f t="shared" si="27"/>
        <v>174.99155284577168</v>
      </c>
      <c r="AC91" s="54">
        <f t="shared" si="11"/>
        <v>4.7924249814703055</v>
      </c>
      <c r="AD91" s="78">
        <f t="shared" si="12"/>
        <v>246.55685977791489</v>
      </c>
      <c r="AE91" s="68">
        <f t="shared" si="28"/>
        <v>3.6437416652578263E-79</v>
      </c>
      <c r="AF91" s="43">
        <f t="shared" si="29"/>
        <v>0.14609334651753847</v>
      </c>
      <c r="AG91" s="43">
        <f t="shared" si="30"/>
        <v>0.87642736299219848</v>
      </c>
      <c r="AH91" s="43">
        <f t="shared" si="13"/>
        <v>1.0225207095097368</v>
      </c>
      <c r="AI91" s="42">
        <f t="shared" si="31"/>
        <v>1278.1508868871713</v>
      </c>
      <c r="AJ91" s="42">
        <f t="shared" si="32"/>
        <v>73.046673258769232</v>
      </c>
      <c r="AK91" s="42">
        <f t="shared" si="33"/>
        <v>438.21368149609924</v>
      </c>
      <c r="AM91" s="10">
        <v>23.172985002609465</v>
      </c>
      <c r="AN91" s="10">
        <v>114.66125403018648</v>
      </c>
      <c r="AP91" s="42">
        <f ca="1">AD91*AJ91/(AJ91+AK91)*2.71828^(-0.69315/半Cs134*(NOW()-R91)/365.25)+AD91*AK91/(AJ91+AK91)*2.71828^(-0.69315/半Cs137*(NOW()-R91)/365.25)</f>
        <v>209.6338909699794</v>
      </c>
    </row>
    <row r="92" spans="1:42" ht="9.9499999999999993" customHeight="1" x14ac:dyDescent="0.15">
      <c r="A92" s="2"/>
      <c r="R92" s="61">
        <v>42735</v>
      </c>
      <c r="S92" s="297">
        <f t="shared" si="23"/>
        <v>36.728169706043062</v>
      </c>
      <c r="T92" s="42">
        <f t="shared" si="24"/>
        <v>180.09116892993708</v>
      </c>
      <c r="U92" s="295">
        <f t="shared" si="15"/>
        <v>216.81933863598016</v>
      </c>
      <c r="V92" s="297">
        <f t="shared" si="21"/>
        <v>3.2490303970730392</v>
      </c>
      <c r="W92" s="297">
        <f t="shared" si="22"/>
        <v>16.871698983962514</v>
      </c>
      <c r="X92" s="295">
        <f t="shared" si="18"/>
        <v>20.120729381035552</v>
      </c>
      <c r="Y92" s="294">
        <f t="shared" si="25"/>
        <v>1351.0014049292836</v>
      </c>
      <c r="Z92" s="54">
        <f t="shared" si="26"/>
        <v>67.550070246464188</v>
      </c>
      <c r="AA92" s="54">
        <f t="shared" si="10"/>
        <v>14.646161555652366</v>
      </c>
      <c r="AB92" s="54">
        <f t="shared" si="27"/>
        <v>175.63018264080688</v>
      </c>
      <c r="AC92" s="54">
        <f t="shared" si="11"/>
        <v>3.5338073760575228</v>
      </c>
      <c r="AD92" s="78">
        <f t="shared" si="12"/>
        <v>181.79968931709891</v>
      </c>
      <c r="AE92" s="68">
        <f t="shared" si="28"/>
        <v>2.5009581148167604E-80</v>
      </c>
      <c r="AF92" s="43">
        <f t="shared" si="29"/>
        <v>0.14198412469121946</v>
      </c>
      <c r="AG92" s="43">
        <f t="shared" si="30"/>
        <v>0.87471436781578993</v>
      </c>
      <c r="AH92" s="43">
        <f t="shared" si="13"/>
        <v>1.0166984925070093</v>
      </c>
      <c r="AI92" s="42">
        <f t="shared" si="31"/>
        <v>1270.8731156337617</v>
      </c>
      <c r="AJ92" s="42">
        <f t="shared" si="32"/>
        <v>70.992062345609725</v>
      </c>
      <c r="AK92" s="42">
        <f t="shared" si="33"/>
        <v>437.35718390789498</v>
      </c>
      <c r="AM92" s="10">
        <v>16.965945626244689</v>
      </c>
      <c r="AN92" s="10">
        <v>84.297256395037266</v>
      </c>
      <c r="AP92" s="42">
        <f ca="1">AD92*AJ92/(AJ92+AK92)*2.71828^(-0.69315/半Cs134*(NOW()-R92)/365.25)+AD92*AK92/(AJ92+AK92)*2.71828^(-0.69315/半Cs137*(NOW()-R92)/365.25)</f>
        <v>155.45957459320135</v>
      </c>
    </row>
    <row r="93" spans="1:42" ht="9.9499999999999993" customHeight="1" x14ac:dyDescent="0.15">
      <c r="A93" s="2"/>
      <c r="R93" s="61">
        <v>42766</v>
      </c>
      <c r="S93" s="297">
        <f t="shared" si="23"/>
        <v>32.915586962933936</v>
      </c>
      <c r="T93" s="42">
        <f t="shared" si="24"/>
        <v>162.04818045537917</v>
      </c>
      <c r="U93" s="295">
        <f t="shared" si="15"/>
        <v>194.9637674183131</v>
      </c>
      <c r="V93" s="297">
        <f t="shared" si="21"/>
        <v>2.9117634621056934</v>
      </c>
      <c r="W93" s="297">
        <f t="shared" si="22"/>
        <v>15.181355853188144</v>
      </c>
      <c r="X93" s="295">
        <f t="shared" si="18"/>
        <v>18.093119315293837</v>
      </c>
      <c r="Y93" s="294">
        <f t="shared" si="25"/>
        <v>1237.8571520657706</v>
      </c>
      <c r="Z93" s="54">
        <f t="shared" si="26"/>
        <v>61.892857603288533</v>
      </c>
      <c r="AA93" s="54">
        <f t="shared" si="10"/>
        <v>12.066864694622316</v>
      </c>
      <c r="AB93" s="54">
        <f t="shared" si="27"/>
        <v>160.92142976855018</v>
      </c>
      <c r="AC93" s="54">
        <f t="shared" si="11"/>
        <v>2.9115706291900558</v>
      </c>
      <c r="AD93" s="78">
        <f t="shared" si="12"/>
        <v>149.78435323812371</v>
      </c>
      <c r="AE93" s="68">
        <f t="shared" si="28"/>
        <v>1.7165847819854708E-81</v>
      </c>
      <c r="AF93" s="43">
        <f t="shared" si="29"/>
        <v>0.13799048447364862</v>
      </c>
      <c r="AG93" s="43">
        <f t="shared" si="30"/>
        <v>0.87300472072343061</v>
      </c>
      <c r="AH93" s="43">
        <f t="shared" si="13"/>
        <v>1.0109952051970792</v>
      </c>
      <c r="AI93" s="42">
        <f t="shared" si="31"/>
        <v>1263.7440064963489</v>
      </c>
      <c r="AJ93" s="42">
        <f t="shared" si="32"/>
        <v>68.995242236824311</v>
      </c>
      <c r="AK93" s="42">
        <f t="shared" si="33"/>
        <v>436.50236036171532</v>
      </c>
      <c r="AM93" s="10">
        <v>15.204788671437178</v>
      </c>
      <c r="AN93" s="10">
        <v>75.851676111396415</v>
      </c>
      <c r="AP93" s="42">
        <f ca="1">AD93*AJ93/(AJ93+AK93)*2.71828^(-0.69315/半Cs134*(NOW()-R93)/365.25)+AD93*AK93/(AJ93+AK93)*2.71828^(-0.69315/半Cs137*(NOW()-R93)/365.25)</f>
        <v>128.80534063029486</v>
      </c>
    </row>
    <row r="94" spans="1:42" ht="9.9499999999999993" customHeight="1" x14ac:dyDescent="0.15">
      <c r="A94" s="2"/>
      <c r="R94" s="61">
        <v>42794</v>
      </c>
      <c r="S94" s="297">
        <f t="shared" si="23"/>
        <v>29.845815420094283</v>
      </c>
      <c r="T94" s="42">
        <f t="shared" si="24"/>
        <v>147.45354590221038</v>
      </c>
      <c r="U94" s="295">
        <f t="shared" si="15"/>
        <v>177.29936132230466</v>
      </c>
      <c r="V94" s="297">
        <f t="shared" si="21"/>
        <v>2.6402067487006473</v>
      </c>
      <c r="W94" s="297">
        <f t="shared" si="22"/>
        <v>13.814069037154438</v>
      </c>
      <c r="X94" s="295">
        <f t="shared" si="18"/>
        <v>16.454275785855085</v>
      </c>
      <c r="Y94" s="294">
        <f t="shared" si="25"/>
        <v>1059.2090434668119</v>
      </c>
      <c r="Z94" s="54">
        <f t="shared" si="26"/>
        <v>52.960452173340599</v>
      </c>
      <c r="AA94" s="54">
        <f t="shared" si="10"/>
        <v>9.3898543456737507</v>
      </c>
      <c r="AB94" s="54">
        <f t="shared" si="27"/>
        <v>137.69717565068555</v>
      </c>
      <c r="AC94" s="54">
        <f t="shared" si="11"/>
        <v>2.2657073030897097</v>
      </c>
      <c r="AD94" s="78">
        <f t="shared" si="12"/>
        <v>116.55561648763459</v>
      </c>
      <c r="AE94" s="68">
        <f t="shared" si="28"/>
        <v>1.5269161119420928E-82</v>
      </c>
      <c r="AF94" s="43">
        <f t="shared" si="29"/>
        <v>0.13447996440338869</v>
      </c>
      <c r="AG94" s="43">
        <f t="shared" si="30"/>
        <v>0.8714633956559098</v>
      </c>
      <c r="AH94" s="43">
        <f t="shared" si="13"/>
        <v>1.0059433600592984</v>
      </c>
      <c r="AI94" s="42">
        <f t="shared" si="31"/>
        <v>1257.4292000741232</v>
      </c>
      <c r="AJ94" s="42">
        <f t="shared" si="32"/>
        <v>67.239982201694346</v>
      </c>
      <c r="AK94" s="42">
        <f t="shared" si="33"/>
        <v>435.73169782795492</v>
      </c>
      <c r="AM94" s="10">
        <v>13.786760561197816</v>
      </c>
      <c r="AN94" s="10">
        <v>69.020204816993456</v>
      </c>
      <c r="AP94" s="42">
        <f ca="1">AD94*AJ94/(AJ94+AK94)*2.71828^(-0.69315/半Cs134*(NOW()-R94)/365.25)+AD94*AK94/(AJ94+AK94)*2.71828^(-0.69315/半Cs137*(NOW()-R94)/365.25)</f>
        <v>100.73402686542832</v>
      </c>
    </row>
    <row r="95" spans="1:42" ht="9.9499999999999993" customHeight="1" x14ac:dyDescent="0.15">
      <c r="A95" s="2"/>
      <c r="R95" s="61">
        <v>42825</v>
      </c>
      <c r="S95" s="297">
        <f t="shared" si="23"/>
        <v>26.020813444334426</v>
      </c>
      <c r="T95" s="42">
        <f t="shared" si="24"/>
        <v>128.91159233156634</v>
      </c>
      <c r="U95" s="295">
        <f t="shared" si="15"/>
        <v>154.93240577590078</v>
      </c>
      <c r="V95" s="297">
        <f t="shared" si="21"/>
        <v>2.3018411893065061</v>
      </c>
      <c r="W95" s="297">
        <f t="shared" si="22"/>
        <v>12.07698075527305</v>
      </c>
      <c r="X95" s="295">
        <f t="shared" si="18"/>
        <v>14.378821944579556</v>
      </c>
      <c r="Y95" s="294">
        <f t="shared" si="25"/>
        <v>1284.1141276747016</v>
      </c>
      <c r="Z95" s="54">
        <f t="shared" si="26"/>
        <v>64.205706383735091</v>
      </c>
      <c r="AA95" s="54">
        <f t="shared" si="10"/>
        <v>9.947544554573188</v>
      </c>
      <c r="AB95" s="54">
        <f t="shared" si="27"/>
        <v>166.93483659771121</v>
      </c>
      <c r="AC95" s="54">
        <f t="shared" si="11"/>
        <v>2.4003262917859725</v>
      </c>
      <c r="AD95" s="78">
        <f t="shared" si="12"/>
        <v>123.4787084635916</v>
      </c>
      <c r="AE95" s="68">
        <f t="shared" si="28"/>
        <v>1.0480307309425636E-83</v>
      </c>
      <c r="AF95" s="43">
        <f t="shared" si="29"/>
        <v>0.13069739648977965</v>
      </c>
      <c r="AG95" s="43">
        <f t="shared" si="30"/>
        <v>0.86976010265501735</v>
      </c>
      <c r="AH95" s="43">
        <f t="shared" si="13"/>
        <v>1.000457499144797</v>
      </c>
      <c r="AI95" s="42">
        <f t="shared" si="31"/>
        <v>1250.5718739309964</v>
      </c>
      <c r="AJ95" s="42">
        <f t="shared" si="32"/>
        <v>65.348698244889832</v>
      </c>
      <c r="AK95" s="42">
        <f t="shared" si="33"/>
        <v>434.88005132750868</v>
      </c>
      <c r="AM95" s="10">
        <v>12.019866755696182</v>
      </c>
      <c r="AN95" s="10">
        <v>60.341068446805622</v>
      </c>
      <c r="AP95" s="42">
        <f ca="1">AD95*AJ95/(AJ95+AK95)*2.71828^(-0.69315/半Cs134*(NOW()-R95)/365.25)+AD95*AK95/(AJ95+AK95)*2.71828^(-0.69315/半Cs137*(NOW()-R95)/365.25)</f>
        <v>107.30252759403405</v>
      </c>
    </row>
    <row r="96" spans="1:42" ht="9.9499999999999993" customHeight="1" x14ac:dyDescent="0.15">
      <c r="A96" s="2"/>
      <c r="R96" s="61">
        <v>42855</v>
      </c>
      <c r="S96" s="297">
        <f t="shared" si="23"/>
        <v>46.960756686960053</v>
      </c>
      <c r="T96" s="42">
        <f t="shared" si="24"/>
        <v>233.22587240721438</v>
      </c>
      <c r="U96" s="295">
        <f t="shared" si="15"/>
        <v>280.18662909417446</v>
      </c>
      <c r="V96" s="297">
        <f>V95*AM96/AM95</f>
        <v>4.1542207838464655</v>
      </c>
      <c r="W96" s="297">
        <f>W95*AN96/AN95</f>
        <v>21.849581730781129</v>
      </c>
      <c r="X96" s="295">
        <f t="shared" si="18"/>
        <v>26.003802514627594</v>
      </c>
      <c r="Y96" s="294">
        <f t="shared" si="25"/>
        <v>1286.2769342574711</v>
      </c>
      <c r="Z96" s="54">
        <f t="shared" si="26"/>
        <v>64.313846712873556</v>
      </c>
      <c r="AA96" s="54">
        <f t="shared" si="10"/>
        <v>18.019879914559493</v>
      </c>
      <c r="AB96" s="54">
        <f t="shared" si="27"/>
        <v>167.21600145347125</v>
      </c>
      <c r="AC96" s="54">
        <f t="shared" si="11"/>
        <v>4.3482518790817473</v>
      </c>
      <c r="AD96" s="78">
        <f t="shared" si="12"/>
        <v>223.6813179364124</v>
      </c>
      <c r="AE96" s="68">
        <f t="shared" si="28"/>
        <v>7.8426569218979379E-85</v>
      </c>
      <c r="AF96" s="43">
        <f t="shared" si="29"/>
        <v>0.12713817872550462</v>
      </c>
      <c r="AG96" s="43">
        <f t="shared" si="30"/>
        <v>0.86811492442285254</v>
      </c>
      <c r="AH96" s="43">
        <f t="shared" si="13"/>
        <v>0.99525310314835713</v>
      </c>
      <c r="AI96" s="42">
        <f t="shared" si="31"/>
        <v>1244.0663789354464</v>
      </c>
      <c r="AJ96" s="42">
        <f t="shared" si="32"/>
        <v>63.569089362752308</v>
      </c>
      <c r="AK96" s="42">
        <f t="shared" si="33"/>
        <v>434.0574622114263</v>
      </c>
      <c r="AM96" s="10">
        <v>21.692713001900024</v>
      </c>
      <c r="AN96" s="10">
        <v>109.16860210905661</v>
      </c>
      <c r="AP96" s="42">
        <f ca="1">AD96*AJ96/(AJ96+AK96)*2.71828^(-0.69315/半Cs134*(NOW()-R96)/365.25)+AD96*AK96/(AJ96+AK96)*2.71828^(-0.69315/半Cs137*(NOW()-R96)/365.25)</f>
        <v>195.3946599355782</v>
      </c>
    </row>
    <row r="97" spans="1:42" ht="9.9499999999999993" customHeight="1" x14ac:dyDescent="0.15">
      <c r="A97" s="2"/>
      <c r="R97" s="61">
        <v>42886</v>
      </c>
      <c r="S97" s="297">
        <f t="shared" si="23"/>
        <v>70.357908409130857</v>
      </c>
      <c r="T97" s="42">
        <f t="shared" si="24"/>
        <v>350.15123814033586</v>
      </c>
      <c r="U97" s="295">
        <f t="shared" ref="U97:U118" si="34">S97+T97</f>
        <v>420.50914654946672</v>
      </c>
      <c r="V97" s="297">
        <f t="shared" ref="V97:V119" si="35">V96*AM97/AM96</f>
        <v>6.2239688208077295</v>
      </c>
      <c r="W97" s="297">
        <f t="shared" ref="W97:W119" si="36">W96*AN97/AN96</f>
        <v>32.80364230998935</v>
      </c>
      <c r="X97" s="295">
        <f t="shared" ref="X97:X119" si="37">V97+W97</f>
        <v>39.027611130797077</v>
      </c>
      <c r="Y97" s="294">
        <f t="shared" ref="Y97:Y119" si="38">IF(MONTH(R97)&lt;=3,(INDEX(月値割合表,MATCH(MONTH(R97),月,0),2)*INDEX(年度別焼却量,MATCH(YEAR(R97)-1,年度,0),2)),(INDEX(月値割合表,MATCH(MONTH(R97),月,0),2)*INDEX(年度別焼却量,MATCH(YEAR(R97),年度,0),2)))</f>
        <v>1445.2971892885473</v>
      </c>
      <c r="Z97" s="54">
        <f t="shared" ref="Z97:Z119" si="39">Y97*飛灰発生率</f>
        <v>72.264859464427374</v>
      </c>
      <c r="AA97" s="54">
        <f t="shared" si="10"/>
        <v>30.388034378903505</v>
      </c>
      <c r="AB97" s="54">
        <f t="shared" ref="AB97:AB119" si="40">Y97*主灰発生率</f>
        <v>187.88863460751116</v>
      </c>
      <c r="AC97" s="54">
        <f t="shared" si="11"/>
        <v>7.3328445673583671</v>
      </c>
      <c r="AD97" s="78">
        <f t="shared" si="12"/>
        <v>377.20878946261871</v>
      </c>
      <c r="AE97" s="68">
        <f t="shared" ref="AE97:AE119" si="41">1*2.71828^(-0.69315/半I131*(R97-事故日)/365.25)</f>
        <v>5.3829712071966352E-86</v>
      </c>
      <c r="AF97" s="43">
        <f t="shared" ref="AF97:AF119" si="42">1*2.71828^(-0.69315/半Cs134*(R97-事故日)/365.25)</f>
        <v>0.12356211594488667</v>
      </c>
      <c r="AG97" s="43">
        <f t="shared" ref="AG97:AG119" si="43">1*2.71828^(-0.69315/半Cs137*(R97-事故日)/365.25)</f>
        <v>0.86641817607735638</v>
      </c>
      <c r="AH97" s="43">
        <f t="shared" si="13"/>
        <v>0.98998029202224302</v>
      </c>
      <c r="AI97" s="42">
        <f t="shared" ref="AI97:AI119" si="44">1250*2.71828^(-0.69315/半Cs134*(R97-事故日)/365.25)+1250*2.71828^(-0.69315/半Cs137*(R97-事故日)/365.25)</f>
        <v>1237.4753650278037</v>
      </c>
      <c r="AJ97" s="42">
        <f t="shared" ref="AJ97:AJ119" si="45">500*2.71828^(-0.69315/半Cs134*(R97-事故日)/365.25)</f>
        <v>61.781057972443335</v>
      </c>
      <c r="AK97" s="42">
        <f t="shared" ref="AK97:AK119" si="46">500*2.71828^(-0.69315/半Cs137*(R97-事故日)/365.25)</f>
        <v>433.2090880386782</v>
      </c>
      <c r="AM97" s="10">
        <v>32.500624398095582</v>
      </c>
      <c r="AN97" s="10">
        <v>163.89914549357442</v>
      </c>
      <c r="AP97" s="42">
        <f ca="1">AD97*AJ97/(AJ97+AK97)*2.71828^(-0.69315/半Cs134*(NOW()-R97)/365.25)+AD97*AK97/(AJ97+AK97)*2.71828^(-0.69315/半Cs137*(NOW()-R97)/365.25)</f>
        <v>331.2621167704981</v>
      </c>
    </row>
    <row r="98" spans="1:42" ht="9.9499999999999993" customHeight="1" x14ac:dyDescent="0.15">
      <c r="A98" s="2"/>
      <c r="R98" s="61">
        <v>42916</v>
      </c>
      <c r="S98" s="297">
        <f t="shared" si="23"/>
        <v>75.535808307737838</v>
      </c>
      <c r="T98" s="42">
        <f t="shared" si="24"/>
        <v>376.68580553694835</v>
      </c>
      <c r="U98" s="295">
        <f t="shared" si="34"/>
        <v>452.2216138446862</v>
      </c>
      <c r="V98" s="297">
        <f t="shared" si="35"/>
        <v>6.6820138118383472</v>
      </c>
      <c r="W98" s="297">
        <f t="shared" si="36"/>
        <v>35.289512308198304</v>
      </c>
      <c r="X98" s="295">
        <f t="shared" si="37"/>
        <v>41.97152612003665</v>
      </c>
      <c r="Y98" s="294">
        <f t="shared" si="38"/>
        <v>1418.3427905179456</v>
      </c>
      <c r="Z98" s="54">
        <f t="shared" si="39"/>
        <v>70.917139525897284</v>
      </c>
      <c r="AA98" s="54">
        <f t="shared" ref="AA98:AA119" si="47">(Z98*U98)/10^3</f>
        <v>32.07026328565005</v>
      </c>
      <c r="AB98" s="54">
        <f t="shared" si="40"/>
        <v>184.38456276733294</v>
      </c>
      <c r="AC98" s="54">
        <f t="shared" ref="AC98:AC119" si="48">(AB98*X98)/10^3</f>
        <v>7.7389014923206512</v>
      </c>
      <c r="AD98" s="78">
        <f t="shared" ref="AD98:AD119" si="49">(AA98+AC98)*10</f>
        <v>398.09164777970699</v>
      </c>
      <c r="AE98" s="68">
        <f t="shared" si="41"/>
        <v>4.0282021463750045E-87</v>
      </c>
      <c r="AF98" s="43">
        <f t="shared" si="42"/>
        <v>0.12019720975796933</v>
      </c>
      <c r="AG98" s="43">
        <f t="shared" si="43"/>
        <v>0.86477931920304918</v>
      </c>
      <c r="AH98" s="43">
        <f t="shared" ref="AH98:AH119" si="50">AF98+AG98</f>
        <v>0.9849765289610185</v>
      </c>
      <c r="AI98" s="42">
        <f t="shared" si="44"/>
        <v>1231.2206612012731</v>
      </c>
      <c r="AJ98" s="42">
        <f t="shared" si="45"/>
        <v>60.098604878984659</v>
      </c>
      <c r="AK98" s="42">
        <f t="shared" si="46"/>
        <v>432.38965960152461</v>
      </c>
      <c r="AM98" s="10">
        <v>34.892466105455419</v>
      </c>
      <c r="AN98" s="10">
        <v>176.31947262262895</v>
      </c>
      <c r="AP98" s="42">
        <f ca="1">AD98*AJ98/(AJ98+AK98)*2.71828^(-0.69315/半Cs134*(NOW()-R98)/365.25)+AD98*AK98/(AJ98+AK98)*2.71828^(-0.69315/半Cs137*(NOW()-R98)/365.25)</f>
        <v>351.37730046791688</v>
      </c>
    </row>
    <row r="99" spans="1:42" ht="9.9499999999999993" customHeight="1" x14ac:dyDescent="0.15">
      <c r="A99" s="2"/>
      <c r="R99" s="61">
        <v>42947</v>
      </c>
      <c r="S99" s="297">
        <f t="shared" si="23"/>
        <v>71.502718264359586</v>
      </c>
      <c r="T99" s="42">
        <f t="shared" si="24"/>
        <v>357.15540133153678</v>
      </c>
      <c r="U99" s="295">
        <f t="shared" si="34"/>
        <v>428.65811959589638</v>
      </c>
      <c r="V99" s="297">
        <f t="shared" si="35"/>
        <v>6.3252404618471951</v>
      </c>
      <c r="W99" s="297">
        <f t="shared" si="36"/>
        <v>33.45982180895448</v>
      </c>
      <c r="X99" s="295">
        <f t="shared" si="37"/>
        <v>39.785062270801674</v>
      </c>
      <c r="Y99" s="294">
        <f t="shared" si="38"/>
        <v>1509.0019069835325</v>
      </c>
      <c r="Z99" s="54">
        <f t="shared" si="39"/>
        <v>75.450095349176635</v>
      </c>
      <c r="AA99" s="54">
        <f t="shared" si="47"/>
        <v>32.342295995709144</v>
      </c>
      <c r="AB99" s="54">
        <f t="shared" si="40"/>
        <v>196.17024790785925</v>
      </c>
      <c r="AC99" s="54">
        <f t="shared" si="48"/>
        <v>7.8046455286927818</v>
      </c>
      <c r="AD99" s="78">
        <f t="shared" si="49"/>
        <v>401.46941524401927</v>
      </c>
      <c r="AE99" s="68">
        <f t="shared" si="41"/>
        <v>2.7648405873983104E-88</v>
      </c>
      <c r="AF99" s="43">
        <f t="shared" si="42"/>
        <v>0.11681637818984041</v>
      </c>
      <c r="AG99" s="43">
        <f t="shared" si="43"/>
        <v>0.86308909036606352</v>
      </c>
      <c r="AH99" s="43">
        <f t="shared" si="50"/>
        <v>0.97990546855590388</v>
      </c>
      <c r="AI99" s="42">
        <f t="shared" si="44"/>
        <v>1224.8818356948798</v>
      </c>
      <c r="AJ99" s="42">
        <f t="shared" si="45"/>
        <v>58.408189094920203</v>
      </c>
      <c r="AK99" s="42">
        <f t="shared" si="46"/>
        <v>431.54454518303174</v>
      </c>
      <c r="AM99" s="10">
        <v>33.029449599886242</v>
      </c>
      <c r="AN99" s="10">
        <v>167.17766128015941</v>
      </c>
      <c r="AP99" s="42">
        <f ca="1">AD99*AJ99/(AJ99+AK99)*2.71828^(-0.69315/半Cs134*(NOW()-R99)/365.25)+AD99*AK99/(AJ99+AK99)*2.71828^(-0.69315/半Cs137*(NOW()-R99)/365.25)</f>
        <v>356.19252562706532</v>
      </c>
    </row>
    <row r="100" spans="1:42" ht="9.9499999999999993" customHeight="1" x14ac:dyDescent="0.15">
      <c r="A100" s="2"/>
      <c r="R100" s="61">
        <v>42978</v>
      </c>
      <c r="S100" s="297">
        <f t="shared" si="23"/>
        <v>61.828346530507822</v>
      </c>
      <c r="T100" s="42">
        <f t="shared" si="24"/>
        <v>309.25957960663459</v>
      </c>
      <c r="U100" s="295">
        <f t="shared" si="34"/>
        <v>371.0879261371424</v>
      </c>
      <c r="V100" s="297">
        <f t="shared" si="35"/>
        <v>5.4694306546218465</v>
      </c>
      <c r="W100" s="297">
        <f t="shared" si="36"/>
        <v>28.972739563147854</v>
      </c>
      <c r="X100" s="295">
        <f t="shared" si="37"/>
        <v>34.4421702177697</v>
      </c>
      <c r="Y100" s="294">
        <f t="shared" si="38"/>
        <v>1530.1970429323849</v>
      </c>
      <c r="Z100" s="54">
        <f t="shared" si="39"/>
        <v>76.509852146619252</v>
      </c>
      <c r="AA100" s="54">
        <f t="shared" si="47"/>
        <v>28.39188236214833</v>
      </c>
      <c r="AB100" s="54">
        <f t="shared" si="40"/>
        <v>198.92561558121005</v>
      </c>
      <c r="AC100" s="54">
        <f t="shared" si="48"/>
        <v>6.851429912522657</v>
      </c>
      <c r="AD100" s="78">
        <f t="shared" si="49"/>
        <v>352.43312274670984</v>
      </c>
      <c r="AE100" s="68">
        <f t="shared" si="41"/>
        <v>1.8977060226742121E-89</v>
      </c>
      <c r="AF100" s="43">
        <f t="shared" si="42"/>
        <v>0.11353064052709473</v>
      </c>
      <c r="AG100" s="43">
        <f t="shared" si="43"/>
        <v>0.86140216511585188</v>
      </c>
      <c r="AH100" s="43">
        <f t="shared" si="50"/>
        <v>0.9749328056429466</v>
      </c>
      <c r="AI100" s="42">
        <f t="shared" si="44"/>
        <v>1218.6660070536832</v>
      </c>
      <c r="AJ100" s="42">
        <f t="shared" si="45"/>
        <v>56.765320263547366</v>
      </c>
      <c r="AK100" s="42">
        <f t="shared" si="46"/>
        <v>430.70108255792593</v>
      </c>
      <c r="AM100" s="10">
        <v>28.560540146508234</v>
      </c>
      <c r="AN100" s="10">
        <v>144.75853663243265</v>
      </c>
      <c r="AP100" s="42">
        <f ca="1">AD100*AJ100/(AJ100+AK100)*2.71828^(-0.69315/半Cs134*(NOW()-R100)/365.25)+AD100*AK100/(AJ100+AK100)*2.71828^(-0.69315/半Cs137*(NOW()-R100)/365.25)</f>
        <v>314.28130772180106</v>
      </c>
    </row>
    <row r="101" spans="1:42" ht="9.9499999999999993" customHeight="1" x14ac:dyDescent="0.15">
      <c r="A101" s="2"/>
      <c r="R101" s="61">
        <v>43008</v>
      </c>
      <c r="S101" s="297">
        <f t="shared" si="23"/>
        <v>57.445110252518269</v>
      </c>
      <c r="T101" s="42">
        <f t="shared" si="24"/>
        <v>287.64492890399379</v>
      </c>
      <c r="U101" s="295">
        <f t="shared" si="34"/>
        <v>345.09003915651203</v>
      </c>
      <c r="V101" s="297">
        <f t="shared" si="35"/>
        <v>5.0816828300304628</v>
      </c>
      <c r="W101" s="297">
        <f t="shared" si="36"/>
        <v>26.947788076268875</v>
      </c>
      <c r="X101" s="295">
        <f t="shared" si="37"/>
        <v>32.029470906299338</v>
      </c>
      <c r="Y101" s="294">
        <f t="shared" si="38"/>
        <v>1418.8671216366811</v>
      </c>
      <c r="Z101" s="54">
        <f t="shared" si="39"/>
        <v>70.943356081834054</v>
      </c>
      <c r="AA101" s="54">
        <f t="shared" si="47"/>
        <v>24.481845528174489</v>
      </c>
      <c r="AB101" s="54">
        <f t="shared" si="40"/>
        <v>184.45272581276853</v>
      </c>
      <c r="AC101" s="54">
        <f t="shared" si="48"/>
        <v>5.9079232150076786</v>
      </c>
      <c r="AD101" s="78">
        <f t="shared" si="49"/>
        <v>303.89768743182168</v>
      </c>
      <c r="AE101" s="68">
        <f t="shared" si="41"/>
        <v>1.4200974107951964E-90</v>
      </c>
      <c r="AF101" s="43">
        <f t="shared" si="42"/>
        <v>0.11043891656467322</v>
      </c>
      <c r="AG101" s="43">
        <f t="shared" si="43"/>
        <v>0.85977279618197899</v>
      </c>
      <c r="AH101" s="43">
        <f t="shared" si="50"/>
        <v>0.97021171274665219</v>
      </c>
      <c r="AI101" s="42">
        <f t="shared" si="44"/>
        <v>1212.7646409333151</v>
      </c>
      <c r="AJ101" s="42">
        <f t="shared" si="45"/>
        <v>55.21945828233661</v>
      </c>
      <c r="AK101" s="42">
        <f t="shared" si="46"/>
        <v>429.88639809098947</v>
      </c>
      <c r="AM101" s="10">
        <v>26.535779616524128</v>
      </c>
      <c r="AN101" s="10">
        <v>134.64112908271244</v>
      </c>
      <c r="AP101" s="42">
        <f ca="1">AD101*AJ101/(AJ101+AK101)*2.71828^(-0.69315/半Cs134*(NOW()-R101)/365.25)+AD101*AK101/(AJ101+AK101)*2.71828^(-0.69315/半Cs137*(NOW()-R101)/365.25)</f>
        <v>272.31865902358629</v>
      </c>
    </row>
    <row r="102" spans="1:42" ht="9.9499999999999993" customHeight="1" x14ac:dyDescent="0.15">
      <c r="A102" s="2"/>
      <c r="R102" s="61">
        <v>43039</v>
      </c>
      <c r="S102" s="297">
        <f t="shared" si="23"/>
        <v>52.922126642055403</v>
      </c>
      <c r="T102" s="42">
        <f t="shared" si="24"/>
        <v>265.24352122930634</v>
      </c>
      <c r="U102" s="295">
        <f t="shared" si="34"/>
        <v>318.16564787136173</v>
      </c>
      <c r="V102" s="297">
        <f t="shared" si="35"/>
        <v>4.6815727414125945</v>
      </c>
      <c r="W102" s="297">
        <f t="shared" si="36"/>
        <v>24.849129883587633</v>
      </c>
      <c r="X102" s="295">
        <f t="shared" si="37"/>
        <v>29.530702625000227</v>
      </c>
      <c r="Y102" s="294">
        <f t="shared" si="38"/>
        <v>1459.9244487843018</v>
      </c>
      <c r="Z102" s="54">
        <f t="shared" si="39"/>
        <v>72.996222439215089</v>
      </c>
      <c r="AA102" s="54">
        <f t="shared" si="47"/>
        <v>23.2248904045349</v>
      </c>
      <c r="AB102" s="54">
        <f t="shared" si="40"/>
        <v>189.79017834195923</v>
      </c>
      <c r="AC102" s="54">
        <f t="shared" si="48"/>
        <v>5.6046373177621573</v>
      </c>
      <c r="AD102" s="78">
        <f t="shared" si="49"/>
        <v>288.29527722297058</v>
      </c>
      <c r="AE102" s="68">
        <f t="shared" si="41"/>
        <v>9.7471348674970091E-92</v>
      </c>
      <c r="AF102" s="43">
        <f t="shared" si="42"/>
        <v>0.10733256013407351</v>
      </c>
      <c r="AG102" s="43">
        <f t="shared" si="43"/>
        <v>0.85809235269646433</v>
      </c>
      <c r="AH102" s="43">
        <f t="shared" si="50"/>
        <v>0.96542491283053788</v>
      </c>
      <c r="AI102" s="42">
        <f t="shared" si="44"/>
        <v>1206.7811410381723</v>
      </c>
      <c r="AJ102" s="42">
        <f t="shared" si="45"/>
        <v>53.666280067036752</v>
      </c>
      <c r="AK102" s="42">
        <f t="shared" si="46"/>
        <v>429.04617634823217</v>
      </c>
      <c r="AM102" s="10">
        <v>24.446465212412043</v>
      </c>
      <c r="AN102" s="10">
        <v>124.15545553423578</v>
      </c>
      <c r="AP102" s="42">
        <f ca="1">AD102*AJ102/(AJ102+AK102)*2.71828^(-0.69315/半Cs134*(NOW()-R102)/365.25)+AD102*AK102/(AJ102+AK102)*2.71828^(-0.69315/半Cs137*(NOW()-R102)/365.25)</f>
        <v>259.61844489889916</v>
      </c>
    </row>
    <row r="103" spans="1:42" ht="9.9499999999999993" customHeight="1" x14ac:dyDescent="0.15">
      <c r="A103" s="2"/>
      <c r="R103" s="61">
        <v>43069</v>
      </c>
      <c r="S103" s="297">
        <f t="shared" si="23"/>
        <v>44.152810238379971</v>
      </c>
      <c r="T103" s="42">
        <f t="shared" si="24"/>
        <v>221.43827937007697</v>
      </c>
      <c r="U103" s="295">
        <f t="shared" si="34"/>
        <v>265.59108960845697</v>
      </c>
      <c r="V103" s="297">
        <f t="shared" si="35"/>
        <v>3.9058255210874604</v>
      </c>
      <c r="W103" s="297">
        <f t="shared" si="36"/>
        <v>20.745270383091409</v>
      </c>
      <c r="X103" s="295">
        <f t="shared" si="37"/>
        <v>24.65109590417887</v>
      </c>
      <c r="Y103" s="294">
        <f t="shared" si="38"/>
        <v>1320.5869880006915</v>
      </c>
      <c r="Z103" s="54">
        <f t="shared" si="39"/>
        <v>66.029349400034576</v>
      </c>
      <c r="AA103" s="54">
        <f t="shared" si="47"/>
        <v>17.536806853292699</v>
      </c>
      <c r="AB103" s="54">
        <f t="shared" si="40"/>
        <v>171.67630844008988</v>
      </c>
      <c r="AC103" s="54">
        <f t="shared" si="48"/>
        <v>4.2320091438320482</v>
      </c>
      <c r="AD103" s="78">
        <f t="shared" si="49"/>
        <v>217.68815997124747</v>
      </c>
      <c r="AE103" s="68">
        <f t="shared" si="41"/>
        <v>7.2940069866557919E-93</v>
      </c>
      <c r="AF103" s="43">
        <f t="shared" si="42"/>
        <v>0.10440962543931716</v>
      </c>
      <c r="AG103" s="43">
        <f t="shared" si="43"/>
        <v>0.85646924437552185</v>
      </c>
      <c r="AH103" s="43">
        <f t="shared" si="50"/>
        <v>0.96087886981483905</v>
      </c>
      <c r="AI103" s="42">
        <f t="shared" si="44"/>
        <v>1201.0985872685487</v>
      </c>
      <c r="AJ103" s="42">
        <f t="shared" si="45"/>
        <v>52.204812719658577</v>
      </c>
      <c r="AK103" s="42">
        <f t="shared" si="46"/>
        <v>428.23462218776092</v>
      </c>
      <c r="AM103" s="10">
        <v>20.395630485964634</v>
      </c>
      <c r="AN103" s="10">
        <v>103.65105364493117</v>
      </c>
      <c r="AP103" s="42">
        <f ca="1">AD103*AJ103/(AJ103+AK103)*2.71828^(-0.69315/半Cs134*(NOW()-R103)/365.25)+AD103*AK103/(AJ103+AK103)*2.71828^(-0.69315/半Cs137*(NOW()-R103)/365.25)</f>
        <v>196.96210777239872</v>
      </c>
    </row>
    <row r="104" spans="1:42" ht="9.9499999999999993" customHeight="1" x14ac:dyDescent="0.15">
      <c r="A104" s="2"/>
      <c r="R104" s="61">
        <v>43100</v>
      </c>
      <c r="S104" s="297">
        <f t="shared" si="23"/>
        <v>32.603354852056697</v>
      </c>
      <c r="T104" s="42">
        <f t="shared" si="24"/>
        <v>163.58922648019728</v>
      </c>
      <c r="U104" s="295">
        <f t="shared" si="34"/>
        <v>196.19258133225398</v>
      </c>
      <c r="V104" s="297">
        <f t="shared" si="35"/>
        <v>2.8841429292204013</v>
      </c>
      <c r="W104" s="297">
        <f t="shared" si="36"/>
        <v>15.325727533407948</v>
      </c>
      <c r="X104" s="295">
        <f t="shared" si="37"/>
        <v>18.209870462628349</v>
      </c>
      <c r="Y104" s="294">
        <f t="shared" si="38"/>
        <v>1325.406456047908</v>
      </c>
      <c r="Z104" s="54">
        <f t="shared" si="39"/>
        <v>66.270322802395398</v>
      </c>
      <c r="AA104" s="54">
        <f t="shared" si="47"/>
        <v>13.001745696323685</v>
      </c>
      <c r="AB104" s="54">
        <f t="shared" si="40"/>
        <v>172.30283928622805</v>
      </c>
      <c r="AC104" s="54">
        <f t="shared" si="48"/>
        <v>3.1376123837452838</v>
      </c>
      <c r="AD104" s="78">
        <f t="shared" si="49"/>
        <v>161.3935808006897</v>
      </c>
      <c r="AE104" s="68">
        <f t="shared" si="41"/>
        <v>5.00639387713444E-94</v>
      </c>
      <c r="AF104" s="43">
        <f t="shared" si="42"/>
        <v>0.10147285711988156</v>
      </c>
      <c r="AG104" s="43">
        <f t="shared" si="43"/>
        <v>0.85479525774946685</v>
      </c>
      <c r="AH104" s="43">
        <f t="shared" si="50"/>
        <v>0.95626811486934837</v>
      </c>
      <c r="AI104" s="42">
        <f t="shared" si="44"/>
        <v>1195.3351435866855</v>
      </c>
      <c r="AJ104" s="42">
        <f t="shared" si="45"/>
        <v>50.736428559940784</v>
      </c>
      <c r="AK104" s="42">
        <f t="shared" si="46"/>
        <v>427.39762887473341</v>
      </c>
      <c r="AM104" s="10">
        <v>15.060558423692514</v>
      </c>
      <c r="AN104" s="10">
        <v>76.573010492435301</v>
      </c>
      <c r="AP104" s="42">
        <f ca="1">AD104*AJ104/(AJ104+AK104)*2.71828^(-0.69315/半Cs134*(NOW()-R104)/365.25)+AD104*AK104/(AJ104+AK104)*2.71828^(-0.69315/半Cs137*(NOW()-R104)/365.25)</f>
        <v>146.73141306251196</v>
      </c>
    </row>
    <row r="105" spans="1:42" ht="9.9499999999999993" customHeight="1" x14ac:dyDescent="0.15">
      <c r="A105" s="2"/>
      <c r="R105" s="61">
        <v>43131</v>
      </c>
      <c r="S105" s="297">
        <f t="shared" si="23"/>
        <v>29.463183567927036</v>
      </c>
      <c r="T105" s="42">
        <f t="shared" si="24"/>
        <v>147.91423032435631</v>
      </c>
      <c r="U105" s="295">
        <f t="shared" si="34"/>
        <v>177.37741389228336</v>
      </c>
      <c r="V105" s="297">
        <f t="shared" si="35"/>
        <v>2.6063585463935466</v>
      </c>
      <c r="W105" s="297">
        <f t="shared" si="36"/>
        <v>13.857227893544954</v>
      </c>
      <c r="X105" s="295">
        <f t="shared" si="37"/>
        <v>16.463586439938499</v>
      </c>
      <c r="Y105" s="294">
        <f t="shared" si="38"/>
        <v>1214.4057400879817</v>
      </c>
      <c r="Z105" s="54">
        <f t="shared" si="39"/>
        <v>60.72028700439909</v>
      </c>
      <c r="AA105" s="54">
        <f t="shared" si="47"/>
        <v>10.770407479637532</v>
      </c>
      <c r="AB105" s="54">
        <f t="shared" si="40"/>
        <v>157.87274621143763</v>
      </c>
      <c r="AC105" s="54">
        <f t="shared" si="48"/>
        <v>2.5991516037624764</v>
      </c>
      <c r="AD105" s="78">
        <f t="shared" si="49"/>
        <v>133.69559083400009</v>
      </c>
      <c r="AE105" s="68">
        <f t="shared" si="41"/>
        <v>3.4362428907546393E-95</v>
      </c>
      <c r="AF105" s="43">
        <f t="shared" si="42"/>
        <v>9.8618692373878436E-2</v>
      </c>
      <c r="AG105" s="43">
        <f t="shared" si="43"/>
        <v>0.85312454296445306</v>
      </c>
      <c r="AH105" s="43">
        <f t="shared" si="50"/>
        <v>0.95174323533833149</v>
      </c>
      <c r="AI105" s="42">
        <f t="shared" si="44"/>
        <v>1189.6790441729142</v>
      </c>
      <c r="AJ105" s="42">
        <f t="shared" si="45"/>
        <v>49.309346186939216</v>
      </c>
      <c r="AK105" s="42">
        <f t="shared" si="46"/>
        <v>426.56227148222655</v>
      </c>
      <c r="AM105" s="10">
        <v>13.610010365075995</v>
      </c>
      <c r="AN105" s="10">
        <v>69.235842446987093</v>
      </c>
      <c r="AP105" s="42">
        <f ca="1">AD105*AJ105/(AJ105+AK105)*2.71828^(-0.69315/半Cs134*(NOW()-R105)/365.25)+AD105*AK105/(AJ105+AK105)*2.71828^(-0.69315/半Cs137*(NOW()-R105)/365.25)</f>
        <v>122.1275947691957</v>
      </c>
    </row>
    <row r="106" spans="1:42" ht="9.9499999999999993" customHeight="1" x14ac:dyDescent="0.15">
      <c r="A106" s="2"/>
      <c r="R106" s="61">
        <v>43159</v>
      </c>
      <c r="S106" s="297">
        <f t="shared" si="23"/>
        <v>26.92654622058965</v>
      </c>
      <c r="T106" s="42">
        <f t="shared" si="24"/>
        <v>135.21683726706155</v>
      </c>
      <c r="U106" s="295">
        <f t="shared" si="34"/>
        <v>162.14338348765119</v>
      </c>
      <c r="V106" s="297">
        <f t="shared" si="35"/>
        <v>2.3819637041290855</v>
      </c>
      <c r="W106" s="297">
        <f t="shared" si="36"/>
        <v>12.66768264922997</v>
      </c>
      <c r="X106" s="295">
        <f t="shared" si="37"/>
        <v>15.049646353359055</v>
      </c>
      <c r="Y106" s="294">
        <f t="shared" si="38"/>
        <v>1039.1421499585533</v>
      </c>
      <c r="Z106" s="54">
        <f t="shared" si="39"/>
        <v>51.957107497927666</v>
      </c>
      <c r="AA106" s="54">
        <f t="shared" si="47"/>
        <v>8.4245012059456013</v>
      </c>
      <c r="AB106" s="54">
        <f t="shared" si="40"/>
        <v>135.08847949461193</v>
      </c>
      <c r="AC106" s="54">
        <f t="shared" si="48"/>
        <v>2.0330338428069061</v>
      </c>
      <c r="AD106" s="78">
        <f t="shared" si="49"/>
        <v>104.57535048752507</v>
      </c>
      <c r="AE106" s="68">
        <f t="shared" si="41"/>
        <v>3.0565659730310601E-96</v>
      </c>
      <c r="AF106" s="43">
        <f t="shared" si="42"/>
        <v>9.6109802719625534E-2</v>
      </c>
      <c r="AG106" s="43">
        <f t="shared" si="43"/>
        <v>0.85161831715309788</v>
      </c>
      <c r="AH106" s="43">
        <f t="shared" si="50"/>
        <v>0.94772811987272343</v>
      </c>
      <c r="AI106" s="42">
        <f t="shared" si="44"/>
        <v>1184.6601498409041</v>
      </c>
      <c r="AJ106" s="42">
        <f t="shared" si="45"/>
        <v>48.054901359812767</v>
      </c>
      <c r="AK106" s="42">
        <f t="shared" si="46"/>
        <v>425.80915857654895</v>
      </c>
      <c r="AM106" s="10">
        <v>12.43825441717896</v>
      </c>
      <c r="AN106" s="10">
        <v>63.292433869769425</v>
      </c>
      <c r="AP106" s="42">
        <f ca="1">AD106*AJ106/(AJ106+AK106)*2.71828^(-0.69315/半Cs134*(NOW()-R106)/365.25)+AD106*AK106/(AJ106+AK106)*2.71828^(-0.69315/半Cs137*(NOW()-R106)/365.25)</f>
        <v>95.931686597492856</v>
      </c>
    </row>
    <row r="107" spans="1:42" ht="9.9499999999999993" customHeight="1" x14ac:dyDescent="0.15">
      <c r="A107" s="2"/>
      <c r="R107" s="61">
        <v>43190</v>
      </c>
      <c r="S107" s="297">
        <f t="shared" si="23"/>
        <v>23.632896782466233</v>
      </c>
      <c r="T107" s="42">
        <f t="shared" si="24"/>
        <v>118.67914589832075</v>
      </c>
      <c r="U107" s="295">
        <f t="shared" si="34"/>
        <v>142.31204268078699</v>
      </c>
      <c r="V107" s="297">
        <f t="shared" si="35"/>
        <v>2.0906024076797061</v>
      </c>
      <c r="W107" s="297">
        <f t="shared" si="36"/>
        <v>11.118362089421623</v>
      </c>
      <c r="X107" s="295">
        <f t="shared" si="37"/>
        <v>13.208964497101329</v>
      </c>
      <c r="Y107" s="294">
        <f t="shared" si="38"/>
        <v>1259.7863695126689</v>
      </c>
      <c r="Z107" s="54">
        <f t="shared" si="39"/>
        <v>62.989318475633446</v>
      </c>
      <c r="AA107" s="54">
        <f t="shared" si="47"/>
        <v>8.9641385793380302</v>
      </c>
      <c r="AB107" s="54">
        <f t="shared" si="40"/>
        <v>163.77222803664696</v>
      </c>
      <c r="AC107" s="54">
        <f t="shared" si="48"/>
        <v>2.1632615457472526</v>
      </c>
      <c r="AD107" s="78">
        <f t="shared" si="49"/>
        <v>111.27400125085282</v>
      </c>
      <c r="AE107" s="68">
        <f t="shared" si="41"/>
        <v>2.0979378276488482E-97</v>
      </c>
      <c r="AF107" s="43">
        <f t="shared" si="42"/>
        <v>9.3406486596934887E-2</v>
      </c>
      <c r="AG107" s="43">
        <f t="shared" si="43"/>
        <v>0.84995381176334839</v>
      </c>
      <c r="AH107" s="43">
        <f t="shared" si="50"/>
        <v>0.94336029836028323</v>
      </c>
      <c r="AI107" s="42">
        <f t="shared" si="44"/>
        <v>1179.200372950354</v>
      </c>
      <c r="AJ107" s="42">
        <f t="shared" si="45"/>
        <v>46.703243298467441</v>
      </c>
      <c r="AK107" s="42">
        <f t="shared" si="46"/>
        <v>424.97690588167421</v>
      </c>
      <c r="AM107" s="10">
        <v>10.916809767844335</v>
      </c>
      <c r="AN107" s="10">
        <v>55.55145457702524</v>
      </c>
      <c r="AP107" s="42">
        <f ca="1">AD107*AJ107/(AJ107+AK107)*2.71828^(-0.69315/半Cs134*(NOW()-R107)/365.25)+AD107*AK107/(AJ107+AK107)*2.71828^(-0.69315/半Cs137*(NOW()-R107)/365.25)</f>
        <v>102.54928292551733</v>
      </c>
    </row>
    <row r="108" spans="1:42" ht="9.9499999999999993" customHeight="1" x14ac:dyDescent="0.15">
      <c r="A108" s="2"/>
      <c r="R108" s="61">
        <v>43220</v>
      </c>
      <c r="S108" s="297">
        <f t="shared" si="23"/>
        <v>42.9462888326144</v>
      </c>
      <c r="T108" s="42">
        <f t="shared" si="24"/>
        <v>215.60582737925776</v>
      </c>
      <c r="U108" s="295">
        <f t="shared" si="34"/>
        <v>258.55211621187215</v>
      </c>
      <c r="V108" s="297">
        <f t="shared" si="35"/>
        <v>3.79909478134666</v>
      </c>
      <c r="W108" s="297">
        <f t="shared" si="36"/>
        <v>20.198861722898876</v>
      </c>
      <c r="X108" s="295">
        <f t="shared" si="37"/>
        <v>23.997956504245536</v>
      </c>
      <c r="Y108" s="294">
        <f t="shared" si="38"/>
        <v>1279.2243402586967</v>
      </c>
      <c r="Z108" s="54">
        <f t="shared" si="39"/>
        <v>63.961217012934839</v>
      </c>
      <c r="AA108" s="54">
        <f t="shared" si="47"/>
        <v>16.5373080141811</v>
      </c>
      <c r="AB108" s="54">
        <f t="shared" si="40"/>
        <v>166.29916423363056</v>
      </c>
      <c r="AC108" s="54">
        <f t="shared" si="48"/>
        <v>3.9908401099710513</v>
      </c>
      <c r="AD108" s="78">
        <f t="shared" si="49"/>
        <v>205.28148124152153</v>
      </c>
      <c r="AE108" s="68">
        <f t="shared" si="41"/>
        <v>1.5699355123800162E-98</v>
      </c>
      <c r="AF108" s="43">
        <f t="shared" si="42"/>
        <v>9.0862793797206243E-2</v>
      </c>
      <c r="AG108" s="43">
        <f t="shared" si="43"/>
        <v>0.84834609774520719</v>
      </c>
      <c r="AH108" s="43">
        <f t="shared" si="50"/>
        <v>0.93920889154241349</v>
      </c>
      <c r="AI108" s="42">
        <f t="shared" si="44"/>
        <v>1174.0111144280168</v>
      </c>
      <c r="AJ108" s="42">
        <f t="shared" si="45"/>
        <v>45.431396898603118</v>
      </c>
      <c r="AK108" s="42">
        <f t="shared" si="46"/>
        <v>424.1730488726036</v>
      </c>
      <c r="AM108" s="10">
        <v>19.838298695925801</v>
      </c>
      <c r="AN108" s="10">
        <v>100.92099362142656</v>
      </c>
      <c r="AP108" s="42">
        <f ca="1">AD108*AJ108/(AJ108+AK108)*2.71828^(-0.69315/半Cs134*(NOW()-R108)/365.25)+AD108*AK108/(AJ108+AK108)*2.71828^(-0.69315/半Cs137*(NOW()-R108)/365.25)</f>
        <v>190.02209207368355</v>
      </c>
    </row>
    <row r="109" spans="1:42" ht="9.9499999999999993" customHeight="1" x14ac:dyDescent="0.15">
      <c r="A109" s="2"/>
      <c r="R109" s="61">
        <v>43251</v>
      </c>
      <c r="S109" s="297">
        <f t="shared" si="23"/>
        <v>64.754594461776733</v>
      </c>
      <c r="T109" s="42">
        <f t="shared" si="24"/>
        <v>324.99016563893576</v>
      </c>
      <c r="U109" s="295">
        <f t="shared" si="34"/>
        <v>389.74476010071248</v>
      </c>
      <c r="V109" s="297">
        <f t="shared" si="35"/>
        <v>5.7282910485417915</v>
      </c>
      <c r="W109" s="297">
        <f t="shared" si="36"/>
        <v>30.446447096700282</v>
      </c>
      <c r="X109" s="295">
        <f t="shared" si="37"/>
        <v>36.174738145242074</v>
      </c>
      <c r="Y109" s="294">
        <f t="shared" si="38"/>
        <v>1437.3726949497709</v>
      </c>
      <c r="Z109" s="54">
        <f t="shared" si="39"/>
        <v>71.868634747488542</v>
      </c>
      <c r="AA109" s="54">
        <f t="shared" si="47"/>
        <v>28.010423808425649</v>
      </c>
      <c r="AB109" s="54">
        <f t="shared" si="40"/>
        <v>186.85845034347022</v>
      </c>
      <c r="AC109" s="54">
        <f t="shared" si="48"/>
        <v>6.7595555114007535</v>
      </c>
      <c r="AD109" s="78">
        <f t="shared" si="49"/>
        <v>347.69979319826405</v>
      </c>
      <c r="AE109" s="68">
        <f t="shared" si="41"/>
        <v>1.0775579939879946E-99</v>
      </c>
      <c r="AF109" s="43">
        <f t="shared" si="42"/>
        <v>8.830706224356577E-2</v>
      </c>
      <c r="AG109" s="43">
        <f t="shared" si="43"/>
        <v>0.84668798797510458</v>
      </c>
      <c r="AH109" s="43">
        <f t="shared" si="50"/>
        <v>0.93499505021867035</v>
      </c>
      <c r="AI109" s="42">
        <f t="shared" si="44"/>
        <v>1168.743812773338</v>
      </c>
      <c r="AJ109" s="42">
        <f t="shared" si="45"/>
        <v>44.153531121782883</v>
      </c>
      <c r="AK109" s="42">
        <f t="shared" si="46"/>
        <v>423.34399398755227</v>
      </c>
      <c r="AM109" s="10">
        <v>29.912269995508876</v>
      </c>
      <c r="AN109" s="10">
        <v>152.12172524344646</v>
      </c>
      <c r="AP109" s="42">
        <f ca="1">AD109*AJ109/(AJ109+AK109)*2.71828^(-0.69315/半Cs134*(NOW()-R109)/365.25)+AD109*AK109/(AJ109+AK109)*2.71828^(-0.69315/半Cs137*(NOW()-R109)/365.25)</f>
        <v>323.30441734716982</v>
      </c>
    </row>
    <row r="110" spans="1:42" ht="9.9499999999999993" customHeight="1" x14ac:dyDescent="0.15">
      <c r="A110" s="2"/>
      <c r="R110" s="61">
        <v>43281</v>
      </c>
      <c r="S110" s="297">
        <f t="shared" si="23"/>
        <v>69.935118703372609</v>
      </c>
      <c r="T110" s="42">
        <f t="shared" si="24"/>
        <v>350.81342031048854</v>
      </c>
      <c r="U110" s="295">
        <f t="shared" si="34"/>
        <v>420.74853901386115</v>
      </c>
      <c r="V110" s="297">
        <f t="shared" si="35"/>
        <v>6.1865681929906566</v>
      </c>
      <c r="W110" s="297">
        <f t="shared" si="36"/>
        <v>32.865678323824703</v>
      </c>
      <c r="X110" s="295">
        <f t="shared" si="37"/>
        <v>39.052246516815359</v>
      </c>
      <c r="Y110" s="294">
        <f t="shared" si="38"/>
        <v>1410.5660858393483</v>
      </c>
      <c r="Z110" s="54">
        <f t="shared" si="39"/>
        <v>70.528304291967416</v>
      </c>
      <c r="AA110" s="54">
        <f t="shared" si="47"/>
        <v>29.674680989970323</v>
      </c>
      <c r="AB110" s="54">
        <f t="shared" si="40"/>
        <v>183.37359115911528</v>
      </c>
      <c r="AC110" s="54">
        <f t="shared" si="48"/>
        <v>7.1611506866194832</v>
      </c>
      <c r="AD110" s="78">
        <f t="shared" si="49"/>
        <v>368.35831676589805</v>
      </c>
      <c r="AE110" s="68">
        <f t="shared" si="41"/>
        <v>8.063616276496639E-101</v>
      </c>
      <c r="AF110" s="43">
        <f t="shared" si="42"/>
        <v>8.5902239553216173E-2</v>
      </c>
      <c r="AG110" s="43">
        <f t="shared" si="43"/>
        <v>0.84508645136403238</v>
      </c>
      <c r="AH110" s="43">
        <f t="shared" si="50"/>
        <v>0.93098869091724856</v>
      </c>
      <c r="AI110" s="42">
        <f t="shared" si="44"/>
        <v>1163.7358636465606</v>
      </c>
      <c r="AJ110" s="42">
        <f t="shared" si="45"/>
        <v>42.951119776608088</v>
      </c>
      <c r="AK110" s="42">
        <f t="shared" si="46"/>
        <v>422.54322568201621</v>
      </c>
      <c r="AM110" s="10">
        <v>32.305323972927646</v>
      </c>
      <c r="AN110" s="10">
        <v>164.20910039313583</v>
      </c>
      <c r="AP110" s="42">
        <f ca="1">AD110*AJ110/(AJ110+AK110)*2.71828^(-0.69315/半Cs134*(NOW()-R110)/365.25)+AD110*AK110/(AJ110+AK110)*2.71828^(-0.69315/半Cs137*(NOW()-R110)/365.25)</f>
        <v>343.98744528379621</v>
      </c>
    </row>
    <row r="111" spans="1:42" ht="9.9499999999999993" customHeight="1" x14ac:dyDescent="0.15">
      <c r="A111" s="2"/>
      <c r="R111" s="61">
        <v>43312</v>
      </c>
      <c r="S111" s="297">
        <f t="shared" si="23"/>
        <v>66.568255879299997</v>
      </c>
      <c r="T111" s="42">
        <f t="shared" si="24"/>
        <v>333.87435657120398</v>
      </c>
      <c r="U111" s="295">
        <f t="shared" si="34"/>
        <v>400.44261245050399</v>
      </c>
      <c r="V111" s="297">
        <f t="shared" si="35"/>
        <v>5.8887303277842324</v>
      </c>
      <c r="W111" s="297">
        <f t="shared" si="36"/>
        <v>31.278755510354884</v>
      </c>
      <c r="X111" s="295">
        <f t="shared" si="37"/>
        <v>37.167485838139115</v>
      </c>
      <c r="Y111" s="294">
        <f t="shared" si="38"/>
        <v>1500.7281227696576</v>
      </c>
      <c r="Z111" s="54">
        <f t="shared" si="39"/>
        <v>75.036406138482889</v>
      </c>
      <c r="AA111" s="54">
        <f t="shared" si="47"/>
        <v>30.047774502991121</v>
      </c>
      <c r="AB111" s="54">
        <f t="shared" si="40"/>
        <v>195.09465596005549</v>
      </c>
      <c r="AC111" s="54">
        <f t="shared" si="48"/>
        <v>7.2511778624919856</v>
      </c>
      <c r="AD111" s="78">
        <f t="shared" si="49"/>
        <v>372.98952365483103</v>
      </c>
      <c r="AE111" s="68">
        <f t="shared" si="41"/>
        <v>5.534631270311163E-102</v>
      </c>
      <c r="AF111" s="43">
        <f t="shared" si="42"/>
        <v>8.3486035351477403E-2</v>
      </c>
      <c r="AG111" s="43">
        <f t="shared" si="43"/>
        <v>0.84343471263933933</v>
      </c>
      <c r="AH111" s="43">
        <f t="shared" si="50"/>
        <v>0.9269207479908167</v>
      </c>
      <c r="AI111" s="42">
        <f t="shared" si="44"/>
        <v>1158.6509349885209</v>
      </c>
      <c r="AJ111" s="42">
        <f t="shared" si="45"/>
        <v>41.743017675738699</v>
      </c>
      <c r="AK111" s="42">
        <f t="shared" si="46"/>
        <v>421.71735631966965</v>
      </c>
      <c r="AM111" s="10">
        <v>30.750059660509645</v>
      </c>
      <c r="AN111" s="10">
        <v>156.2802463154666</v>
      </c>
      <c r="AP111" s="42">
        <f ca="1">AD111*AJ111/(AJ111+AK111)*2.71828^(-0.69315/半Cs134*(NOW()-R111)/365.25)+AD111*AK111/(AJ111+AK111)*2.71828^(-0.69315/半Cs137*(NOW()-R111)/365.25)</f>
        <v>349.84087306470173</v>
      </c>
    </row>
    <row r="112" spans="1:42" ht="9.9499999999999993" customHeight="1" x14ac:dyDescent="0.15">
      <c r="A112" s="2"/>
      <c r="R112" s="61">
        <v>43343</v>
      </c>
      <c r="S112" s="297">
        <f t="shared" si="23"/>
        <v>57.861794227613295</v>
      </c>
      <c r="T112" s="42">
        <f t="shared" si="24"/>
        <v>290.09267395759571</v>
      </c>
      <c r="U112" s="295">
        <f t="shared" si="34"/>
        <v>347.95446818520901</v>
      </c>
      <c r="V112" s="297">
        <f t="shared" si="35"/>
        <v>5.1185433355196386</v>
      </c>
      <c r="W112" s="297">
        <f t="shared" si="36"/>
        <v>27.177103139185263</v>
      </c>
      <c r="X112" s="295">
        <f t="shared" si="37"/>
        <v>32.295646474704903</v>
      </c>
      <c r="Y112" s="294">
        <f t="shared" si="38"/>
        <v>1521.8070468168462</v>
      </c>
      <c r="Z112" s="54">
        <f t="shared" si="39"/>
        <v>76.090352340842315</v>
      </c>
      <c r="AA112" s="54">
        <f t="shared" si="47"/>
        <v>26.475978082782959</v>
      </c>
      <c r="AB112" s="54">
        <f t="shared" si="40"/>
        <v>197.83491608619002</v>
      </c>
      <c r="AC112" s="54">
        <f t="shared" si="48"/>
        <v>6.3892065102725031</v>
      </c>
      <c r="AD112" s="78">
        <f t="shared" si="49"/>
        <v>328.6518459305546</v>
      </c>
      <c r="AE112" s="68">
        <f t="shared" si="41"/>
        <v>3.7988096466834062E-103</v>
      </c>
      <c r="AF112" s="43">
        <f t="shared" si="42"/>
        <v>8.1137792622860389E-2</v>
      </c>
      <c r="AG112" s="43">
        <f t="shared" si="43"/>
        <v>0.84178620227170986</v>
      </c>
      <c r="AH112" s="43">
        <f t="shared" si="50"/>
        <v>0.92292399489457022</v>
      </c>
      <c r="AI112" s="42">
        <f t="shared" si="44"/>
        <v>1153.6549936182128</v>
      </c>
      <c r="AJ112" s="42">
        <f t="shared" si="45"/>
        <v>40.568896311430194</v>
      </c>
      <c r="AK112" s="42">
        <f t="shared" si="46"/>
        <v>420.89310113585492</v>
      </c>
      <c r="AM112" s="10">
        <v>26.728259604537971</v>
      </c>
      <c r="AN112" s="10">
        <v>135.7868720616668</v>
      </c>
      <c r="AP112" s="42">
        <f ca="1">AD112*AJ112/(AJ112+AK112)*2.71828^(-0.69315/半Cs134*(NOW()-R112)/365.25)+AD112*AK112/(AJ112+AK112)*2.71828^(-0.69315/半Cs137*(NOW()-R112)/365.25)</f>
        <v>309.5898091857897</v>
      </c>
    </row>
    <row r="113" spans="1:42" ht="9.9499999999999993" customHeight="1" x14ac:dyDescent="0.15">
      <c r="A113" s="2"/>
      <c r="R113" s="61">
        <v>43373</v>
      </c>
      <c r="S113" s="297">
        <f t="shared" si="23"/>
        <v>54.026367793655474</v>
      </c>
      <c r="T113" s="42">
        <f t="shared" si="24"/>
        <v>270.75356722329292</v>
      </c>
      <c r="U113" s="295">
        <f t="shared" si="34"/>
        <v>324.7799350169484</v>
      </c>
      <c r="V113" s="297">
        <f t="shared" si="35"/>
        <v>4.7792556125156773</v>
      </c>
      <c r="W113" s="297">
        <f t="shared" si="36"/>
        <v>25.365334192497951</v>
      </c>
      <c r="X113" s="295">
        <f t="shared" si="37"/>
        <v>30.144589805013627</v>
      </c>
      <c r="Y113" s="294">
        <f t="shared" si="38"/>
        <v>1411.0875420760092</v>
      </c>
      <c r="Z113" s="54">
        <f t="shared" si="39"/>
        <v>70.554377103800462</v>
      </c>
      <c r="AA113" s="54">
        <f t="shared" si="47"/>
        <v>22.914646010933584</v>
      </c>
      <c r="AB113" s="54">
        <f t="shared" si="40"/>
        <v>183.44138046988121</v>
      </c>
      <c r="AC113" s="54">
        <f t="shared" si="48"/>
        <v>5.529765167530007</v>
      </c>
      <c r="AD113" s="78">
        <f t="shared" si="49"/>
        <v>284.44411178463588</v>
      </c>
      <c r="AE113" s="68">
        <f t="shared" si="41"/>
        <v>2.8427373254351544E-104</v>
      </c>
      <c r="AF113" s="43">
        <f t="shared" si="42"/>
        <v>7.8928207117613308E-2</v>
      </c>
      <c r="AG113" s="43">
        <f t="shared" si="43"/>
        <v>0.84019393754045069</v>
      </c>
      <c r="AH113" s="43">
        <f t="shared" si="50"/>
        <v>0.91912214465806397</v>
      </c>
      <c r="AI113" s="42">
        <f t="shared" si="44"/>
        <v>1148.9026808225799</v>
      </c>
      <c r="AJ113" s="42">
        <f t="shared" si="45"/>
        <v>39.464103558806656</v>
      </c>
      <c r="AK113" s="42">
        <f t="shared" si="46"/>
        <v>420.09696877022532</v>
      </c>
      <c r="AM113" s="10">
        <v>24.956550400055523</v>
      </c>
      <c r="AN113" s="10">
        <v>126.73460343284391</v>
      </c>
      <c r="AP113" s="42">
        <f ca="1">AD113*AJ113/(AJ113+AK113)*2.71828^(-0.69315/半Cs134*(NOW()-R113)/365.25)+AD113*AK113/(AJ113+AK113)*2.71828^(-0.69315/半Cs137*(NOW()-R113)/365.25)</f>
        <v>269.05448506394276</v>
      </c>
    </row>
    <row r="114" spans="1:42" ht="9.9499999999999993" customHeight="1" x14ac:dyDescent="0.15">
      <c r="A114" s="2"/>
      <c r="R114" s="61">
        <v>43404</v>
      </c>
      <c r="S114" s="297">
        <f t="shared" si="23"/>
        <v>49.994111167157541</v>
      </c>
      <c r="T114" s="42">
        <f t="shared" si="24"/>
        <v>250.43608163945942</v>
      </c>
      <c r="U114" s="295">
        <f t="shared" si="34"/>
        <v>300.43019280661696</v>
      </c>
      <c r="V114" s="297">
        <f t="shared" si="35"/>
        <v>4.4225559878639373</v>
      </c>
      <c r="W114" s="297">
        <f t="shared" si="36"/>
        <v>23.461906595696707</v>
      </c>
      <c r="X114" s="295">
        <f t="shared" si="37"/>
        <v>27.884462583560644</v>
      </c>
      <c r="Y114" s="294">
        <f t="shared" si="38"/>
        <v>1451.9197538916708</v>
      </c>
      <c r="Z114" s="54">
        <f t="shared" si="39"/>
        <v>72.595987694583542</v>
      </c>
      <c r="AA114" s="54">
        <f t="shared" si="47"/>
        <v>21.810026580070524</v>
      </c>
      <c r="AB114" s="54">
        <f t="shared" si="40"/>
        <v>188.74956800591721</v>
      </c>
      <c r="AC114" s="54">
        <f t="shared" si="48"/>
        <v>5.263180266724234</v>
      </c>
      <c r="AD114" s="78">
        <f t="shared" si="49"/>
        <v>270.73206846794756</v>
      </c>
      <c r="AE114" s="68">
        <f t="shared" si="41"/>
        <v>1.9511720740598879E-105</v>
      </c>
      <c r="AF114" s="43">
        <f t="shared" si="42"/>
        <v>7.6708164116811833E-2</v>
      </c>
      <c r="AG114" s="43">
        <f t="shared" si="43"/>
        <v>0.83855176133392417</v>
      </c>
      <c r="AH114" s="43">
        <f t="shared" si="50"/>
        <v>0.91525992545073598</v>
      </c>
      <c r="AI114" s="42">
        <f t="shared" si="44"/>
        <v>1144.0749068134201</v>
      </c>
      <c r="AJ114" s="42">
        <f t="shared" si="45"/>
        <v>38.354082058405915</v>
      </c>
      <c r="AK114" s="42">
        <f t="shared" si="46"/>
        <v>419.27588066696211</v>
      </c>
      <c r="AM114" s="10">
        <v>23.093918877064798</v>
      </c>
      <c r="AN114" s="10">
        <v>117.22437424315387</v>
      </c>
      <c r="AP114" s="42">
        <f ca="1">AD114*AJ114/(AJ114+AK114)*2.71828^(-0.69315/半Cs134*(NOW()-R114)/365.25)+AD114*AK114/(AJ114+AK114)*2.71828^(-0.69315/半Cs137*(NOW()-R114)/365.25)</f>
        <v>257.16494727358906</v>
      </c>
    </row>
    <row r="115" spans="1:42" ht="9.9499999999999993" customHeight="1" x14ac:dyDescent="0.15">
      <c r="A115" s="2"/>
      <c r="R115" s="61">
        <v>43434</v>
      </c>
      <c r="S115" s="297">
        <f t="shared" si="23"/>
        <v>41.893294346617999</v>
      </c>
      <c r="T115" s="42">
        <f t="shared" si="24"/>
        <v>209.73926158632898</v>
      </c>
      <c r="U115" s="295">
        <f t="shared" si="34"/>
        <v>251.63255593294699</v>
      </c>
      <c r="V115" s="297">
        <f t="shared" si="35"/>
        <v>3.7059452691239003</v>
      </c>
      <c r="W115" s="297">
        <f t="shared" si="36"/>
        <v>19.649257138087648</v>
      </c>
      <c r="X115" s="295">
        <f t="shared" si="37"/>
        <v>23.35520240721155</v>
      </c>
      <c r="Y115" s="294">
        <f t="shared" si="38"/>
        <v>1313.3462736425431</v>
      </c>
      <c r="Z115" s="54">
        <f t="shared" si="39"/>
        <v>65.667313682127158</v>
      </c>
      <c r="AA115" s="54">
        <f t="shared" si="47"/>
        <v>16.524033983084237</v>
      </c>
      <c r="AB115" s="54">
        <f t="shared" si="40"/>
        <v>170.7350155735306</v>
      </c>
      <c r="AC115" s="54">
        <f t="shared" si="48"/>
        <v>3.9875508467182237</v>
      </c>
      <c r="AD115" s="78">
        <f t="shared" si="49"/>
        <v>205.11584829802462</v>
      </c>
      <c r="AE115" s="68">
        <f t="shared" si="41"/>
        <v>1.4601072965368264E-106</v>
      </c>
      <c r="AF115" s="43">
        <f t="shared" si="42"/>
        <v>7.4619208500845691E-2</v>
      </c>
      <c r="AG115" s="43">
        <f t="shared" si="43"/>
        <v>0.83696561464809816</v>
      </c>
      <c r="AH115" s="43">
        <f t="shared" si="50"/>
        <v>0.91158482314894385</v>
      </c>
      <c r="AI115" s="42">
        <f t="shared" si="44"/>
        <v>1139.4810289361799</v>
      </c>
      <c r="AJ115" s="42">
        <f t="shared" si="45"/>
        <v>37.309604250422844</v>
      </c>
      <c r="AK115" s="42">
        <f t="shared" si="46"/>
        <v>418.48280732404908</v>
      </c>
      <c r="AM115" s="10">
        <v>19.351886023115394</v>
      </c>
      <c r="AN115" s="10">
        <v>98.174965574947123</v>
      </c>
      <c r="AP115" s="42">
        <f ca="1">AD115*AJ115/(AJ115+AK115)*2.71828^(-0.69315/半Cs134*(NOW()-R115)/365.25)+AD115*AK115/(AJ115+AK115)*2.71828^(-0.69315/半Cs137*(NOW()-R115)/365.25)</f>
        <v>195.62242995869815</v>
      </c>
    </row>
    <row r="116" spans="1:42" ht="9.9499999999999993" customHeight="1" x14ac:dyDescent="0.15">
      <c r="A116" s="2"/>
      <c r="R116" s="61">
        <v>43465</v>
      </c>
      <c r="S116" s="297">
        <f t="shared" si="23"/>
        <v>31.04191131584891</v>
      </c>
      <c r="T116" s="42">
        <f t="shared" si="24"/>
        <v>155.26744709696072</v>
      </c>
      <c r="U116" s="295">
        <f t="shared" si="34"/>
        <v>186.30935841280964</v>
      </c>
      <c r="V116" s="297">
        <f t="shared" si="35"/>
        <v>2.7460152317866346</v>
      </c>
      <c r="W116" s="297">
        <f t="shared" si="36"/>
        <v>14.54610820171526</v>
      </c>
      <c r="X116" s="295">
        <f t="shared" si="37"/>
        <v>17.292123433501896</v>
      </c>
      <c r="Y116" s="294">
        <f t="shared" si="38"/>
        <v>1318.1393167803783</v>
      </c>
      <c r="Z116" s="54">
        <f t="shared" si="39"/>
        <v>65.906965839018923</v>
      </c>
      <c r="AA116" s="54">
        <f t="shared" si="47"/>
        <v>12.279084520402577</v>
      </c>
      <c r="AB116" s="54">
        <f t="shared" si="40"/>
        <v>171.35811118144917</v>
      </c>
      <c r="AC116" s="54">
        <f t="shared" si="48"/>
        <v>2.9631456098813604</v>
      </c>
      <c r="AD116" s="78">
        <f t="shared" si="49"/>
        <v>152.42230130283937</v>
      </c>
      <c r="AE116" s="68">
        <f t="shared" si="41"/>
        <v>1.0021751065929507E-107</v>
      </c>
      <c r="AF116" s="43">
        <f t="shared" si="42"/>
        <v>7.2520366304787739E-2</v>
      </c>
      <c r="AG116" s="43">
        <f t="shared" si="43"/>
        <v>0.83532974826458273</v>
      </c>
      <c r="AH116" s="43">
        <f t="shared" si="50"/>
        <v>0.90785011456937048</v>
      </c>
      <c r="AI116" s="42">
        <f t="shared" si="44"/>
        <v>1134.8126432117131</v>
      </c>
      <c r="AJ116" s="42">
        <f t="shared" si="45"/>
        <v>36.260183152393871</v>
      </c>
      <c r="AK116" s="42">
        <f t="shared" si="46"/>
        <v>417.66487413229135</v>
      </c>
      <c r="AM116" s="10">
        <v>14.339276466388934</v>
      </c>
      <c r="AN116" s="10">
        <v>72.677743586790726</v>
      </c>
      <c r="AP116" s="42">
        <f ca="1">AD116*AJ116/(AJ116+AK116)*2.71828^(-0.69315/半Cs134*(NOW()-R116)/365.25)+AD116*AK116/(AJ116+AK116)*2.71828^(-0.69315/半Cs137*(NOW()-R116)/365.25)</f>
        <v>145.96572191410374</v>
      </c>
    </row>
    <row r="117" spans="1:42" ht="9.9499999999999993" customHeight="1" x14ac:dyDescent="0.15">
      <c r="A117" s="2"/>
      <c r="R117" s="61">
        <v>43496</v>
      </c>
      <c r="S117" s="297">
        <f t="shared" si="23"/>
        <v>28.154725467013122</v>
      </c>
      <c r="T117" s="42">
        <f t="shared" si="24"/>
        <v>140.71717498296741</v>
      </c>
      <c r="U117" s="295">
        <f t="shared" si="34"/>
        <v>168.87190044998053</v>
      </c>
      <c r="V117" s="297">
        <f t="shared" si="35"/>
        <v>2.4906103297742379</v>
      </c>
      <c r="W117" s="297">
        <f t="shared" si="36"/>
        <v>13.18297744577273</v>
      </c>
      <c r="X117" s="295">
        <f t="shared" si="37"/>
        <v>15.673587775546968</v>
      </c>
      <c r="Y117" s="294">
        <f t="shared" si="38"/>
        <v>1207.7472123584412</v>
      </c>
      <c r="Z117" s="54">
        <f t="shared" si="39"/>
        <v>60.387360617922063</v>
      </c>
      <c r="AA117" s="54">
        <f t="shared" si="47"/>
        <v>10.197728350706809</v>
      </c>
      <c r="AB117" s="54">
        <f t="shared" si="40"/>
        <v>157.00713760659735</v>
      </c>
      <c r="AC117" s="54">
        <f t="shared" si="48"/>
        <v>2.4608651526643848</v>
      </c>
      <c r="AD117" s="78">
        <f t="shared" si="49"/>
        <v>126.58593503371193</v>
      </c>
      <c r="AE117" s="68">
        <f t="shared" si="41"/>
        <v>6.8786379374774991E-109</v>
      </c>
      <c r="AF117" s="43">
        <f t="shared" si="42"/>
        <v>7.0480559022828404E-2</v>
      </c>
      <c r="AG117" s="43">
        <f t="shared" si="43"/>
        <v>0.83369707921531599</v>
      </c>
      <c r="AH117" s="43">
        <f t="shared" si="50"/>
        <v>0.90417763823814434</v>
      </c>
      <c r="AI117" s="42">
        <f t="shared" si="44"/>
        <v>1130.2220477976807</v>
      </c>
      <c r="AJ117" s="42">
        <f t="shared" si="45"/>
        <v>35.240279511414201</v>
      </c>
      <c r="AK117" s="42">
        <f t="shared" si="46"/>
        <v>416.84853960765798</v>
      </c>
      <c r="AM117" s="10">
        <v>13.005590673814535</v>
      </c>
      <c r="AN117" s="10">
        <v>65.867037507760102</v>
      </c>
      <c r="AP117" s="42">
        <f ca="1">AD117*AJ117/(AJ117+AK117)*2.71828^(-0.69315/半Cs134*(NOW()-R117)/365.25)+AD117*AK117/(AJ117+AK117)*2.71828^(-0.69315/半Cs137*(NOW()-R117)/365.25)</f>
        <v>121.71615083122371</v>
      </c>
    </row>
    <row r="118" spans="1:42" ht="9.9499999999999993" customHeight="1" x14ac:dyDescent="0.15">
      <c r="A118" s="2"/>
      <c r="R118" s="61">
        <v>43524</v>
      </c>
      <c r="S118" s="297">
        <f t="shared" si="23"/>
        <v>25.815908039592834</v>
      </c>
      <c r="T118" s="42">
        <f t="shared" si="24"/>
        <v>128.9437104733141</v>
      </c>
      <c r="U118" s="295">
        <f t="shared" si="34"/>
        <v>154.75961851290694</v>
      </c>
      <c r="V118" s="297">
        <f t="shared" si="35"/>
        <v>2.2837149419639817</v>
      </c>
      <c r="W118" s="297">
        <f t="shared" si="36"/>
        <v>12.079989718026262</v>
      </c>
      <c r="X118" s="295">
        <f t="shared" si="37"/>
        <v>14.363704659990244</v>
      </c>
      <c r="Y118" s="294">
        <f t="shared" si="38"/>
        <v>1033.4445839869595</v>
      </c>
      <c r="Z118" s="54">
        <f t="shared" si="39"/>
        <v>51.672229199347981</v>
      </c>
      <c r="AA118" s="54">
        <f t="shared" si="47"/>
        <v>7.9967744786025845</v>
      </c>
      <c r="AB118" s="54">
        <f t="shared" si="40"/>
        <v>134.34779591830474</v>
      </c>
      <c r="AC118" s="54">
        <f t="shared" si="48"/>
        <v>1.929732062291172</v>
      </c>
      <c r="AD118" s="78">
        <f t="shared" si="49"/>
        <v>99.265065408937559</v>
      </c>
      <c r="AE118" s="68">
        <f t="shared" si="41"/>
        <v>6.1186043387859409E-110</v>
      </c>
      <c r="AF118" s="43">
        <f t="shared" si="42"/>
        <v>6.8687512075014959E-2</v>
      </c>
      <c r="AG118" s="43">
        <f t="shared" si="43"/>
        <v>0.8322251533752717</v>
      </c>
      <c r="AH118" s="43">
        <f t="shared" si="50"/>
        <v>0.9009126654502867</v>
      </c>
      <c r="AI118" s="42">
        <f t="shared" si="44"/>
        <v>1126.1408318128583</v>
      </c>
      <c r="AJ118" s="42">
        <f t="shared" si="45"/>
        <v>34.343756037507482</v>
      </c>
      <c r="AK118" s="42">
        <f t="shared" si="46"/>
        <v>416.11257668763585</v>
      </c>
      <c r="AM118" s="10">
        <v>11.925214231946883</v>
      </c>
      <c r="AN118" s="10">
        <v>60.356102339061025</v>
      </c>
      <c r="AP118" s="42">
        <f ca="1">AD118*AJ118/(AJ118+AK118)*2.71828^(-0.69315/半Cs134*(NOW()-R118)/365.25)+AD118*AK118/(AJ118+AK118)*2.71828^(-0.69315/半Cs137*(NOW()-R118)/365.25)</f>
        <v>95.792224466673872</v>
      </c>
    </row>
    <row r="119" spans="1:42" ht="9.9499999999999993" customHeight="1" x14ac:dyDescent="0.15">
      <c r="A119" s="2"/>
      <c r="R119" s="61">
        <v>43555</v>
      </c>
      <c r="S119" s="297">
        <f t="shared" si="23"/>
        <v>22.728884024547348</v>
      </c>
      <c r="T119" s="42">
        <f t="shared" si="24"/>
        <v>113.43766077774883</v>
      </c>
      <c r="U119" s="295">
        <f>S119+T119</f>
        <v>136.16654480229619</v>
      </c>
      <c r="V119" s="297">
        <f t="shared" si="35"/>
        <v>2.0106320483253421</v>
      </c>
      <c r="W119" s="297">
        <f t="shared" si="36"/>
        <v>10.627317693915412</v>
      </c>
      <c r="X119" s="295">
        <f t="shared" si="37"/>
        <v>12.637949742240753</v>
      </c>
      <c r="Y119" s="294">
        <f t="shared" si="38"/>
        <v>1252.8790219946234</v>
      </c>
      <c r="Z119" s="54">
        <f t="shared" si="39"/>
        <v>62.643951099731169</v>
      </c>
      <c r="AA119" s="54">
        <f t="shared" si="47"/>
        <v>8.5300103740143953</v>
      </c>
      <c r="AB119" s="54">
        <f t="shared" si="40"/>
        <v>162.87427285930104</v>
      </c>
      <c r="AC119" s="54">
        <f t="shared" si="48"/>
        <v>2.058396874699854</v>
      </c>
      <c r="AD119" s="78">
        <f t="shared" si="49"/>
        <v>105.88407248714249</v>
      </c>
      <c r="AE119" s="68">
        <f t="shared" si="41"/>
        <v>4.199631746219811E-111</v>
      </c>
      <c r="AF119" s="43">
        <f t="shared" si="42"/>
        <v>6.6755512907754305E-2</v>
      </c>
      <c r="AG119" s="43">
        <f t="shared" si="43"/>
        <v>0.8305985523201076</v>
      </c>
      <c r="AH119" s="43">
        <f t="shared" si="50"/>
        <v>0.89735406522786187</v>
      </c>
      <c r="AI119" s="42">
        <f t="shared" si="44"/>
        <v>1121.6925815348275</v>
      </c>
      <c r="AJ119" s="42">
        <f t="shared" si="45"/>
        <v>33.377756453877154</v>
      </c>
      <c r="AK119" s="42">
        <f t="shared" si="46"/>
        <v>415.29927616005381</v>
      </c>
      <c r="AM119" s="10">
        <v>10.49921663921751</v>
      </c>
      <c r="AN119" s="10">
        <v>53.098014923515528</v>
      </c>
      <c r="AP119" s="42">
        <f ca="1">AD119*AJ119/(AJ119+AK119)*2.71828^(-0.69315/半Cs134*(NOW()-R119)/365.25)+AD119*AK119/(AJ119+AK119)*2.71828^(-0.69315/半Cs137*(NOW()-R119)/365.25)</f>
        <v>102.58487176917208</v>
      </c>
    </row>
    <row r="120" spans="1:42" ht="9.9499999999999993" customHeight="1" x14ac:dyDescent="0.15">
      <c r="A120" s="2"/>
      <c r="R120" s="17"/>
      <c r="S120" s="17" t="s">
        <v>330</v>
      </c>
      <c r="T120" s="18"/>
      <c r="U120" s="18"/>
      <c r="V120" s="18"/>
      <c r="W120" s="18"/>
      <c r="X120" s="19"/>
      <c r="Y120" s="306" t="s">
        <v>80</v>
      </c>
      <c r="Z120" s="306" t="s">
        <v>66</v>
      </c>
      <c r="AA120" s="311" t="s">
        <v>77</v>
      </c>
      <c r="AB120" s="306" t="s">
        <v>121</v>
      </c>
      <c r="AC120" s="311" t="s">
        <v>78</v>
      </c>
      <c r="AD120" s="314" t="s">
        <v>79</v>
      </c>
      <c r="AE120" s="317" t="s">
        <v>70</v>
      </c>
      <c r="AF120" s="309" t="s">
        <v>71</v>
      </c>
      <c r="AG120" s="309" t="s">
        <v>72</v>
      </c>
      <c r="AH120" s="304" t="s">
        <v>73</v>
      </c>
      <c r="AI120" s="304" t="s">
        <v>74</v>
      </c>
      <c r="AJ120" s="309" t="s">
        <v>75</v>
      </c>
      <c r="AK120" s="309" t="s">
        <v>76</v>
      </c>
      <c r="AM120" s="16" t="s">
        <v>1</v>
      </c>
      <c r="AN120" s="16" t="s">
        <v>2</v>
      </c>
    </row>
    <row r="121" spans="1:42" ht="9.9499999999999993" customHeight="1" x14ac:dyDescent="0.15">
      <c r="A121" s="2"/>
      <c r="R121" s="15"/>
      <c r="S121" s="10" t="s">
        <v>0</v>
      </c>
      <c r="T121" s="10"/>
      <c r="U121" s="10"/>
      <c r="V121" s="10" t="s">
        <v>3</v>
      </c>
      <c r="W121" s="10"/>
      <c r="X121" s="10"/>
      <c r="Y121" s="307"/>
      <c r="Z121" s="307"/>
      <c r="AA121" s="312"/>
      <c r="AB121" s="307"/>
      <c r="AC121" s="312"/>
      <c r="AD121" s="315"/>
      <c r="AE121" s="318"/>
      <c r="AF121" s="310"/>
      <c r="AG121" s="310"/>
      <c r="AH121" s="305"/>
      <c r="AI121" s="305"/>
      <c r="AJ121" s="310"/>
      <c r="AK121" s="310"/>
    </row>
    <row r="122" spans="1:42" ht="9.9499999999999993" customHeight="1" x14ac:dyDescent="0.15">
      <c r="A122" s="2"/>
      <c r="R122" s="20" t="s">
        <v>68</v>
      </c>
      <c r="S122" s="16" t="s">
        <v>1</v>
      </c>
      <c r="T122" s="16" t="s">
        <v>2</v>
      </c>
      <c r="U122" s="14" t="s">
        <v>81</v>
      </c>
      <c r="V122" s="16" t="s">
        <v>1</v>
      </c>
      <c r="W122" s="16" t="s">
        <v>2</v>
      </c>
      <c r="X122" s="14" t="s">
        <v>81</v>
      </c>
      <c r="Y122" s="308"/>
      <c r="Z122" s="308"/>
      <c r="AA122" s="313"/>
      <c r="AB122" s="308"/>
      <c r="AC122" s="313"/>
      <c r="AD122" s="316"/>
      <c r="AE122" s="318"/>
      <c r="AF122" s="310"/>
      <c r="AG122" s="310"/>
      <c r="AH122" s="305"/>
      <c r="AI122" s="305"/>
      <c r="AJ122" s="310"/>
      <c r="AK122" s="310"/>
    </row>
    <row r="123" spans="1:42" ht="12" customHeight="1" x14ac:dyDescent="0.15">
      <c r="A123" s="2"/>
      <c r="J123" s="9"/>
      <c r="K123" s="9"/>
      <c r="M123" s="5"/>
      <c r="N123" s="5"/>
      <c r="O123" s="5"/>
      <c r="P123" s="5"/>
      <c r="S123" s="12"/>
      <c r="T123" s="2"/>
      <c r="X123" s="2"/>
      <c r="Y123" s="83" t="s">
        <v>86</v>
      </c>
      <c r="Z123" s="84" t="s">
        <v>87</v>
      </c>
      <c r="AD123" s="79"/>
      <c r="AE123" s="64">
        <f>8.021/365.25</f>
        <v>2.1960301163586587E-2</v>
      </c>
      <c r="AF123" s="64">
        <v>2.0619999999999998</v>
      </c>
      <c r="AG123" s="65">
        <v>30.07</v>
      </c>
      <c r="AH123" s="62" t="s">
        <v>69</v>
      </c>
      <c r="AI123" s="74"/>
      <c r="AJ123" s="74"/>
      <c r="AK123" s="74"/>
    </row>
    <row r="124" spans="1:42" ht="12" customHeight="1" x14ac:dyDescent="0.15">
      <c r="A124" s="2"/>
      <c r="J124" s="9"/>
      <c r="K124" s="9"/>
      <c r="M124" s="5"/>
      <c r="N124" s="5"/>
      <c r="O124" s="5"/>
      <c r="P124" s="5"/>
      <c r="X124" s="2"/>
    </row>
    <row r="125" spans="1:42" ht="12" customHeight="1" x14ac:dyDescent="0.15">
      <c r="A125" s="2"/>
      <c r="J125" s="8"/>
      <c r="K125" s="8"/>
      <c r="M125" s="5"/>
      <c r="N125" s="5"/>
      <c r="O125" s="5"/>
      <c r="P125" s="5"/>
      <c r="T125" s="2"/>
    </row>
    <row r="126" spans="1:42" ht="12" customHeight="1" x14ac:dyDescent="0.15">
      <c r="A126" s="2"/>
      <c r="J126" s="9"/>
      <c r="K126" s="9"/>
      <c r="M126" s="5"/>
      <c r="N126" s="5"/>
      <c r="O126" s="5"/>
      <c r="P126" s="5"/>
      <c r="T126" s="2"/>
      <c r="AF126" s="31"/>
      <c r="AG126" s="31"/>
      <c r="AK126" s="31"/>
      <c r="AL126" s="31"/>
    </row>
    <row r="127" spans="1:42" ht="12" customHeight="1" x14ac:dyDescent="0.15">
      <c r="A127" s="2"/>
      <c r="J127" s="8"/>
      <c r="K127" s="8"/>
      <c r="M127" s="5"/>
      <c r="N127" s="5"/>
      <c r="O127" s="5"/>
      <c r="P127" s="5"/>
      <c r="T127" s="2"/>
      <c r="AF127" s="31"/>
      <c r="AG127" s="31"/>
      <c r="AK127" s="31"/>
      <c r="AL127" s="31"/>
    </row>
    <row r="128" spans="1:42" ht="12" customHeight="1" x14ac:dyDescent="0.15">
      <c r="A128" s="2"/>
      <c r="J128" s="8"/>
      <c r="K128" s="8"/>
      <c r="M128" s="5"/>
      <c r="N128" s="5"/>
      <c r="O128" s="5"/>
      <c r="P128" s="5"/>
      <c r="T128" s="2"/>
      <c r="AF128" s="31"/>
      <c r="AG128" s="31"/>
      <c r="AK128" s="31"/>
      <c r="AL128" s="31"/>
    </row>
    <row r="129" spans="1:38" ht="12" customHeight="1" x14ac:dyDescent="0.15">
      <c r="A129" s="2"/>
      <c r="M129" s="5"/>
      <c r="N129" s="5"/>
      <c r="O129" s="5"/>
      <c r="P129" s="5"/>
      <c r="T129" s="2"/>
      <c r="AF129" s="31"/>
      <c r="AG129" s="31"/>
      <c r="AK129" s="31"/>
      <c r="AL129" s="31"/>
    </row>
    <row r="130" spans="1:38" ht="12" customHeight="1" x14ac:dyDescent="0.15">
      <c r="A130" s="2"/>
      <c r="M130" s="5"/>
      <c r="N130" s="5"/>
      <c r="O130" s="5"/>
      <c r="P130" s="5"/>
      <c r="T130" s="2"/>
      <c r="X130" s="2"/>
      <c r="AF130" s="2"/>
      <c r="AG130" s="2"/>
      <c r="AH130" s="2"/>
      <c r="AI130" s="2"/>
      <c r="AJ130" s="2"/>
      <c r="AK130" s="2"/>
      <c r="AL130" s="2"/>
    </row>
    <row r="131" spans="1:38" ht="12" customHeight="1" x14ac:dyDescent="0.15">
      <c r="A131" s="2"/>
      <c r="M131" s="5"/>
      <c r="N131" s="5"/>
      <c r="O131" s="5"/>
      <c r="P131" s="5"/>
      <c r="X131" s="2"/>
      <c r="AF131" s="2"/>
      <c r="AG131" s="2"/>
      <c r="AH131" s="2"/>
      <c r="AI131" s="2"/>
      <c r="AJ131" s="2"/>
      <c r="AK131" s="2"/>
      <c r="AL131" s="2"/>
    </row>
    <row r="132" spans="1:38" ht="12" customHeight="1" x14ac:dyDescent="0.15">
      <c r="A132" s="2"/>
      <c r="M132" s="5"/>
      <c r="N132" s="5"/>
      <c r="O132" s="5"/>
      <c r="P132" s="5"/>
      <c r="T132" s="2"/>
      <c r="X132" s="2"/>
      <c r="AF132" s="2"/>
      <c r="AG132" s="2"/>
      <c r="AH132" s="2"/>
      <c r="AI132" s="2"/>
      <c r="AJ132" s="2"/>
      <c r="AK132" s="2"/>
      <c r="AL132" s="2"/>
    </row>
    <row r="133" spans="1:38" ht="12" customHeight="1" x14ac:dyDescent="0.15">
      <c r="A133" s="2"/>
      <c r="M133" s="5"/>
      <c r="N133" s="5"/>
      <c r="O133" s="5"/>
      <c r="P133" s="5"/>
      <c r="T133" s="2"/>
      <c r="X133" s="2"/>
      <c r="AF133" s="2"/>
      <c r="AG133" s="2"/>
      <c r="AH133" s="2"/>
      <c r="AI133" s="2"/>
      <c r="AJ133" s="2"/>
      <c r="AK133" s="2"/>
      <c r="AL133" s="2"/>
    </row>
    <row r="134" spans="1:38" ht="12" customHeight="1" x14ac:dyDescent="0.15">
      <c r="A134" s="2"/>
      <c r="M134" s="5"/>
      <c r="N134" s="5"/>
      <c r="O134" s="5"/>
      <c r="P134" s="5"/>
      <c r="U134" s="4"/>
      <c r="V134" s="4"/>
      <c r="W134" s="4"/>
      <c r="AF134" s="31"/>
      <c r="AG134" s="31"/>
      <c r="AK134" s="31"/>
      <c r="AL134" s="31"/>
    </row>
    <row r="135" spans="1:38" ht="12" customHeight="1" x14ac:dyDescent="0.15">
      <c r="A135" s="2"/>
      <c r="M135" s="5"/>
      <c r="N135" s="5"/>
      <c r="O135" s="5"/>
      <c r="P135" s="5"/>
      <c r="V135" s="4"/>
      <c r="W135" s="4"/>
      <c r="AF135" s="31"/>
      <c r="AG135" s="31"/>
      <c r="AK135" s="31"/>
      <c r="AL135" s="31"/>
    </row>
    <row r="136" spans="1:38" ht="12" customHeight="1" x14ac:dyDescent="0.15">
      <c r="A136" s="2"/>
      <c r="M136" s="5"/>
      <c r="N136" s="5"/>
      <c r="O136" s="5"/>
      <c r="P136" s="5"/>
      <c r="U136" s="5"/>
      <c r="V136" s="4"/>
      <c r="W136" s="4"/>
      <c r="AF136" s="31"/>
      <c r="AG136" s="31"/>
      <c r="AK136" s="31"/>
      <c r="AL136" s="31"/>
    </row>
    <row r="137" spans="1:38" ht="12" customHeight="1" x14ac:dyDescent="0.15">
      <c r="A137" s="2"/>
      <c r="M137" s="5"/>
      <c r="N137" s="5"/>
      <c r="O137" s="5"/>
      <c r="P137" s="5"/>
      <c r="U137" s="4"/>
      <c r="V137" s="4"/>
      <c r="W137" s="4"/>
      <c r="AF137" s="31"/>
      <c r="AG137" s="31"/>
      <c r="AK137" s="31"/>
      <c r="AL137" s="31"/>
    </row>
    <row r="138" spans="1:38" ht="12" customHeight="1" x14ac:dyDescent="0.15">
      <c r="A138" s="2"/>
      <c r="M138" s="5"/>
      <c r="N138" s="5"/>
      <c r="O138" s="5"/>
      <c r="P138" s="5"/>
      <c r="U138" s="9"/>
      <c r="V138" s="4"/>
      <c r="W138" s="4"/>
      <c r="AF138" s="31"/>
      <c r="AG138" s="31"/>
      <c r="AK138" s="31"/>
      <c r="AL138" s="31"/>
    </row>
    <row r="139" spans="1:38" ht="12" customHeight="1" x14ac:dyDescent="0.15">
      <c r="A139" s="2"/>
      <c r="M139" s="5"/>
      <c r="N139" s="5"/>
      <c r="O139" s="5"/>
      <c r="P139" s="5"/>
      <c r="U139" s="9"/>
      <c r="V139" s="7"/>
      <c r="W139" s="7"/>
      <c r="AF139" s="31"/>
      <c r="AG139" s="31"/>
      <c r="AK139" s="31"/>
      <c r="AL139" s="31"/>
    </row>
    <row r="140" spans="1:38" ht="12" customHeight="1" x14ac:dyDescent="0.15">
      <c r="A140" s="2"/>
      <c r="M140" s="5"/>
      <c r="N140" s="5"/>
      <c r="O140" s="5"/>
      <c r="P140" s="5"/>
      <c r="U140" s="8"/>
      <c r="V140" s="4"/>
      <c r="W140" s="4"/>
      <c r="AF140" s="31"/>
      <c r="AG140" s="31"/>
      <c r="AK140" s="31"/>
      <c r="AL140" s="31"/>
    </row>
    <row r="141" spans="1:38" ht="12" customHeight="1" x14ac:dyDescent="0.15">
      <c r="A141" s="2"/>
      <c r="M141" s="5"/>
      <c r="N141" s="5"/>
      <c r="O141" s="5"/>
      <c r="P141" s="5"/>
      <c r="U141" s="9"/>
      <c r="AF141" s="31"/>
      <c r="AG141" s="31"/>
      <c r="AK141" s="31"/>
      <c r="AL141" s="31"/>
    </row>
    <row r="142" spans="1:38" ht="12" customHeight="1" x14ac:dyDescent="0.15">
      <c r="A142" s="2"/>
      <c r="M142" s="5"/>
      <c r="N142" s="5"/>
      <c r="O142" s="5"/>
      <c r="P142" s="5"/>
      <c r="U142" s="9"/>
      <c r="V142" s="5"/>
      <c r="W142" s="5"/>
      <c r="AF142" s="31"/>
      <c r="AG142" s="31"/>
      <c r="AK142" s="31"/>
      <c r="AL142" s="31"/>
    </row>
    <row r="143" spans="1:38" ht="12" customHeight="1" x14ac:dyDescent="0.15">
      <c r="A143" s="2"/>
      <c r="M143" s="5"/>
      <c r="N143" s="5"/>
      <c r="O143" s="5"/>
      <c r="P143" s="5"/>
      <c r="U143" s="9"/>
      <c r="V143" s="4"/>
      <c r="W143" s="4"/>
    </row>
    <row r="144" spans="1:38" ht="12" customHeight="1" x14ac:dyDescent="0.15">
      <c r="A144" s="2"/>
      <c r="M144" s="5"/>
      <c r="N144" s="5"/>
      <c r="O144" s="5"/>
      <c r="P144" s="5"/>
      <c r="U144" s="8"/>
      <c r="V144" s="9"/>
      <c r="W144" s="9"/>
    </row>
    <row r="145" spans="1:38" ht="12" customHeight="1" x14ac:dyDescent="0.15">
      <c r="A145" s="2"/>
      <c r="M145" s="5"/>
      <c r="N145" s="5"/>
      <c r="O145" s="5"/>
      <c r="P145" s="5"/>
      <c r="U145" s="9"/>
      <c r="V145" s="9"/>
      <c r="W145" s="9"/>
    </row>
    <row r="146" spans="1:38" ht="12" customHeight="1" x14ac:dyDescent="0.15">
      <c r="A146" s="2"/>
      <c r="M146" s="5"/>
      <c r="N146" s="5"/>
      <c r="O146" s="5"/>
      <c r="P146" s="5"/>
      <c r="U146" s="6"/>
      <c r="V146" s="8"/>
      <c r="W146" s="8"/>
    </row>
    <row r="147" spans="1:38" ht="12" customHeight="1" x14ac:dyDescent="0.15">
      <c r="A147" s="2"/>
      <c r="U147" s="6"/>
      <c r="V147" s="9"/>
      <c r="W147" s="9"/>
    </row>
    <row r="148" spans="1:38" ht="12" customHeight="1" x14ac:dyDescent="0.15">
      <c r="A148" s="2"/>
      <c r="U148" s="4"/>
      <c r="V148" s="9"/>
      <c r="W148" s="9"/>
    </row>
    <row r="149" spans="1:38" ht="12" customHeight="1" x14ac:dyDescent="0.15">
      <c r="A149" s="2"/>
      <c r="U149" s="7"/>
      <c r="V149" s="9"/>
      <c r="W149" s="9"/>
    </row>
    <row r="150" spans="1:38" ht="12" customHeight="1" x14ac:dyDescent="0.15">
      <c r="A150" s="2"/>
      <c r="U150" s="7"/>
      <c r="V150" s="8"/>
      <c r="W150" s="8"/>
    </row>
    <row r="151" spans="1:38" ht="12" customHeight="1" x14ac:dyDescent="0.15">
      <c r="A151" s="2"/>
      <c r="U151" s="7"/>
      <c r="V151" s="9"/>
      <c r="W151" s="9"/>
    </row>
    <row r="152" spans="1:38" ht="12" customHeight="1" x14ac:dyDescent="0.15">
      <c r="A152" s="2"/>
      <c r="U152" s="7"/>
      <c r="V152" s="6"/>
      <c r="W152" s="6"/>
    </row>
    <row r="153" spans="1:38" ht="12" customHeight="1" x14ac:dyDescent="0.15">
      <c r="A153" s="2"/>
      <c r="U153" s="7"/>
      <c r="V153" s="6"/>
      <c r="W153" s="6"/>
    </row>
    <row r="154" spans="1:38" ht="12" customHeight="1" x14ac:dyDescent="0.15">
      <c r="A154" s="2"/>
      <c r="U154" s="7"/>
      <c r="V154" s="4"/>
      <c r="W154" s="4"/>
    </row>
    <row r="155" spans="1:38" ht="12" customHeight="1" x14ac:dyDescent="0.15">
      <c r="A155" s="2"/>
      <c r="U155" s="7"/>
      <c r="V155" s="7"/>
      <c r="W155" s="7"/>
    </row>
    <row r="156" spans="1:38" ht="12" customHeight="1" x14ac:dyDescent="0.15">
      <c r="A156" s="2"/>
      <c r="U156" s="7"/>
      <c r="V156" s="7"/>
      <c r="W156" s="7"/>
    </row>
    <row r="157" spans="1:38" ht="12" customHeight="1" x14ac:dyDescent="0.15">
      <c r="A157" s="2"/>
      <c r="U157" s="7"/>
      <c r="V157" s="7"/>
      <c r="W157" s="7"/>
    </row>
    <row r="158" spans="1:38" ht="12" customHeight="1" x14ac:dyDescent="0.15">
      <c r="A158" s="2"/>
      <c r="U158" s="7"/>
      <c r="V158" s="7"/>
      <c r="W158" s="7"/>
    </row>
    <row r="159" spans="1:38" ht="12" customHeight="1" x14ac:dyDescent="0.15">
      <c r="A159" s="2"/>
      <c r="U159" s="7"/>
      <c r="V159" s="7"/>
      <c r="W159" s="7"/>
    </row>
    <row r="160" spans="1:38" ht="12" customHeight="1" x14ac:dyDescent="0.15">
      <c r="A160" s="2"/>
      <c r="U160" s="7"/>
      <c r="V160" s="7"/>
      <c r="W160" s="7"/>
      <c r="AF160" s="31"/>
      <c r="AG160" s="31"/>
      <c r="AK160" s="31"/>
      <c r="AL160" s="31"/>
    </row>
    <row r="161" spans="1:38" ht="12" customHeight="1" x14ac:dyDescent="0.15">
      <c r="A161" s="2"/>
      <c r="U161" s="7"/>
      <c r="V161" s="7"/>
      <c r="W161" s="7"/>
      <c r="AF161" s="31"/>
      <c r="AG161" s="31"/>
      <c r="AK161" s="31"/>
      <c r="AL161" s="31"/>
    </row>
    <row r="162" spans="1:38" ht="12" customHeight="1" x14ac:dyDescent="0.15">
      <c r="A162" s="2"/>
      <c r="U162" s="7"/>
      <c r="V162" s="7"/>
      <c r="W162" s="7"/>
      <c r="AF162" s="31"/>
      <c r="AG162" s="31"/>
      <c r="AK162" s="31"/>
      <c r="AL162" s="31"/>
    </row>
    <row r="163" spans="1:38" ht="12" customHeight="1" x14ac:dyDescent="0.15">
      <c r="A163" s="2"/>
      <c r="U163" s="7"/>
      <c r="V163" s="7"/>
      <c r="W163" s="7"/>
    </row>
    <row r="164" spans="1:38" ht="12" customHeight="1" x14ac:dyDescent="0.15">
      <c r="A164" s="2"/>
      <c r="U164" s="7"/>
      <c r="V164" s="7"/>
      <c r="W164" s="7"/>
    </row>
    <row r="165" spans="1:38" ht="12" customHeight="1" x14ac:dyDescent="0.15">
      <c r="A165" s="2"/>
      <c r="U165" s="7"/>
      <c r="V165" s="7"/>
      <c r="W165" s="7"/>
    </row>
    <row r="166" spans="1:38" ht="12" customHeight="1" x14ac:dyDescent="0.15">
      <c r="A166" s="2"/>
      <c r="U166" s="7"/>
      <c r="V166" s="7"/>
      <c r="W166" s="7"/>
    </row>
    <row r="167" spans="1:38" ht="12" customHeight="1" x14ac:dyDescent="0.15">
      <c r="A167" s="2"/>
      <c r="U167" s="7"/>
      <c r="V167" s="7"/>
      <c r="W167" s="7"/>
    </row>
    <row r="168" spans="1:38" ht="12" customHeight="1" x14ac:dyDescent="0.15">
      <c r="A168" s="2"/>
      <c r="U168" s="7"/>
      <c r="V168" s="7"/>
      <c r="W168" s="7"/>
    </row>
    <row r="169" spans="1:38" ht="12" customHeight="1" x14ac:dyDescent="0.15">
      <c r="A169" s="2"/>
      <c r="U169" s="7"/>
      <c r="V169" s="7"/>
      <c r="W169" s="7"/>
    </row>
    <row r="170" spans="1:38" ht="12" customHeight="1" x14ac:dyDescent="0.15">
      <c r="A170" s="2"/>
      <c r="U170" s="7"/>
      <c r="V170" s="7"/>
      <c r="W170" s="7"/>
    </row>
    <row r="171" spans="1:38" ht="12" customHeight="1" x14ac:dyDescent="0.15">
      <c r="A171" s="2"/>
      <c r="U171" s="7"/>
      <c r="V171" s="7"/>
      <c r="W171" s="7"/>
    </row>
    <row r="172" spans="1:38" ht="12" customHeight="1" x14ac:dyDescent="0.15">
      <c r="A172" s="2"/>
      <c r="U172" s="7"/>
      <c r="V172" s="7"/>
      <c r="W172" s="7"/>
    </row>
    <row r="173" spans="1:38" ht="12" customHeight="1" x14ac:dyDescent="0.15">
      <c r="A173" s="2"/>
      <c r="U173" s="7"/>
      <c r="V173" s="7"/>
      <c r="W173" s="7"/>
    </row>
    <row r="174" spans="1:38" ht="12" customHeight="1" x14ac:dyDescent="0.15">
      <c r="A174" s="2"/>
      <c r="U174" s="7"/>
      <c r="V174" s="7"/>
      <c r="W174" s="7"/>
    </row>
    <row r="175" spans="1:38" ht="12" customHeight="1" x14ac:dyDescent="0.15">
      <c r="A175" s="2"/>
      <c r="U175" s="9"/>
      <c r="V175" s="7"/>
      <c r="W175" s="7"/>
    </row>
    <row r="176" spans="1:38" ht="12" customHeight="1" x14ac:dyDescent="0.15">
      <c r="A176" s="2"/>
      <c r="U176" s="9"/>
      <c r="V176" s="7"/>
      <c r="W176" s="7"/>
    </row>
    <row r="177" spans="1:23" ht="12" customHeight="1" x14ac:dyDescent="0.15">
      <c r="A177" s="2"/>
      <c r="U177" s="9"/>
      <c r="V177" s="7"/>
      <c r="W177" s="7"/>
    </row>
    <row r="178" spans="1:23" ht="12" customHeight="1" x14ac:dyDescent="0.15">
      <c r="A178" s="2"/>
      <c r="U178" s="9"/>
      <c r="V178" s="7"/>
      <c r="W178" s="7"/>
    </row>
    <row r="179" spans="1:23" ht="12" customHeight="1" x14ac:dyDescent="0.15">
      <c r="A179" s="2"/>
      <c r="U179" s="9"/>
      <c r="V179" s="7"/>
      <c r="W179" s="7"/>
    </row>
    <row r="180" spans="1:23" ht="12" customHeight="1" x14ac:dyDescent="0.15">
      <c r="A180" s="2"/>
      <c r="U180" s="9"/>
      <c r="V180" s="7"/>
      <c r="W180" s="7"/>
    </row>
    <row r="181" spans="1:23" ht="12" customHeight="1" x14ac:dyDescent="0.15">
      <c r="A181" s="2"/>
      <c r="U181" s="9"/>
      <c r="V181" s="9"/>
      <c r="W181" s="9"/>
    </row>
    <row r="182" spans="1:23" ht="12" customHeight="1" x14ac:dyDescent="0.15">
      <c r="A182" s="2"/>
      <c r="U182" s="9"/>
      <c r="V182" s="9"/>
      <c r="W182" s="9"/>
    </row>
    <row r="183" spans="1:23" ht="12" customHeight="1" x14ac:dyDescent="0.15">
      <c r="A183" s="2"/>
      <c r="U183" s="9"/>
      <c r="V183" s="9"/>
      <c r="W183" s="9"/>
    </row>
    <row r="184" spans="1:23" ht="12" customHeight="1" x14ac:dyDescent="0.15">
      <c r="A184" s="2"/>
      <c r="U184" s="9"/>
      <c r="V184" s="9"/>
      <c r="W184" s="9"/>
    </row>
    <row r="185" spans="1:23" ht="12" customHeight="1" x14ac:dyDescent="0.15">
      <c r="A185" s="2"/>
      <c r="U185" s="4"/>
      <c r="V185" s="9"/>
      <c r="W185" s="9"/>
    </row>
    <row r="186" spans="1:23" ht="12" customHeight="1" x14ac:dyDescent="0.15">
      <c r="A186" s="2"/>
      <c r="U186" s="4"/>
      <c r="V186" s="9"/>
      <c r="W186" s="9"/>
    </row>
    <row r="187" spans="1:23" ht="12" customHeight="1" x14ac:dyDescent="0.15">
      <c r="A187" s="2"/>
      <c r="U187" s="4"/>
      <c r="V187" s="9"/>
      <c r="W187" s="9"/>
    </row>
    <row r="188" spans="1:23" ht="12" customHeight="1" x14ac:dyDescent="0.15">
      <c r="A188" s="2"/>
      <c r="U188" s="7"/>
      <c r="V188" s="9"/>
      <c r="W188" s="9"/>
    </row>
    <row r="189" spans="1:23" ht="12" customHeight="1" x14ac:dyDescent="0.15">
      <c r="A189" s="2"/>
      <c r="U189" s="7"/>
      <c r="V189" s="9"/>
      <c r="W189" s="9"/>
    </row>
    <row r="190" spans="1:23" ht="12" customHeight="1" x14ac:dyDescent="0.15">
      <c r="A190" s="2"/>
      <c r="U190" s="7"/>
      <c r="V190" s="9"/>
      <c r="W190" s="9"/>
    </row>
    <row r="191" spans="1:23" ht="12" customHeight="1" x14ac:dyDescent="0.15">
      <c r="A191" s="2"/>
      <c r="U191" s="7"/>
      <c r="V191" s="4"/>
      <c r="W191" s="4"/>
    </row>
    <row r="192" spans="1:23" ht="12" customHeight="1" x14ac:dyDescent="0.15">
      <c r="A192" s="2"/>
      <c r="U192" s="4"/>
      <c r="V192" s="4"/>
      <c r="W192" s="4"/>
    </row>
    <row r="193" spans="1:23" ht="12" customHeight="1" x14ac:dyDescent="0.15">
      <c r="A193" s="2"/>
      <c r="U193" s="7"/>
      <c r="V193" s="4"/>
      <c r="W193" s="4"/>
    </row>
    <row r="194" spans="1:23" ht="12" customHeight="1" x14ac:dyDescent="0.15">
      <c r="A194" s="2"/>
      <c r="U194" s="7"/>
      <c r="V194" s="7"/>
      <c r="W194" s="7"/>
    </row>
    <row r="195" spans="1:23" ht="12" customHeight="1" x14ac:dyDescent="0.15">
      <c r="A195" s="2"/>
      <c r="U195" s="4"/>
      <c r="V195" s="7"/>
      <c r="W195" s="7"/>
    </row>
    <row r="196" spans="1:23" ht="12" customHeight="1" x14ac:dyDescent="0.15">
      <c r="A196" s="2"/>
      <c r="U196" s="4"/>
      <c r="V196" s="7"/>
      <c r="W196" s="7"/>
    </row>
    <row r="197" spans="1:23" ht="12" customHeight="1" x14ac:dyDescent="0.15">
      <c r="A197" s="2"/>
      <c r="U197" s="4"/>
      <c r="V197" s="7"/>
      <c r="W197" s="7"/>
    </row>
    <row r="198" spans="1:23" ht="12" customHeight="1" x14ac:dyDescent="0.15">
      <c r="A198" s="2"/>
      <c r="U198" s="4"/>
      <c r="V198" s="4"/>
      <c r="W198" s="4"/>
    </row>
    <row r="199" spans="1:23" ht="12" customHeight="1" x14ac:dyDescent="0.15">
      <c r="A199" s="2"/>
      <c r="U199" s="4"/>
      <c r="V199" s="7"/>
      <c r="W199" s="7"/>
    </row>
    <row r="200" spans="1:23" ht="12" customHeight="1" x14ac:dyDescent="0.15">
      <c r="A200" s="2"/>
      <c r="U200" s="4"/>
      <c r="V200" s="7"/>
      <c r="W200" s="7"/>
    </row>
    <row r="201" spans="1:23" ht="12" customHeight="1" x14ac:dyDescent="0.15">
      <c r="A201" s="2"/>
      <c r="U201" s="4"/>
      <c r="V201" s="4"/>
      <c r="W201" s="4"/>
    </row>
    <row r="202" spans="1:23" ht="12" customHeight="1" x14ac:dyDescent="0.15">
      <c r="A202" s="2"/>
      <c r="U202" s="4"/>
      <c r="V202" s="4"/>
      <c r="W202" s="4"/>
    </row>
    <row r="203" spans="1:23" ht="12" customHeight="1" x14ac:dyDescent="0.15">
      <c r="A203" s="2"/>
      <c r="U203" s="4"/>
      <c r="V203" s="4"/>
      <c r="W203" s="4"/>
    </row>
    <row r="204" spans="1:23" ht="12" customHeight="1" x14ac:dyDescent="0.15">
      <c r="A204" s="2"/>
      <c r="U204" s="4"/>
      <c r="V204" s="4"/>
      <c r="W204" s="4"/>
    </row>
    <row r="205" spans="1:23" ht="12" customHeight="1" x14ac:dyDescent="0.15">
      <c r="A205" s="2"/>
      <c r="U205" s="8"/>
      <c r="V205" s="4"/>
      <c r="W205" s="4"/>
    </row>
    <row r="206" spans="1:23" ht="12" customHeight="1" x14ac:dyDescent="0.15">
      <c r="A206" s="2"/>
      <c r="U206" s="4"/>
      <c r="V206" s="4"/>
      <c r="W206" s="4"/>
    </row>
    <row r="207" spans="1:23" ht="12" customHeight="1" x14ac:dyDescent="0.15">
      <c r="A207" s="2"/>
      <c r="U207" s="7"/>
      <c r="V207" s="4"/>
      <c r="W207" s="4"/>
    </row>
    <row r="208" spans="1:23" ht="12" customHeight="1" x14ac:dyDescent="0.15">
      <c r="A208" s="2"/>
      <c r="U208" s="4"/>
      <c r="V208" s="4"/>
      <c r="W208" s="4"/>
    </row>
    <row r="209" spans="1:23" ht="12" customHeight="1" x14ac:dyDescent="0.15">
      <c r="A209" s="2"/>
      <c r="U209" s="7"/>
      <c r="V209" s="4"/>
      <c r="W209" s="4"/>
    </row>
    <row r="210" spans="1:23" ht="12" customHeight="1" x14ac:dyDescent="0.15">
      <c r="A210" s="2"/>
      <c r="U210" s="7"/>
      <c r="V210" s="4"/>
      <c r="W210" s="4"/>
    </row>
    <row r="211" spans="1:23" ht="12" customHeight="1" x14ac:dyDescent="0.15">
      <c r="A211" s="2"/>
      <c r="U211" s="4"/>
      <c r="V211" s="8"/>
      <c r="W211" s="8"/>
    </row>
    <row r="212" spans="1:23" ht="12" customHeight="1" x14ac:dyDescent="0.15">
      <c r="A212" s="2"/>
      <c r="U212" s="8"/>
      <c r="V212" s="4"/>
      <c r="W212" s="4"/>
    </row>
    <row r="213" spans="1:23" ht="12" customHeight="1" x14ac:dyDescent="0.15">
      <c r="A213" s="2"/>
      <c r="U213" s="8"/>
      <c r="V213" s="7"/>
      <c r="W213" s="7"/>
    </row>
    <row r="214" spans="1:23" ht="12" customHeight="1" x14ac:dyDescent="0.15">
      <c r="A214" s="2"/>
      <c r="U214" s="8"/>
      <c r="V214" s="4"/>
      <c r="W214" s="4"/>
    </row>
    <row r="215" spans="1:23" ht="12" customHeight="1" x14ac:dyDescent="0.15">
      <c r="A215" s="2"/>
      <c r="U215" s="8"/>
      <c r="V215" s="7"/>
      <c r="W215" s="7"/>
    </row>
    <row r="216" spans="1:23" ht="12" customHeight="1" x14ac:dyDescent="0.15">
      <c r="A216" s="2"/>
      <c r="U216" s="8"/>
      <c r="V216" s="7"/>
      <c r="W216" s="7"/>
    </row>
    <row r="217" spans="1:23" ht="12" customHeight="1" x14ac:dyDescent="0.15">
      <c r="A217" s="2"/>
      <c r="U217" s="8"/>
      <c r="V217" s="4"/>
      <c r="W217" s="4"/>
    </row>
    <row r="218" spans="1:23" ht="12" customHeight="1" x14ac:dyDescent="0.15">
      <c r="A218" s="2"/>
      <c r="U218" s="8"/>
      <c r="V218" s="8"/>
      <c r="W218" s="8"/>
    </row>
    <row r="219" spans="1:23" ht="12" customHeight="1" x14ac:dyDescent="0.15">
      <c r="A219" s="2"/>
      <c r="U219" s="9"/>
      <c r="V219" s="8"/>
      <c r="W219" s="8"/>
    </row>
    <row r="220" spans="1:23" ht="12" customHeight="1" x14ac:dyDescent="0.15">
      <c r="A220" s="2"/>
      <c r="U220" s="9"/>
      <c r="V220" s="8"/>
      <c r="W220" s="8"/>
    </row>
    <row r="221" spans="1:23" ht="12" customHeight="1" x14ac:dyDescent="0.15">
      <c r="A221" s="2"/>
      <c r="U221" s="9"/>
      <c r="V221" s="8"/>
      <c r="W221" s="8"/>
    </row>
    <row r="222" spans="1:23" ht="12" customHeight="1" x14ac:dyDescent="0.15">
      <c r="A222" s="2"/>
      <c r="V222" s="8"/>
      <c r="W222" s="8"/>
    </row>
    <row r="223" spans="1:23" ht="12" customHeight="1" x14ac:dyDescent="0.15">
      <c r="A223" s="2"/>
      <c r="V223" s="8"/>
      <c r="W223" s="8"/>
    </row>
    <row r="224" spans="1:23" ht="12" customHeight="1" x14ac:dyDescent="0.15">
      <c r="A224" s="2"/>
      <c r="V224" s="8"/>
      <c r="W224" s="8"/>
    </row>
    <row r="225" spans="1:38" ht="12" customHeight="1" x14ac:dyDescent="0.15">
      <c r="A225" s="2"/>
      <c r="V225" s="9"/>
      <c r="W225" s="9"/>
      <c r="AF225" s="31"/>
      <c r="AG225" s="31"/>
      <c r="AK225" s="31"/>
      <c r="AL225" s="31"/>
    </row>
    <row r="226" spans="1:38" ht="12" customHeight="1" x14ac:dyDescent="0.15">
      <c r="A226" s="2"/>
      <c r="V226" s="9"/>
      <c r="W226" s="9"/>
      <c r="AF226" s="31"/>
      <c r="AG226" s="31"/>
      <c r="AK226" s="31"/>
      <c r="AL226" s="31"/>
    </row>
    <row r="227" spans="1:38" ht="12" customHeight="1" x14ac:dyDescent="0.15">
      <c r="A227" s="2"/>
      <c r="V227" s="9"/>
      <c r="W227" s="9"/>
      <c r="AF227" s="31"/>
      <c r="AG227" s="31"/>
      <c r="AK227" s="31"/>
      <c r="AL227" s="31"/>
    </row>
    <row r="228" spans="1:38" ht="12" customHeight="1" x14ac:dyDescent="0.15">
      <c r="A228" s="2"/>
      <c r="AF228" s="31"/>
      <c r="AG228" s="31"/>
      <c r="AK228" s="31"/>
      <c r="AL228" s="31"/>
    </row>
    <row r="229" spans="1:38" ht="12" customHeight="1" x14ac:dyDescent="0.15">
      <c r="A229" s="2"/>
      <c r="AF229" s="31"/>
      <c r="AG229" s="31"/>
      <c r="AK229" s="31"/>
      <c r="AL229" s="31"/>
    </row>
    <row r="230" spans="1:38" ht="12" customHeight="1" x14ac:dyDescent="0.15">
      <c r="A230" s="2"/>
      <c r="AF230" s="31"/>
      <c r="AG230" s="31"/>
      <c r="AK230" s="31"/>
      <c r="AL230" s="31"/>
    </row>
    <row r="231" spans="1:38" ht="12" customHeight="1" x14ac:dyDescent="0.15">
      <c r="A231" s="2"/>
      <c r="AF231" s="31"/>
      <c r="AG231" s="31"/>
      <c r="AK231" s="31"/>
      <c r="AL231" s="31"/>
    </row>
    <row r="232" spans="1:38" ht="12" customHeight="1" x14ac:dyDescent="0.15">
      <c r="A232" s="2"/>
      <c r="AF232" s="31"/>
      <c r="AG232" s="31"/>
      <c r="AK232" s="31"/>
      <c r="AL232" s="31"/>
    </row>
    <row r="233" spans="1:38" ht="12" customHeight="1" x14ac:dyDescent="0.15">
      <c r="A233" s="2"/>
      <c r="AF233" s="31"/>
      <c r="AG233" s="31"/>
      <c r="AK233" s="31"/>
      <c r="AL233" s="31"/>
    </row>
    <row r="234" spans="1:38" ht="12" customHeight="1" x14ac:dyDescent="0.15">
      <c r="A234" s="2"/>
      <c r="AF234" s="31"/>
      <c r="AG234" s="31"/>
      <c r="AK234" s="31"/>
      <c r="AL234" s="31"/>
    </row>
    <row r="235" spans="1:38" ht="12" customHeight="1" x14ac:dyDescent="0.15">
      <c r="A235" s="2"/>
      <c r="AF235" s="31"/>
      <c r="AG235" s="31"/>
      <c r="AK235" s="31"/>
      <c r="AL235" s="31"/>
    </row>
    <row r="236" spans="1:38" ht="12" customHeight="1" x14ac:dyDescent="0.15">
      <c r="A236" s="2"/>
      <c r="AF236" s="31"/>
      <c r="AG236" s="31"/>
      <c r="AK236" s="31"/>
      <c r="AL236" s="31"/>
    </row>
    <row r="237" spans="1:38" ht="12" customHeight="1" x14ac:dyDescent="0.15">
      <c r="A237" s="2"/>
      <c r="AF237" s="31"/>
      <c r="AG237" s="31"/>
      <c r="AK237" s="31"/>
      <c r="AL237" s="31"/>
    </row>
    <row r="238" spans="1:38" ht="12" customHeight="1" x14ac:dyDescent="0.15">
      <c r="A238" s="2"/>
      <c r="AF238" s="31"/>
      <c r="AG238" s="31"/>
      <c r="AK238" s="31"/>
      <c r="AL238" s="31"/>
    </row>
    <row r="239" spans="1:38" ht="12" customHeight="1" x14ac:dyDescent="0.15">
      <c r="A239" s="2"/>
      <c r="AF239" s="31"/>
      <c r="AG239" s="31"/>
      <c r="AK239" s="31"/>
      <c r="AL239" s="31"/>
    </row>
    <row r="240" spans="1:38" ht="12" customHeight="1" x14ac:dyDescent="0.15">
      <c r="A240" s="2"/>
      <c r="AF240" s="31"/>
      <c r="AG240" s="31"/>
      <c r="AK240" s="31"/>
      <c r="AL240" s="31"/>
    </row>
    <row r="241" spans="1:38" ht="12" customHeight="1" x14ac:dyDescent="0.15">
      <c r="A241" s="2"/>
    </row>
    <row r="242" spans="1:38" ht="12" customHeight="1" x14ac:dyDescent="0.15">
      <c r="A242" s="2"/>
      <c r="AF242" s="31"/>
      <c r="AG242" s="31"/>
      <c r="AK242" s="31"/>
      <c r="AL242" s="31"/>
    </row>
    <row r="243" spans="1:38" ht="12" customHeight="1" x14ac:dyDescent="0.15">
      <c r="A243" s="2"/>
      <c r="AF243" s="31"/>
      <c r="AG243" s="31"/>
      <c r="AK243" s="31"/>
      <c r="AL243" s="31"/>
    </row>
    <row r="244" spans="1:38" ht="12" customHeight="1" x14ac:dyDescent="0.15">
      <c r="A244" s="2"/>
      <c r="AF244" s="31"/>
      <c r="AG244" s="31"/>
      <c r="AK244" s="31"/>
      <c r="AL244" s="31"/>
    </row>
    <row r="245" spans="1:38" ht="12" customHeight="1" x14ac:dyDescent="0.15">
      <c r="A245" s="2"/>
      <c r="AF245" s="31"/>
      <c r="AG245" s="31"/>
      <c r="AK245" s="31"/>
      <c r="AL245" s="31"/>
    </row>
    <row r="246" spans="1:38" ht="12" customHeight="1" x14ac:dyDescent="0.15">
      <c r="A246" s="2"/>
      <c r="AF246" s="31"/>
      <c r="AG246" s="31"/>
      <c r="AK246" s="31"/>
      <c r="AL246" s="31"/>
    </row>
    <row r="247" spans="1:38" ht="12" customHeight="1" x14ac:dyDescent="0.15">
      <c r="A247" s="2"/>
      <c r="AF247" s="31"/>
      <c r="AG247" s="31"/>
      <c r="AK247" s="31"/>
      <c r="AL247" s="31"/>
    </row>
    <row r="248" spans="1:38" ht="12" customHeight="1" x14ac:dyDescent="0.15">
      <c r="A248" s="2"/>
      <c r="AF248" s="31"/>
      <c r="AG248" s="31"/>
      <c r="AK248" s="31"/>
      <c r="AL248" s="31"/>
    </row>
    <row r="249" spans="1:38" ht="12" customHeight="1" x14ac:dyDescent="0.15">
      <c r="A249" s="2"/>
      <c r="AF249" s="31"/>
      <c r="AG249" s="31"/>
      <c r="AK249" s="31"/>
      <c r="AL249" s="31"/>
    </row>
    <row r="250" spans="1:38" ht="12" customHeight="1" x14ac:dyDescent="0.15">
      <c r="A250" s="2"/>
      <c r="AF250" s="31"/>
      <c r="AG250" s="31"/>
      <c r="AK250" s="31"/>
      <c r="AL250" s="31"/>
    </row>
    <row r="251" spans="1:38" ht="12" customHeight="1" x14ac:dyDescent="0.15">
      <c r="A251" s="2"/>
    </row>
    <row r="252" spans="1:38" ht="12" customHeight="1" x14ac:dyDescent="0.15">
      <c r="A252" s="2"/>
    </row>
    <row r="253" spans="1:38" ht="12" customHeight="1" x14ac:dyDescent="0.15">
      <c r="A253" s="2"/>
    </row>
    <row r="254" spans="1:38" ht="12" customHeight="1" x14ac:dyDescent="0.15">
      <c r="A254" s="2"/>
    </row>
    <row r="255" spans="1:38" ht="12" customHeight="1" x14ac:dyDescent="0.15">
      <c r="A255" s="2"/>
    </row>
    <row r="256" spans="1:38" ht="12" customHeight="1" x14ac:dyDescent="0.15">
      <c r="A256" s="2"/>
    </row>
    <row r="257" spans="1:37" ht="12" customHeight="1" x14ac:dyDescent="0.15">
      <c r="A257" s="2"/>
      <c r="AF257" s="31"/>
      <c r="AG257" s="31"/>
    </row>
    <row r="258" spans="1:37" ht="12" customHeight="1" x14ac:dyDescent="0.15">
      <c r="A258" s="2"/>
      <c r="AF258" s="41"/>
      <c r="AG258" s="31"/>
      <c r="AK258" s="31"/>
    </row>
    <row r="259" spans="1:37" ht="12" customHeight="1" x14ac:dyDescent="0.15">
      <c r="A259" s="2"/>
      <c r="AF259" s="31"/>
      <c r="AG259" s="31"/>
      <c r="AK259" s="31"/>
    </row>
    <row r="260" spans="1:37" ht="12" customHeight="1" x14ac:dyDescent="0.15">
      <c r="A260" s="2"/>
      <c r="AF260" s="31"/>
      <c r="AG260" s="31"/>
      <c r="AK260" s="31"/>
    </row>
    <row r="261" spans="1:37" ht="12" customHeight="1" x14ac:dyDescent="0.15">
      <c r="A261" s="2"/>
      <c r="AF261" s="31"/>
      <c r="AG261" s="31"/>
      <c r="AK261" s="31"/>
    </row>
    <row r="262" spans="1:37" ht="12" customHeight="1" x14ac:dyDescent="0.15">
      <c r="A262" s="2"/>
      <c r="AF262" s="31"/>
      <c r="AG262" s="31"/>
      <c r="AK262" s="31"/>
    </row>
    <row r="263" spans="1:37" ht="12" customHeight="1" x14ac:dyDescent="0.15">
      <c r="A263" s="2"/>
      <c r="AF263" s="31"/>
      <c r="AG263" s="31"/>
      <c r="AK263" s="31"/>
    </row>
    <row r="264" spans="1:37" ht="12" customHeight="1" x14ac:dyDescent="0.15">
      <c r="A264" s="2"/>
      <c r="AF264" s="31"/>
      <c r="AH264" s="62"/>
      <c r="AI264" s="62"/>
      <c r="AJ264" s="62"/>
    </row>
    <row r="265" spans="1:37" ht="12" customHeight="1" x14ac:dyDescent="0.15">
      <c r="A265" s="2"/>
      <c r="AF265" s="31"/>
      <c r="AH265" s="62"/>
      <c r="AI265" s="62"/>
      <c r="AJ265" s="62"/>
    </row>
    <row r="266" spans="1:37" ht="12" customHeight="1" x14ac:dyDescent="0.15">
      <c r="A266" s="2"/>
      <c r="AF266" s="31"/>
      <c r="AH266" s="62"/>
      <c r="AI266" s="62"/>
      <c r="AJ266" s="62"/>
    </row>
    <row r="267" spans="1:37" ht="12" customHeight="1" x14ac:dyDescent="0.15">
      <c r="A267" s="2"/>
      <c r="AF267" s="31"/>
      <c r="AH267" s="62"/>
      <c r="AI267" s="62"/>
      <c r="AJ267" s="62"/>
    </row>
    <row r="268" spans="1:37" ht="12" customHeight="1" x14ac:dyDescent="0.15">
      <c r="A268" s="2"/>
      <c r="AF268" s="31"/>
      <c r="AH268" s="62"/>
      <c r="AI268" s="62"/>
      <c r="AJ268" s="62"/>
    </row>
    <row r="269" spans="1:37" ht="12" customHeight="1" x14ac:dyDescent="0.15">
      <c r="A269" s="2"/>
      <c r="AF269" s="31"/>
      <c r="AH269" s="62"/>
      <c r="AI269" s="62"/>
      <c r="AJ269" s="62"/>
    </row>
    <row r="270" spans="1:37" ht="12" customHeight="1" x14ac:dyDescent="0.15">
      <c r="A270" s="2"/>
      <c r="AF270" s="31"/>
      <c r="AH270" s="62"/>
      <c r="AI270" s="62"/>
      <c r="AJ270" s="62"/>
    </row>
    <row r="271" spans="1:37" ht="12" customHeight="1" x14ac:dyDescent="0.15">
      <c r="A271" s="2"/>
      <c r="AF271" s="31"/>
      <c r="AH271" s="62"/>
      <c r="AI271" s="62"/>
      <c r="AJ271" s="62"/>
    </row>
    <row r="272" spans="1:37" ht="12" customHeight="1" x14ac:dyDescent="0.15">
      <c r="A272" s="2"/>
    </row>
    <row r="273" spans="1:1" ht="12" customHeight="1" x14ac:dyDescent="0.15">
      <c r="A273" s="2"/>
    </row>
    <row r="274" spans="1:1" ht="12" customHeight="1" x14ac:dyDescent="0.15">
      <c r="A274" s="2"/>
    </row>
    <row r="275" spans="1:1" ht="12" customHeight="1" x14ac:dyDescent="0.15">
      <c r="A275" s="2"/>
    </row>
    <row r="276" spans="1:1" ht="12" customHeight="1" x14ac:dyDescent="0.15">
      <c r="A276" s="2"/>
    </row>
    <row r="277" spans="1:1" ht="12" customHeight="1" x14ac:dyDescent="0.15">
      <c r="A277" s="2"/>
    </row>
    <row r="278" spans="1:1" ht="12" customHeight="1" x14ac:dyDescent="0.15">
      <c r="A278" s="2"/>
    </row>
    <row r="279" spans="1:1" ht="12" customHeight="1" x14ac:dyDescent="0.15">
      <c r="A279" s="2"/>
    </row>
    <row r="280" spans="1:1" ht="12" customHeight="1" x14ac:dyDescent="0.15">
      <c r="A280" s="2"/>
    </row>
    <row r="281" spans="1:1" ht="12" customHeight="1" x14ac:dyDescent="0.15">
      <c r="A281" s="2"/>
    </row>
    <row r="282" spans="1:1" ht="12" customHeight="1" x14ac:dyDescent="0.15">
      <c r="A282" s="2"/>
    </row>
    <row r="283" spans="1:1" ht="12" customHeight="1" x14ac:dyDescent="0.15">
      <c r="A283" s="2"/>
    </row>
    <row r="284" spans="1:1" ht="12" customHeight="1" x14ac:dyDescent="0.15">
      <c r="A284" s="2"/>
    </row>
    <row r="285" spans="1:1" ht="12" customHeight="1" x14ac:dyDescent="0.15">
      <c r="A285" s="2"/>
    </row>
    <row r="286" spans="1:1" ht="12" customHeight="1" x14ac:dyDescent="0.15">
      <c r="A286" s="2"/>
    </row>
    <row r="287" spans="1:1" ht="11.25" customHeight="1" x14ac:dyDescent="0.15">
      <c r="A287" s="2"/>
    </row>
    <row r="288" spans="1:1" ht="12" customHeight="1" x14ac:dyDescent="0.15">
      <c r="A288" s="2"/>
    </row>
    <row r="289" spans="1:38" ht="12" customHeight="1" x14ac:dyDescent="0.15">
      <c r="A289" s="2"/>
    </row>
    <row r="290" spans="1:38" ht="12" customHeight="1" x14ac:dyDescent="0.15">
      <c r="A290" s="2"/>
    </row>
    <row r="291" spans="1:38" ht="12" customHeight="1" x14ac:dyDescent="0.15">
      <c r="A291" s="2"/>
    </row>
    <row r="292" spans="1:38" ht="12" customHeight="1" x14ac:dyDescent="0.15">
      <c r="A292" s="2"/>
    </row>
    <row r="293" spans="1:38" ht="12" customHeight="1" x14ac:dyDescent="0.15">
      <c r="A293" s="2"/>
    </row>
    <row r="294" spans="1:38" ht="12" customHeight="1" x14ac:dyDescent="0.15">
      <c r="A294" s="2"/>
    </row>
    <row r="295" spans="1:38" ht="12" customHeight="1" x14ac:dyDescent="0.15">
      <c r="A295" s="2"/>
    </row>
    <row r="296" spans="1:38" ht="12" customHeight="1" x14ac:dyDescent="0.15">
      <c r="A296" s="2"/>
    </row>
    <row r="297" spans="1:38" ht="12" customHeight="1" x14ac:dyDescent="0.15">
      <c r="A297" s="2"/>
    </row>
    <row r="298" spans="1:38" ht="12" customHeight="1" x14ac:dyDescent="0.15">
      <c r="A298" s="2"/>
    </row>
    <row r="299" spans="1:38" ht="12" customHeight="1" x14ac:dyDescent="0.15">
      <c r="A299" s="2"/>
    </row>
    <row r="300" spans="1:38" ht="12" customHeight="1" x14ac:dyDescent="0.15">
      <c r="A300" s="2"/>
      <c r="AF300" s="2"/>
      <c r="AG300" s="2"/>
      <c r="AH300" s="2"/>
      <c r="AI300" s="2"/>
      <c r="AJ300" s="2"/>
      <c r="AK300" s="2"/>
      <c r="AL300" s="2"/>
    </row>
    <row r="301" spans="1:38" ht="12" customHeight="1" x14ac:dyDescent="0.15">
      <c r="A301" s="2"/>
    </row>
    <row r="302" spans="1:38" ht="12" customHeight="1" x14ac:dyDescent="0.15">
      <c r="A302" s="2"/>
    </row>
    <row r="303" spans="1:38" ht="12" customHeight="1" x14ac:dyDescent="0.15">
      <c r="A303" s="2"/>
    </row>
    <row r="304" spans="1:38" ht="12" customHeight="1" x14ac:dyDescent="0.15">
      <c r="A304" s="2"/>
    </row>
    <row r="305" spans="1:1" ht="12" customHeight="1" x14ac:dyDescent="0.15">
      <c r="A305" s="2"/>
    </row>
    <row r="306" spans="1:1" ht="12" customHeight="1" x14ac:dyDescent="0.15">
      <c r="A306" s="2"/>
    </row>
    <row r="307" spans="1:1" ht="12" customHeight="1" x14ac:dyDescent="0.15">
      <c r="A307" s="2"/>
    </row>
    <row r="308" spans="1:1" ht="12" customHeight="1" x14ac:dyDescent="0.15">
      <c r="A308" s="2"/>
    </row>
    <row r="309" spans="1:1" ht="12" customHeight="1" x14ac:dyDescent="0.15">
      <c r="A309" s="2"/>
    </row>
    <row r="310" spans="1:1" ht="12" customHeight="1" x14ac:dyDescent="0.15">
      <c r="A310" s="2"/>
    </row>
    <row r="311" spans="1:1" ht="12" customHeight="1" x14ac:dyDescent="0.15">
      <c r="A311" s="2"/>
    </row>
    <row r="312" spans="1:1" ht="12" customHeight="1" x14ac:dyDescent="0.15">
      <c r="A312" s="2"/>
    </row>
    <row r="313" spans="1:1" ht="12" customHeight="1" x14ac:dyDescent="0.15">
      <c r="A313" s="2"/>
    </row>
    <row r="314" spans="1:1" ht="12" customHeight="1" x14ac:dyDescent="0.15">
      <c r="A314" s="2"/>
    </row>
    <row r="315" spans="1:1" ht="12" customHeight="1" x14ac:dyDescent="0.15">
      <c r="A315" s="2"/>
    </row>
    <row r="316" spans="1:1" ht="12" customHeight="1" x14ac:dyDescent="0.15">
      <c r="A316" s="2"/>
    </row>
    <row r="317" spans="1:1" ht="12" customHeight="1" x14ac:dyDescent="0.15">
      <c r="A317" s="2"/>
    </row>
    <row r="318" spans="1:1" ht="12" customHeight="1" x14ac:dyDescent="0.15">
      <c r="A318" s="2"/>
    </row>
    <row r="319" spans="1:1" ht="12" customHeight="1" x14ac:dyDescent="0.15">
      <c r="A319" s="2"/>
    </row>
    <row r="320" spans="1:1" ht="12" customHeight="1" x14ac:dyDescent="0.15">
      <c r="A320" s="2"/>
    </row>
    <row r="321" spans="1:1" ht="12" customHeight="1" x14ac:dyDescent="0.15">
      <c r="A321" s="2"/>
    </row>
    <row r="322" spans="1:1" ht="12" customHeight="1" x14ac:dyDescent="0.15">
      <c r="A322" s="2"/>
    </row>
    <row r="323" spans="1:1" ht="12" customHeight="1" x14ac:dyDescent="0.15">
      <c r="A323" s="2"/>
    </row>
    <row r="324" spans="1:1" ht="12" customHeight="1" x14ac:dyDescent="0.15">
      <c r="A324" s="2"/>
    </row>
    <row r="325" spans="1:1" ht="12" customHeight="1" x14ac:dyDescent="0.15">
      <c r="A325" s="2"/>
    </row>
    <row r="326" spans="1:1" ht="12" customHeight="1" x14ac:dyDescent="0.15">
      <c r="A326" s="2"/>
    </row>
    <row r="327" spans="1:1" ht="12" customHeight="1" x14ac:dyDescent="0.15">
      <c r="A327" s="2"/>
    </row>
    <row r="328" spans="1:1" ht="12" customHeight="1" x14ac:dyDescent="0.15">
      <c r="A328" s="2"/>
    </row>
    <row r="329" spans="1:1" ht="12" customHeight="1" x14ac:dyDescent="0.15">
      <c r="A329" s="2"/>
    </row>
    <row r="330" spans="1:1" ht="12" customHeight="1" x14ac:dyDescent="0.15">
      <c r="A330" s="2"/>
    </row>
    <row r="331" spans="1:1" ht="12" customHeight="1" x14ac:dyDescent="0.15">
      <c r="A331" s="2"/>
    </row>
    <row r="332" spans="1:1" ht="12" customHeight="1" x14ac:dyDescent="0.15">
      <c r="A332" s="2"/>
    </row>
    <row r="333" spans="1:1" ht="12" customHeight="1" x14ac:dyDescent="0.15">
      <c r="A333" s="2"/>
    </row>
    <row r="334" spans="1:1" ht="12" customHeight="1" x14ac:dyDescent="0.15">
      <c r="A334" s="2"/>
    </row>
    <row r="335" spans="1:1" ht="12" customHeight="1" x14ac:dyDescent="0.15">
      <c r="A335" s="2"/>
    </row>
    <row r="336" spans="1:1" ht="12" customHeight="1" x14ac:dyDescent="0.15">
      <c r="A336" s="2"/>
    </row>
    <row r="337" spans="1:1" ht="12" customHeight="1" x14ac:dyDescent="0.15">
      <c r="A337" s="2"/>
    </row>
    <row r="338" spans="1:1" ht="12" customHeight="1" x14ac:dyDescent="0.15">
      <c r="A338" s="2"/>
    </row>
    <row r="339" spans="1:1" ht="12" customHeight="1" x14ac:dyDescent="0.15">
      <c r="A339" s="2"/>
    </row>
    <row r="340" spans="1:1" ht="12" customHeight="1" x14ac:dyDescent="0.15">
      <c r="A340" s="2"/>
    </row>
    <row r="341" spans="1:1" ht="12" customHeight="1" x14ac:dyDescent="0.15">
      <c r="A341" s="2"/>
    </row>
    <row r="342" spans="1:1" ht="12" customHeight="1" x14ac:dyDescent="0.15">
      <c r="A342" s="2"/>
    </row>
    <row r="343" spans="1:1" ht="12" customHeight="1" x14ac:dyDescent="0.15">
      <c r="A343" s="2"/>
    </row>
    <row r="344" spans="1:1" ht="12" customHeight="1" x14ac:dyDescent="0.15">
      <c r="A344" s="2"/>
    </row>
    <row r="345" spans="1:1" ht="12" customHeight="1" x14ac:dyDescent="0.15">
      <c r="A345" s="2"/>
    </row>
    <row r="346" spans="1:1" ht="12" customHeight="1" x14ac:dyDescent="0.15">
      <c r="A346" s="2"/>
    </row>
    <row r="347" spans="1:1" ht="12" customHeight="1" x14ac:dyDescent="0.15">
      <c r="A347" s="2"/>
    </row>
    <row r="348" spans="1:1" ht="12" customHeight="1" x14ac:dyDescent="0.15">
      <c r="A348" s="2"/>
    </row>
    <row r="349" spans="1:1" ht="12" customHeight="1" x14ac:dyDescent="0.15">
      <c r="A349" s="2"/>
    </row>
    <row r="350" spans="1:1" ht="12" customHeight="1" x14ac:dyDescent="0.15">
      <c r="A350" s="2"/>
    </row>
    <row r="351" spans="1:1" ht="12" customHeight="1" x14ac:dyDescent="0.15">
      <c r="A351" s="2"/>
    </row>
    <row r="352" spans="1:1" ht="12" customHeight="1" x14ac:dyDescent="0.15">
      <c r="A352" s="2"/>
    </row>
    <row r="353" spans="1:1" ht="12" customHeight="1" x14ac:dyDescent="0.15">
      <c r="A353" s="2"/>
    </row>
    <row r="354" spans="1:1" ht="12" customHeight="1" x14ac:dyDescent="0.15">
      <c r="A354" s="2"/>
    </row>
    <row r="355" spans="1:1" ht="12" customHeight="1" x14ac:dyDescent="0.15">
      <c r="A355" s="2"/>
    </row>
    <row r="356" spans="1:1" ht="12" customHeight="1" x14ac:dyDescent="0.15">
      <c r="A356" s="2"/>
    </row>
    <row r="357" spans="1:1" ht="12" customHeight="1" x14ac:dyDescent="0.15">
      <c r="A357" s="2"/>
    </row>
    <row r="358" spans="1:1" ht="12" customHeight="1" x14ac:dyDescent="0.15">
      <c r="A358" s="2"/>
    </row>
    <row r="359" spans="1:1" ht="12" customHeight="1" x14ac:dyDescent="0.15">
      <c r="A359" s="2"/>
    </row>
    <row r="360" spans="1:1" ht="12" customHeight="1" x14ac:dyDescent="0.15">
      <c r="A360" s="2"/>
    </row>
    <row r="361" spans="1:1" ht="12" customHeight="1" x14ac:dyDescent="0.15">
      <c r="A361" s="2"/>
    </row>
    <row r="362" spans="1:1" ht="12" customHeight="1" x14ac:dyDescent="0.15">
      <c r="A362" s="2"/>
    </row>
    <row r="363" spans="1:1" ht="12" customHeight="1" x14ac:dyDescent="0.15">
      <c r="A363" s="2"/>
    </row>
    <row r="364" spans="1:1" ht="12" customHeight="1" x14ac:dyDescent="0.15">
      <c r="A364" s="2"/>
    </row>
    <row r="365" spans="1:1" ht="12" customHeight="1" x14ac:dyDescent="0.15">
      <c r="A365" s="2"/>
    </row>
    <row r="366" spans="1:1" ht="12" customHeight="1" x14ac:dyDescent="0.15">
      <c r="A366" s="2"/>
    </row>
    <row r="367" spans="1:1" ht="12" customHeight="1" x14ac:dyDescent="0.15">
      <c r="A367" s="2"/>
    </row>
    <row r="368" spans="1:1" ht="12" customHeight="1" x14ac:dyDescent="0.15">
      <c r="A368" s="2"/>
    </row>
    <row r="369" spans="1:1" ht="12" customHeight="1" x14ac:dyDescent="0.15">
      <c r="A369" s="2"/>
    </row>
    <row r="370" spans="1:1" ht="12" customHeight="1" x14ac:dyDescent="0.15">
      <c r="A370" s="2"/>
    </row>
    <row r="371" spans="1:1" ht="12" customHeight="1" x14ac:dyDescent="0.15">
      <c r="A371" s="2"/>
    </row>
    <row r="372" spans="1:1" ht="12" customHeight="1" x14ac:dyDescent="0.15">
      <c r="A372" s="2"/>
    </row>
    <row r="373" spans="1:1" ht="12" customHeight="1" x14ac:dyDescent="0.15">
      <c r="A373" s="2"/>
    </row>
    <row r="374" spans="1:1" ht="12" customHeight="1" x14ac:dyDescent="0.15">
      <c r="A374" s="2"/>
    </row>
    <row r="375" spans="1:1" ht="12" customHeight="1" x14ac:dyDescent="0.15">
      <c r="A375" s="2"/>
    </row>
    <row r="376" spans="1:1" ht="12" customHeight="1" x14ac:dyDescent="0.15">
      <c r="A376" s="2"/>
    </row>
    <row r="377" spans="1:1" ht="12" customHeight="1" x14ac:dyDescent="0.15">
      <c r="A377" s="2"/>
    </row>
    <row r="378" spans="1:1" ht="12" customHeight="1" x14ac:dyDescent="0.15">
      <c r="A378" s="2"/>
    </row>
    <row r="379" spans="1:1" ht="12" customHeight="1" x14ac:dyDescent="0.15">
      <c r="A379" s="2"/>
    </row>
    <row r="380" spans="1:1" ht="12" customHeight="1" x14ac:dyDescent="0.15">
      <c r="A380" s="2"/>
    </row>
    <row r="381" spans="1:1" ht="12" customHeight="1" x14ac:dyDescent="0.15">
      <c r="A381" s="2"/>
    </row>
    <row r="382" spans="1:1" ht="12" customHeight="1" x14ac:dyDescent="0.15">
      <c r="A382" s="2"/>
    </row>
    <row r="383" spans="1:1" ht="12" customHeight="1" x14ac:dyDescent="0.15">
      <c r="A383" s="2"/>
    </row>
    <row r="384" spans="1:1" ht="12" customHeight="1" x14ac:dyDescent="0.15">
      <c r="A384" s="2"/>
    </row>
    <row r="385" spans="1:1" ht="12" customHeight="1" x14ac:dyDescent="0.15">
      <c r="A385" s="2"/>
    </row>
    <row r="386" spans="1:1" ht="12" customHeight="1" x14ac:dyDescent="0.15">
      <c r="A386" s="2"/>
    </row>
    <row r="387" spans="1:1" ht="12" customHeight="1" x14ac:dyDescent="0.15">
      <c r="A387" s="2"/>
    </row>
    <row r="388" spans="1:1" ht="12" customHeight="1" x14ac:dyDescent="0.15">
      <c r="A388" s="2"/>
    </row>
    <row r="389" spans="1:1" ht="12" customHeight="1" x14ac:dyDescent="0.15">
      <c r="A389" s="2"/>
    </row>
    <row r="390" spans="1:1" ht="12" customHeight="1" x14ac:dyDescent="0.15">
      <c r="A390" s="2"/>
    </row>
    <row r="391" spans="1:1" ht="12" customHeight="1" x14ac:dyDescent="0.15">
      <c r="A391" s="2"/>
    </row>
    <row r="392" spans="1:1" ht="12" customHeight="1" x14ac:dyDescent="0.15">
      <c r="A392" s="2"/>
    </row>
    <row r="393" spans="1:1" ht="12" customHeight="1" x14ac:dyDescent="0.15">
      <c r="A393" s="2"/>
    </row>
    <row r="394" spans="1:1" ht="12" customHeight="1" x14ac:dyDescent="0.15">
      <c r="A394" s="2"/>
    </row>
    <row r="395" spans="1:1" ht="12" customHeight="1" x14ac:dyDescent="0.15">
      <c r="A395" s="2"/>
    </row>
    <row r="396" spans="1:1" ht="12" customHeight="1" x14ac:dyDescent="0.15">
      <c r="A396" s="2"/>
    </row>
    <row r="397" spans="1:1" ht="12" customHeight="1" x14ac:dyDescent="0.15">
      <c r="A397" s="2"/>
    </row>
    <row r="398" spans="1:1" ht="12" customHeight="1" x14ac:dyDescent="0.15">
      <c r="A398" s="2"/>
    </row>
    <row r="399" spans="1:1" ht="12" customHeight="1" x14ac:dyDescent="0.15">
      <c r="A399" s="2"/>
    </row>
    <row r="400" spans="1:1" ht="12" customHeight="1" x14ac:dyDescent="0.15">
      <c r="A400" s="2"/>
    </row>
    <row r="401" spans="1:1" ht="12" customHeight="1" x14ac:dyDescent="0.15">
      <c r="A401" s="2"/>
    </row>
    <row r="402" spans="1:1" ht="12" customHeight="1" x14ac:dyDescent="0.15">
      <c r="A402" s="2"/>
    </row>
    <row r="403" spans="1:1" ht="12" customHeight="1" x14ac:dyDescent="0.15">
      <c r="A403" s="2"/>
    </row>
    <row r="404" spans="1:1" ht="12" customHeight="1" x14ac:dyDescent="0.15">
      <c r="A404" s="2"/>
    </row>
    <row r="405" spans="1:1" ht="12" customHeight="1" x14ac:dyDescent="0.15">
      <c r="A405" s="2"/>
    </row>
    <row r="406" spans="1:1" ht="12" customHeight="1" x14ac:dyDescent="0.15">
      <c r="A406" s="2"/>
    </row>
    <row r="407" spans="1:1" ht="12" customHeight="1" x14ac:dyDescent="0.15">
      <c r="A407" s="2"/>
    </row>
    <row r="408" spans="1:1" ht="12" customHeight="1" x14ac:dyDescent="0.15">
      <c r="A408" s="2"/>
    </row>
    <row r="409" spans="1:1" ht="12" customHeight="1" x14ac:dyDescent="0.15">
      <c r="A409" s="2"/>
    </row>
    <row r="410" spans="1:1" ht="12" customHeight="1" x14ac:dyDescent="0.15">
      <c r="A410" s="2"/>
    </row>
    <row r="411" spans="1:1" ht="12" customHeight="1" x14ac:dyDescent="0.15">
      <c r="A411" s="2"/>
    </row>
    <row r="412" spans="1:1" ht="12" customHeight="1" x14ac:dyDescent="0.15">
      <c r="A412" s="2"/>
    </row>
    <row r="413" spans="1:1" ht="12" customHeight="1" x14ac:dyDescent="0.15">
      <c r="A413" s="2"/>
    </row>
    <row r="414" spans="1:1" ht="12" customHeight="1" x14ac:dyDescent="0.15">
      <c r="A414" s="2"/>
    </row>
    <row r="415" spans="1:1" ht="12" customHeight="1" x14ac:dyDescent="0.15">
      <c r="A415" s="2"/>
    </row>
    <row r="416" spans="1:1" ht="12" customHeight="1" x14ac:dyDescent="0.15">
      <c r="A416" s="2"/>
    </row>
    <row r="417" spans="1:1" ht="12" customHeight="1" x14ac:dyDescent="0.15">
      <c r="A417" s="2"/>
    </row>
    <row r="418" spans="1:1" ht="12" customHeight="1" x14ac:dyDescent="0.15">
      <c r="A418" s="2"/>
    </row>
    <row r="419" spans="1:1" ht="12" customHeight="1" x14ac:dyDescent="0.15">
      <c r="A419" s="2"/>
    </row>
    <row r="420" spans="1:1" ht="12" customHeight="1" x14ac:dyDescent="0.15">
      <c r="A420" s="2"/>
    </row>
    <row r="421" spans="1:1" ht="12" customHeight="1" x14ac:dyDescent="0.15">
      <c r="A421" s="2"/>
    </row>
    <row r="422" spans="1:1" ht="12" customHeight="1" x14ac:dyDescent="0.15">
      <c r="A422" s="2"/>
    </row>
    <row r="423" spans="1:1" ht="12" customHeight="1" x14ac:dyDescent="0.15">
      <c r="A423" s="2"/>
    </row>
    <row r="424" spans="1:1" ht="12" customHeight="1" x14ac:dyDescent="0.15">
      <c r="A424" s="2"/>
    </row>
    <row r="425" spans="1:1" ht="12" customHeight="1" x14ac:dyDescent="0.15">
      <c r="A425" s="2"/>
    </row>
    <row r="426" spans="1:1" ht="12" customHeight="1" x14ac:dyDescent="0.15">
      <c r="A426" s="2"/>
    </row>
    <row r="427" spans="1:1" ht="12" customHeight="1" x14ac:dyDescent="0.15">
      <c r="A427" s="2"/>
    </row>
    <row r="428" spans="1:1" ht="12" customHeight="1" x14ac:dyDescent="0.15">
      <c r="A428" s="2"/>
    </row>
    <row r="429" spans="1:1" ht="12" customHeight="1" x14ac:dyDescent="0.15">
      <c r="A429" s="2"/>
    </row>
    <row r="430" spans="1:1" ht="12" customHeight="1" x14ac:dyDescent="0.15">
      <c r="A430" s="2"/>
    </row>
    <row r="431" spans="1:1" ht="12" customHeight="1" x14ac:dyDescent="0.15">
      <c r="A431" s="2"/>
    </row>
    <row r="432" spans="1:1" ht="12" customHeight="1" x14ac:dyDescent="0.15">
      <c r="A432" s="2"/>
    </row>
    <row r="433" spans="1:1" ht="12" customHeight="1" x14ac:dyDescent="0.15">
      <c r="A433" s="2"/>
    </row>
    <row r="434" spans="1:1" ht="12" customHeight="1" x14ac:dyDescent="0.15">
      <c r="A434" s="2"/>
    </row>
    <row r="435" spans="1:1" ht="12" customHeight="1" x14ac:dyDescent="0.15">
      <c r="A435" s="2"/>
    </row>
    <row r="436" spans="1:1" ht="12" customHeight="1" x14ac:dyDescent="0.15">
      <c r="A436" s="2"/>
    </row>
    <row r="437" spans="1:1" ht="12.95" customHeight="1" x14ac:dyDescent="0.15">
      <c r="A437" s="2"/>
    </row>
    <row r="438" spans="1:1" ht="12.95" customHeight="1" x14ac:dyDescent="0.15">
      <c r="A438" s="2"/>
    </row>
    <row r="439" spans="1:1" ht="12" customHeight="1" x14ac:dyDescent="0.15">
      <c r="A439" s="2"/>
    </row>
    <row r="440" spans="1:1" ht="12" customHeight="1" x14ac:dyDescent="0.15">
      <c r="A440" s="2"/>
    </row>
    <row r="441" spans="1:1" ht="12" customHeight="1" x14ac:dyDescent="0.15">
      <c r="A441" s="2"/>
    </row>
    <row r="442" spans="1:1" ht="12" customHeight="1" x14ac:dyDescent="0.15">
      <c r="A442" s="2"/>
    </row>
    <row r="443" spans="1:1" ht="12" customHeight="1" x14ac:dyDescent="0.15">
      <c r="A443" s="2"/>
    </row>
    <row r="444" spans="1:1" ht="12" customHeight="1" x14ac:dyDescent="0.15">
      <c r="A444" s="2"/>
    </row>
    <row r="445" spans="1:1" ht="12" customHeight="1" x14ac:dyDescent="0.15">
      <c r="A445" s="2"/>
    </row>
    <row r="446" spans="1:1" ht="12" customHeight="1" x14ac:dyDescent="0.15">
      <c r="A446" s="2"/>
    </row>
    <row r="447" spans="1:1" ht="12" customHeight="1" x14ac:dyDescent="0.15">
      <c r="A447" s="2"/>
    </row>
    <row r="448" spans="1:1" ht="12" customHeight="1" x14ac:dyDescent="0.15">
      <c r="A448" s="2"/>
    </row>
    <row r="449" spans="1:1" ht="12" customHeight="1" x14ac:dyDescent="0.15">
      <c r="A449" s="2"/>
    </row>
    <row r="450" spans="1:1" ht="12" customHeight="1" x14ac:dyDescent="0.15">
      <c r="A450" s="2"/>
    </row>
    <row r="451" spans="1:1" ht="12" customHeight="1" x14ac:dyDescent="0.15">
      <c r="A451" s="2"/>
    </row>
    <row r="452" spans="1:1" ht="12" customHeight="1" x14ac:dyDescent="0.15">
      <c r="A452" s="2"/>
    </row>
    <row r="453" spans="1:1" ht="12" customHeight="1" x14ac:dyDescent="0.15">
      <c r="A453" s="2"/>
    </row>
    <row r="454" spans="1:1" ht="12" customHeight="1" x14ac:dyDescent="0.15">
      <c r="A454" s="2"/>
    </row>
    <row r="455" spans="1:1" ht="12" customHeight="1" x14ac:dyDescent="0.15">
      <c r="A455" s="2"/>
    </row>
    <row r="456" spans="1:1" ht="12" customHeight="1" x14ac:dyDescent="0.15">
      <c r="A456" s="2"/>
    </row>
    <row r="457" spans="1:1" ht="12" customHeight="1" x14ac:dyDescent="0.15">
      <c r="A457" s="2"/>
    </row>
    <row r="458" spans="1:1" ht="12" customHeight="1" x14ac:dyDescent="0.15">
      <c r="A458" s="2"/>
    </row>
    <row r="459" spans="1:1" ht="12" customHeight="1" x14ac:dyDescent="0.15">
      <c r="A459" s="2"/>
    </row>
    <row r="460" spans="1:1" ht="12" customHeight="1" x14ac:dyDescent="0.15">
      <c r="A460" s="2"/>
    </row>
    <row r="461" spans="1:1" ht="12" customHeight="1" x14ac:dyDescent="0.15">
      <c r="A461" s="2"/>
    </row>
    <row r="462" spans="1:1" ht="12" customHeight="1" x14ac:dyDescent="0.15">
      <c r="A462" s="2"/>
    </row>
    <row r="463" spans="1:1" ht="12" customHeight="1" x14ac:dyDescent="0.15">
      <c r="A463" s="2"/>
    </row>
    <row r="464" spans="1:1" ht="12" customHeight="1" x14ac:dyDescent="0.15">
      <c r="A464" s="2"/>
    </row>
    <row r="465" spans="1:1" ht="12" customHeight="1" x14ac:dyDescent="0.15">
      <c r="A465" s="2"/>
    </row>
    <row r="466" spans="1:1" ht="12" customHeight="1" x14ac:dyDescent="0.15">
      <c r="A466" s="2"/>
    </row>
    <row r="467" spans="1:1" ht="12" customHeight="1" x14ac:dyDescent="0.15">
      <c r="A467" s="2"/>
    </row>
    <row r="468" spans="1:1" ht="12" customHeight="1" x14ac:dyDescent="0.15">
      <c r="A468" s="2"/>
    </row>
    <row r="469" spans="1:1" ht="12" customHeight="1" x14ac:dyDescent="0.15">
      <c r="A469" s="2"/>
    </row>
    <row r="470" spans="1:1" ht="12" customHeight="1" x14ac:dyDescent="0.15">
      <c r="A470" s="2"/>
    </row>
    <row r="471" spans="1:1" ht="12" customHeight="1" x14ac:dyDescent="0.15">
      <c r="A471" s="2"/>
    </row>
    <row r="472" spans="1:1" ht="12" customHeight="1" x14ac:dyDescent="0.15">
      <c r="A472" s="2"/>
    </row>
    <row r="473" spans="1:1" ht="12" customHeight="1" x14ac:dyDescent="0.15">
      <c r="A473" s="2"/>
    </row>
    <row r="474" spans="1:1" ht="12" customHeight="1" x14ac:dyDescent="0.15">
      <c r="A474" s="2"/>
    </row>
    <row r="475" spans="1:1" ht="12" customHeight="1" x14ac:dyDescent="0.15">
      <c r="A475" s="2"/>
    </row>
    <row r="476" spans="1:1" ht="12" customHeight="1" x14ac:dyDescent="0.15">
      <c r="A476" s="2"/>
    </row>
    <row r="477" spans="1:1" ht="12" customHeight="1" x14ac:dyDescent="0.15">
      <c r="A477" s="2"/>
    </row>
    <row r="478" spans="1:1" ht="12" customHeight="1" x14ac:dyDescent="0.15">
      <c r="A478" s="2"/>
    </row>
    <row r="479" spans="1:1" ht="12" customHeight="1" x14ac:dyDescent="0.15">
      <c r="A479" s="2"/>
    </row>
    <row r="480" spans="1:1" ht="12" customHeight="1" x14ac:dyDescent="0.15">
      <c r="A480" s="2"/>
    </row>
    <row r="481" spans="1:1" ht="12" customHeight="1" x14ac:dyDescent="0.15">
      <c r="A481" s="2"/>
    </row>
    <row r="482" spans="1:1" ht="12" customHeight="1" x14ac:dyDescent="0.15">
      <c r="A482" s="2"/>
    </row>
    <row r="483" spans="1:1" ht="12" customHeight="1" x14ac:dyDescent="0.15">
      <c r="A483" s="2"/>
    </row>
    <row r="484" spans="1:1" ht="12" customHeight="1" x14ac:dyDescent="0.15">
      <c r="A484" s="2"/>
    </row>
    <row r="485" spans="1:1" ht="12" customHeight="1" x14ac:dyDescent="0.15">
      <c r="A485" s="2"/>
    </row>
    <row r="486" spans="1:1" ht="12" customHeight="1" x14ac:dyDescent="0.15">
      <c r="A486" s="2"/>
    </row>
    <row r="487" spans="1:1" ht="12" customHeight="1" x14ac:dyDescent="0.15">
      <c r="A487" s="2"/>
    </row>
    <row r="488" spans="1:1" ht="12" customHeight="1" x14ac:dyDescent="0.15">
      <c r="A488" s="2"/>
    </row>
    <row r="489" spans="1:1" ht="12" customHeight="1" x14ac:dyDescent="0.15">
      <c r="A489" s="2"/>
    </row>
    <row r="490" spans="1:1" ht="12" customHeight="1" x14ac:dyDescent="0.15">
      <c r="A490" s="2"/>
    </row>
    <row r="491" spans="1:1" ht="12" customHeight="1" x14ac:dyDescent="0.15">
      <c r="A491" s="2"/>
    </row>
    <row r="492" spans="1:1" ht="12" customHeight="1" x14ac:dyDescent="0.15">
      <c r="A492" s="2"/>
    </row>
    <row r="493" spans="1:1" ht="12" customHeight="1" x14ac:dyDescent="0.15">
      <c r="A493" s="2"/>
    </row>
    <row r="494" spans="1:1" ht="12" customHeight="1" x14ac:dyDescent="0.15">
      <c r="A494" s="2"/>
    </row>
    <row r="495" spans="1:1" ht="12" customHeight="1" x14ac:dyDescent="0.15">
      <c r="A495" s="2"/>
    </row>
    <row r="496" spans="1:1" ht="12" customHeight="1" x14ac:dyDescent="0.15">
      <c r="A496" s="2"/>
    </row>
    <row r="497" spans="1:1" ht="12" customHeight="1" x14ac:dyDescent="0.15">
      <c r="A497" s="2"/>
    </row>
    <row r="498" spans="1:1" ht="12" customHeight="1" x14ac:dyDescent="0.15">
      <c r="A498" s="2"/>
    </row>
    <row r="499" spans="1:1" ht="12" customHeight="1" x14ac:dyDescent="0.15">
      <c r="A499" s="2"/>
    </row>
    <row r="500" spans="1:1" ht="12" customHeight="1" x14ac:dyDescent="0.15">
      <c r="A500" s="2"/>
    </row>
    <row r="501" spans="1:1" ht="12" customHeight="1" x14ac:dyDescent="0.15">
      <c r="A501" s="2"/>
    </row>
    <row r="502" spans="1:1" ht="12" customHeight="1" x14ac:dyDescent="0.15">
      <c r="A502" s="2"/>
    </row>
    <row r="503" spans="1:1" ht="12" customHeight="1" x14ac:dyDescent="0.15">
      <c r="A503" s="2"/>
    </row>
    <row r="504" spans="1:1" ht="12" customHeight="1" x14ac:dyDescent="0.15">
      <c r="A504" s="2"/>
    </row>
    <row r="505" spans="1:1" ht="12" customHeight="1" x14ac:dyDescent="0.15">
      <c r="A505" s="2"/>
    </row>
    <row r="506" spans="1:1" ht="12" customHeight="1" x14ac:dyDescent="0.15">
      <c r="A506" s="2"/>
    </row>
    <row r="507" spans="1:1" ht="12" customHeight="1" x14ac:dyDescent="0.15">
      <c r="A507" s="2"/>
    </row>
    <row r="508" spans="1:1" ht="12" customHeight="1" x14ac:dyDescent="0.15">
      <c r="A508" s="2"/>
    </row>
    <row r="509" spans="1:1" ht="12" customHeight="1" x14ac:dyDescent="0.15">
      <c r="A509" s="2"/>
    </row>
    <row r="510" spans="1:1" ht="12" customHeight="1" x14ac:dyDescent="0.15">
      <c r="A510" s="2"/>
    </row>
    <row r="511" spans="1:1" ht="12" customHeight="1" x14ac:dyDescent="0.15">
      <c r="A511" s="2"/>
    </row>
    <row r="512" spans="1:1" ht="12" customHeight="1" x14ac:dyDescent="0.15">
      <c r="A512" s="2"/>
    </row>
    <row r="513" spans="1:1" ht="12" customHeight="1" x14ac:dyDescent="0.15">
      <c r="A513" s="2"/>
    </row>
    <row r="514" spans="1:1" ht="12" customHeight="1" x14ac:dyDescent="0.15">
      <c r="A514" s="2"/>
    </row>
    <row r="515" spans="1:1" ht="12" customHeight="1" x14ac:dyDescent="0.15">
      <c r="A515" s="2"/>
    </row>
    <row r="516" spans="1:1" ht="12" customHeight="1" x14ac:dyDescent="0.15">
      <c r="A516" s="2"/>
    </row>
    <row r="517" spans="1:1" ht="12" customHeight="1" x14ac:dyDescent="0.15">
      <c r="A517" s="2"/>
    </row>
    <row r="518" spans="1:1" ht="12" customHeight="1" x14ac:dyDescent="0.15">
      <c r="A518" s="2"/>
    </row>
    <row r="519" spans="1:1" ht="12" customHeight="1" x14ac:dyDescent="0.15">
      <c r="A519" s="2"/>
    </row>
    <row r="520" spans="1:1" ht="12" customHeight="1" x14ac:dyDescent="0.15">
      <c r="A520" s="2"/>
    </row>
    <row r="521" spans="1:1" ht="12" customHeight="1" x14ac:dyDescent="0.15">
      <c r="A521" s="2"/>
    </row>
    <row r="522" spans="1:1" ht="12" customHeight="1" x14ac:dyDescent="0.15">
      <c r="A522" s="2"/>
    </row>
    <row r="523" spans="1:1" ht="12" customHeight="1" x14ac:dyDescent="0.15">
      <c r="A523" s="2"/>
    </row>
    <row r="524" spans="1:1" ht="12" customHeight="1" x14ac:dyDescent="0.15">
      <c r="A524" s="2"/>
    </row>
    <row r="525" spans="1:1" ht="12" customHeight="1" x14ac:dyDescent="0.15">
      <c r="A525" s="2"/>
    </row>
    <row r="526" spans="1:1" ht="12" customHeight="1" x14ac:dyDescent="0.15">
      <c r="A526" s="2"/>
    </row>
    <row r="527" spans="1:1" ht="12" customHeight="1" x14ac:dyDescent="0.15">
      <c r="A527" s="2"/>
    </row>
    <row r="528" spans="1:1" ht="12" customHeight="1" x14ac:dyDescent="0.15">
      <c r="A528" s="2"/>
    </row>
    <row r="529" spans="1:1" ht="12" customHeight="1" x14ac:dyDescent="0.15">
      <c r="A529" s="2"/>
    </row>
    <row r="530" spans="1:1" ht="12" customHeight="1" x14ac:dyDescent="0.15">
      <c r="A530" s="2"/>
    </row>
    <row r="531" spans="1:1" ht="12" customHeight="1" x14ac:dyDescent="0.15">
      <c r="A531" s="2"/>
    </row>
    <row r="532" spans="1:1" ht="12" customHeight="1" x14ac:dyDescent="0.15">
      <c r="A532" s="2"/>
    </row>
    <row r="533" spans="1:1" ht="12" customHeight="1" x14ac:dyDescent="0.15">
      <c r="A533" s="2"/>
    </row>
    <row r="534" spans="1:1" ht="12" customHeight="1" x14ac:dyDescent="0.15">
      <c r="A534" s="2"/>
    </row>
    <row r="535" spans="1:1" ht="12" customHeight="1" x14ac:dyDescent="0.15">
      <c r="A535" s="2"/>
    </row>
    <row r="536" spans="1:1" ht="12" customHeight="1" x14ac:dyDescent="0.15">
      <c r="A536" s="2"/>
    </row>
    <row r="537" spans="1:1" ht="12" customHeight="1" x14ac:dyDescent="0.15">
      <c r="A537" s="2"/>
    </row>
    <row r="538" spans="1:1" ht="12" customHeight="1" x14ac:dyDescent="0.15">
      <c r="A538" s="2"/>
    </row>
    <row r="539" spans="1:1" ht="12" customHeight="1" x14ac:dyDescent="0.15">
      <c r="A539" s="2"/>
    </row>
    <row r="540" spans="1:1" ht="12" customHeight="1" x14ac:dyDescent="0.15">
      <c r="A540" s="2"/>
    </row>
    <row r="541" spans="1:1" ht="12" customHeight="1" x14ac:dyDescent="0.15">
      <c r="A541" s="2"/>
    </row>
    <row r="542" spans="1:1" ht="12" customHeight="1" x14ac:dyDescent="0.15">
      <c r="A542" s="2"/>
    </row>
    <row r="543" spans="1:1" ht="12" customHeight="1" x14ac:dyDescent="0.15">
      <c r="A543" s="2"/>
    </row>
    <row r="544" spans="1:1" ht="12" customHeight="1" x14ac:dyDescent="0.15">
      <c r="A544" s="2"/>
    </row>
    <row r="545" spans="1:1" ht="12" customHeight="1" x14ac:dyDescent="0.15">
      <c r="A545" s="2"/>
    </row>
    <row r="546" spans="1:1" ht="12" customHeight="1" x14ac:dyDescent="0.15">
      <c r="A546" s="2"/>
    </row>
    <row r="547" spans="1:1" ht="12" customHeight="1" x14ac:dyDescent="0.15">
      <c r="A547" s="2"/>
    </row>
    <row r="548" spans="1:1" ht="12" customHeight="1" x14ac:dyDescent="0.15">
      <c r="A548" s="2"/>
    </row>
    <row r="549" spans="1:1" ht="12" customHeight="1" x14ac:dyDescent="0.15">
      <c r="A549" s="2"/>
    </row>
    <row r="550" spans="1:1" ht="12" customHeight="1" x14ac:dyDescent="0.15">
      <c r="A550" s="2"/>
    </row>
    <row r="551" spans="1:1" ht="12" customHeight="1" x14ac:dyDescent="0.15">
      <c r="A551" s="2"/>
    </row>
    <row r="552" spans="1:1" ht="12" customHeight="1" x14ac:dyDescent="0.15">
      <c r="A552" s="2"/>
    </row>
    <row r="553" spans="1:1" ht="12" customHeight="1" x14ac:dyDescent="0.15">
      <c r="A553" s="2"/>
    </row>
    <row r="554" spans="1:1" ht="12" customHeight="1" x14ac:dyDescent="0.15">
      <c r="A554" s="2"/>
    </row>
    <row r="555" spans="1:1" ht="12" customHeight="1" x14ac:dyDescent="0.15">
      <c r="A555" s="2"/>
    </row>
    <row r="556" spans="1:1" ht="12" customHeight="1" x14ac:dyDescent="0.15">
      <c r="A556" s="2"/>
    </row>
    <row r="557" spans="1:1" ht="12" customHeight="1" x14ac:dyDescent="0.15">
      <c r="A557" s="2"/>
    </row>
    <row r="558" spans="1:1" ht="12" customHeight="1" x14ac:dyDescent="0.15">
      <c r="A558" s="2"/>
    </row>
    <row r="559" spans="1:1" ht="12" customHeight="1" x14ac:dyDescent="0.15">
      <c r="A559" s="2"/>
    </row>
    <row r="560" spans="1:1" ht="12" customHeight="1" x14ac:dyDescent="0.15">
      <c r="A560" s="2"/>
    </row>
    <row r="561" spans="1:1" ht="12" customHeight="1" x14ac:dyDescent="0.15">
      <c r="A561" s="2"/>
    </row>
    <row r="562" spans="1:1" ht="12" customHeight="1" x14ac:dyDescent="0.15">
      <c r="A562" s="2"/>
    </row>
    <row r="563" spans="1:1" ht="12" customHeight="1" x14ac:dyDescent="0.15">
      <c r="A563" s="2"/>
    </row>
    <row r="564" spans="1:1" ht="12" customHeight="1" x14ac:dyDescent="0.15">
      <c r="A564" s="2"/>
    </row>
    <row r="565" spans="1:1" ht="12" customHeight="1" x14ac:dyDescent="0.15">
      <c r="A565" s="2"/>
    </row>
    <row r="566" spans="1:1" ht="12" customHeight="1" x14ac:dyDescent="0.15">
      <c r="A566" s="2"/>
    </row>
    <row r="567" spans="1:1" ht="12" customHeight="1" x14ac:dyDescent="0.15">
      <c r="A567" s="2"/>
    </row>
    <row r="568" spans="1:1" ht="12" customHeight="1" x14ac:dyDescent="0.15">
      <c r="A568" s="2"/>
    </row>
    <row r="569" spans="1:1" ht="12" customHeight="1" x14ac:dyDescent="0.15">
      <c r="A569" s="2"/>
    </row>
    <row r="570" spans="1:1" ht="12" customHeight="1" x14ac:dyDescent="0.15">
      <c r="A570" s="2"/>
    </row>
    <row r="571" spans="1:1" ht="12" customHeight="1" x14ac:dyDescent="0.15">
      <c r="A571" s="2"/>
    </row>
    <row r="572" spans="1:1" ht="12" customHeight="1" x14ac:dyDescent="0.15">
      <c r="A572" s="2"/>
    </row>
    <row r="573" spans="1:1" ht="12" customHeight="1" x14ac:dyDescent="0.15">
      <c r="A573" s="2"/>
    </row>
    <row r="574" spans="1:1" ht="12" customHeight="1" x14ac:dyDescent="0.15">
      <c r="A574" s="2"/>
    </row>
    <row r="575" spans="1:1" ht="12" customHeight="1" x14ac:dyDescent="0.15">
      <c r="A575" s="2"/>
    </row>
    <row r="576" spans="1:1" ht="12" customHeight="1" x14ac:dyDescent="0.15">
      <c r="A576" s="2"/>
    </row>
    <row r="577" spans="1:1" ht="12" customHeight="1" x14ac:dyDescent="0.15">
      <c r="A577" s="2"/>
    </row>
    <row r="578" spans="1:1" ht="12" customHeight="1" x14ac:dyDescent="0.15">
      <c r="A578" s="2"/>
    </row>
    <row r="579" spans="1:1" ht="12" customHeight="1" x14ac:dyDescent="0.15">
      <c r="A579" s="2"/>
    </row>
    <row r="580" spans="1:1" ht="12" customHeight="1" x14ac:dyDescent="0.15">
      <c r="A580" s="2"/>
    </row>
    <row r="581" spans="1:1" ht="12" customHeight="1" x14ac:dyDescent="0.15">
      <c r="A581" s="2"/>
    </row>
    <row r="582" spans="1:1" ht="12" customHeight="1" x14ac:dyDescent="0.15">
      <c r="A582" s="2"/>
    </row>
    <row r="583" spans="1:1" ht="12" customHeight="1" x14ac:dyDescent="0.15">
      <c r="A583" s="2"/>
    </row>
    <row r="584" spans="1:1" ht="12" customHeight="1" x14ac:dyDescent="0.15">
      <c r="A584" s="2"/>
    </row>
    <row r="585" spans="1:1" ht="12" customHeight="1" x14ac:dyDescent="0.15">
      <c r="A585" s="2"/>
    </row>
    <row r="586" spans="1:1" ht="12" customHeight="1" x14ac:dyDescent="0.15">
      <c r="A586" s="2"/>
    </row>
    <row r="587" spans="1:1" ht="12" customHeight="1" x14ac:dyDescent="0.15">
      <c r="A587" s="2"/>
    </row>
    <row r="588" spans="1:1" ht="12" customHeight="1" x14ac:dyDescent="0.15">
      <c r="A588" s="2"/>
    </row>
    <row r="589" spans="1:1" ht="12" customHeight="1" x14ac:dyDescent="0.15">
      <c r="A589" s="2"/>
    </row>
    <row r="590" spans="1:1" ht="12" customHeight="1" x14ac:dyDescent="0.15">
      <c r="A590" s="2"/>
    </row>
    <row r="591" spans="1:1" ht="12" customHeight="1" x14ac:dyDescent="0.15">
      <c r="A591" s="2"/>
    </row>
    <row r="592" spans="1:1" ht="12" customHeight="1" x14ac:dyDescent="0.15">
      <c r="A592" s="2"/>
    </row>
    <row r="593" spans="1:1" ht="12" customHeight="1" x14ac:dyDescent="0.15">
      <c r="A593" s="2"/>
    </row>
    <row r="594" spans="1:1" ht="12" customHeight="1" x14ac:dyDescent="0.15">
      <c r="A594" s="2"/>
    </row>
    <row r="595" spans="1:1" ht="12" customHeight="1" x14ac:dyDescent="0.15">
      <c r="A595" s="2"/>
    </row>
    <row r="596" spans="1:1" ht="12" customHeight="1" x14ac:dyDescent="0.15">
      <c r="A596" s="2"/>
    </row>
    <row r="597" spans="1:1" ht="12" customHeight="1" x14ac:dyDescent="0.15">
      <c r="A597" s="2"/>
    </row>
    <row r="598" spans="1:1" ht="12" customHeight="1" x14ac:dyDescent="0.15">
      <c r="A598" s="2"/>
    </row>
    <row r="599" spans="1:1" ht="12" customHeight="1" x14ac:dyDescent="0.15">
      <c r="A599" s="2"/>
    </row>
    <row r="600" spans="1:1" ht="12" customHeight="1" x14ac:dyDescent="0.15">
      <c r="A600" s="2"/>
    </row>
    <row r="601" spans="1:1" ht="12" customHeight="1" x14ac:dyDescent="0.15">
      <c r="A601" s="2"/>
    </row>
    <row r="602" spans="1:1" ht="12" customHeight="1" x14ac:dyDescent="0.15">
      <c r="A602" s="2"/>
    </row>
    <row r="603" spans="1:1" ht="12" customHeight="1" x14ac:dyDescent="0.15">
      <c r="A603" s="2"/>
    </row>
    <row r="604" spans="1:1" ht="12" customHeight="1" x14ac:dyDescent="0.15">
      <c r="A604" s="2"/>
    </row>
    <row r="605" spans="1:1" ht="12" customHeight="1" x14ac:dyDescent="0.15">
      <c r="A605" s="2"/>
    </row>
    <row r="606" spans="1:1" ht="12" customHeight="1" x14ac:dyDescent="0.15">
      <c r="A606" s="2"/>
    </row>
    <row r="607" spans="1:1" ht="12" customHeight="1" x14ac:dyDescent="0.15">
      <c r="A607" s="2"/>
    </row>
    <row r="608" spans="1:1" ht="12" customHeight="1" x14ac:dyDescent="0.15">
      <c r="A608" s="2"/>
    </row>
    <row r="609" spans="1:1" ht="12" customHeight="1" x14ac:dyDescent="0.15">
      <c r="A609" s="2"/>
    </row>
    <row r="610" spans="1:1" ht="12" customHeight="1" x14ac:dyDescent="0.15">
      <c r="A610" s="2"/>
    </row>
    <row r="611" spans="1:1" ht="12" customHeight="1" x14ac:dyDescent="0.15">
      <c r="A611" s="2"/>
    </row>
    <row r="612" spans="1:1" ht="12" customHeight="1" x14ac:dyDescent="0.15">
      <c r="A612" s="2"/>
    </row>
    <row r="613" spans="1:1" ht="12" customHeight="1" x14ac:dyDescent="0.15">
      <c r="A613" s="2"/>
    </row>
    <row r="614" spans="1:1" ht="12" customHeight="1" x14ac:dyDescent="0.15">
      <c r="A614" s="2"/>
    </row>
    <row r="615" spans="1:1" ht="12" customHeight="1" x14ac:dyDescent="0.15">
      <c r="A615" s="2"/>
    </row>
    <row r="616" spans="1:1" ht="12" customHeight="1" x14ac:dyDescent="0.15">
      <c r="A616" s="2"/>
    </row>
    <row r="617" spans="1:1" ht="12" customHeight="1" x14ac:dyDescent="0.15">
      <c r="A617" s="2"/>
    </row>
    <row r="618" spans="1:1" ht="12" customHeight="1" x14ac:dyDescent="0.15">
      <c r="A618" s="2"/>
    </row>
    <row r="619" spans="1:1" ht="12" customHeight="1" x14ac:dyDescent="0.15">
      <c r="A619" s="2"/>
    </row>
    <row r="620" spans="1:1" ht="12" customHeight="1" x14ac:dyDescent="0.15">
      <c r="A620" s="2"/>
    </row>
    <row r="621" spans="1:1" ht="12" customHeight="1" x14ac:dyDescent="0.15">
      <c r="A621" s="2"/>
    </row>
    <row r="622" spans="1:1" ht="12" customHeight="1" x14ac:dyDescent="0.15">
      <c r="A622" s="2"/>
    </row>
    <row r="623" spans="1:1" ht="12" customHeight="1" x14ac:dyDescent="0.15">
      <c r="A623" s="2"/>
    </row>
    <row r="624" spans="1:1" ht="12" customHeight="1" x14ac:dyDescent="0.15">
      <c r="A624" s="2"/>
    </row>
    <row r="625" spans="1:1" ht="12" customHeight="1" x14ac:dyDescent="0.15">
      <c r="A625" s="2"/>
    </row>
    <row r="626" spans="1:1" ht="12" customHeight="1" x14ac:dyDescent="0.15">
      <c r="A626" s="2"/>
    </row>
    <row r="627" spans="1:1" ht="12" customHeight="1" x14ac:dyDescent="0.15">
      <c r="A627" s="2"/>
    </row>
    <row r="628" spans="1:1" ht="12" customHeight="1" x14ac:dyDescent="0.15">
      <c r="A628" s="2"/>
    </row>
    <row r="629" spans="1:1" ht="12" customHeight="1" x14ac:dyDescent="0.15">
      <c r="A629" s="2"/>
    </row>
    <row r="630" spans="1:1" ht="12" customHeight="1" x14ac:dyDescent="0.15">
      <c r="A630" s="2"/>
    </row>
    <row r="631" spans="1:1" ht="12" customHeight="1" x14ac:dyDescent="0.15">
      <c r="A631" s="2"/>
    </row>
    <row r="632" spans="1:1" ht="12" customHeight="1" x14ac:dyDescent="0.15">
      <c r="A632" s="2"/>
    </row>
    <row r="633" spans="1:1" ht="12" customHeight="1" x14ac:dyDescent="0.15">
      <c r="A633" s="2"/>
    </row>
    <row r="634" spans="1:1" ht="12" customHeight="1" x14ac:dyDescent="0.15">
      <c r="A634" s="2"/>
    </row>
    <row r="635" spans="1:1" ht="12" customHeight="1" x14ac:dyDescent="0.15">
      <c r="A635" s="2"/>
    </row>
    <row r="636" spans="1:1" ht="12" customHeight="1" x14ac:dyDescent="0.15">
      <c r="A636" s="2"/>
    </row>
    <row r="637" spans="1:1" ht="12" customHeight="1" x14ac:dyDescent="0.15">
      <c r="A637" s="2"/>
    </row>
    <row r="638" spans="1:1" ht="12" customHeight="1" x14ac:dyDescent="0.15">
      <c r="A638" s="2"/>
    </row>
    <row r="639" spans="1:1" ht="12" customHeight="1" x14ac:dyDescent="0.15">
      <c r="A639" s="2"/>
    </row>
    <row r="640" spans="1:1" ht="12" customHeight="1" x14ac:dyDescent="0.15">
      <c r="A640" s="2"/>
    </row>
    <row r="641" spans="1:1" ht="12" customHeight="1" x14ac:dyDescent="0.15">
      <c r="A641" s="2"/>
    </row>
    <row r="642" spans="1:1" ht="12" customHeight="1" x14ac:dyDescent="0.15">
      <c r="A642" s="2"/>
    </row>
    <row r="643" spans="1:1" ht="12" customHeight="1" x14ac:dyDescent="0.15">
      <c r="A643" s="2"/>
    </row>
    <row r="644" spans="1:1" ht="12" customHeight="1" x14ac:dyDescent="0.15">
      <c r="A644" s="2"/>
    </row>
    <row r="645" spans="1:1" ht="12" customHeight="1" x14ac:dyDescent="0.15">
      <c r="A645" s="2"/>
    </row>
    <row r="646" spans="1:1" ht="12" customHeight="1" x14ac:dyDescent="0.15">
      <c r="A646" s="2"/>
    </row>
    <row r="647" spans="1:1" ht="12" customHeight="1" x14ac:dyDescent="0.15">
      <c r="A647" s="2"/>
    </row>
    <row r="648" spans="1:1" ht="12" customHeight="1" x14ac:dyDescent="0.15">
      <c r="A648" s="2"/>
    </row>
    <row r="649" spans="1:1" ht="12" customHeight="1" x14ac:dyDescent="0.15">
      <c r="A649" s="2"/>
    </row>
    <row r="650" spans="1:1" ht="12" customHeight="1" x14ac:dyDescent="0.15">
      <c r="A650" s="2"/>
    </row>
    <row r="651" spans="1:1" ht="12" customHeight="1" x14ac:dyDescent="0.15">
      <c r="A651" s="2"/>
    </row>
    <row r="652" spans="1:1" ht="12" customHeight="1" x14ac:dyDescent="0.15">
      <c r="A652" s="2"/>
    </row>
    <row r="653" spans="1:1" ht="12" customHeight="1" x14ac:dyDescent="0.15">
      <c r="A653" s="2"/>
    </row>
    <row r="654" spans="1:1" ht="12" customHeight="1" x14ac:dyDescent="0.15">
      <c r="A654" s="2"/>
    </row>
    <row r="655" spans="1:1" ht="12" customHeight="1" x14ac:dyDescent="0.15">
      <c r="A655" s="2"/>
    </row>
    <row r="656" spans="1:1" ht="12" customHeight="1" x14ac:dyDescent="0.15">
      <c r="A656" s="2"/>
    </row>
    <row r="657" spans="1:1" ht="12" customHeight="1" x14ac:dyDescent="0.15">
      <c r="A657" s="2"/>
    </row>
    <row r="658" spans="1:1" ht="12" customHeight="1" x14ac:dyDescent="0.15">
      <c r="A658" s="2"/>
    </row>
    <row r="659" spans="1:1" ht="12" customHeight="1" x14ac:dyDescent="0.15">
      <c r="A659" s="2"/>
    </row>
    <row r="660" spans="1:1" ht="12" customHeight="1" x14ac:dyDescent="0.15">
      <c r="A660" s="2"/>
    </row>
    <row r="661" spans="1:1" ht="12" customHeight="1" x14ac:dyDescent="0.15">
      <c r="A661" s="2"/>
    </row>
    <row r="662" spans="1:1" ht="12" customHeight="1" x14ac:dyDescent="0.15">
      <c r="A662" s="2"/>
    </row>
    <row r="663" spans="1:1" ht="12" customHeight="1" x14ac:dyDescent="0.15">
      <c r="A663" s="2"/>
    </row>
    <row r="664" spans="1:1" ht="12" customHeight="1" x14ac:dyDescent="0.15">
      <c r="A664" s="2"/>
    </row>
    <row r="665" spans="1:1" ht="12" customHeight="1" x14ac:dyDescent="0.15">
      <c r="A665" s="2"/>
    </row>
    <row r="666" spans="1:1" ht="12" customHeight="1" x14ac:dyDescent="0.15">
      <c r="A666" s="2"/>
    </row>
    <row r="667" spans="1:1" ht="12" customHeight="1" x14ac:dyDescent="0.15">
      <c r="A667" s="2"/>
    </row>
    <row r="668" spans="1:1" ht="12" customHeight="1" x14ac:dyDescent="0.15">
      <c r="A668" s="2"/>
    </row>
    <row r="669" spans="1:1" ht="12" customHeight="1" x14ac:dyDescent="0.15">
      <c r="A669" s="2"/>
    </row>
    <row r="670" spans="1:1" ht="12" customHeight="1" x14ac:dyDescent="0.15">
      <c r="A670" s="2"/>
    </row>
    <row r="671" spans="1:1" ht="12" customHeight="1" x14ac:dyDescent="0.15">
      <c r="A671" s="2"/>
    </row>
    <row r="672" spans="1:1" ht="12" customHeight="1" x14ac:dyDescent="0.15">
      <c r="A672" s="2"/>
    </row>
    <row r="673" spans="1:1" ht="12" customHeight="1" x14ac:dyDescent="0.15">
      <c r="A673" s="2"/>
    </row>
    <row r="674" spans="1:1" ht="12" customHeight="1" x14ac:dyDescent="0.15">
      <c r="A674" s="2"/>
    </row>
    <row r="675" spans="1:1" ht="12" customHeight="1" x14ac:dyDescent="0.15">
      <c r="A675" s="2"/>
    </row>
    <row r="676" spans="1:1" ht="12" customHeight="1" x14ac:dyDescent="0.15">
      <c r="A676" s="2"/>
    </row>
    <row r="677" spans="1:1" ht="12" customHeight="1" x14ac:dyDescent="0.15">
      <c r="A677" s="13"/>
    </row>
    <row r="678" spans="1:1" ht="12" customHeight="1" x14ac:dyDescent="0.15">
      <c r="A678" s="13"/>
    </row>
    <row r="679" spans="1:1" ht="12" customHeight="1" x14ac:dyDescent="0.15">
      <c r="A679" s="13"/>
    </row>
    <row r="680" spans="1:1" ht="12" customHeight="1" x14ac:dyDescent="0.15">
      <c r="A680" s="2"/>
    </row>
    <row r="681" spans="1:1" ht="12" customHeight="1" x14ac:dyDescent="0.15">
      <c r="A681" s="2"/>
    </row>
    <row r="682" spans="1:1" ht="12" customHeight="1" x14ac:dyDescent="0.15">
      <c r="A682" s="2"/>
    </row>
    <row r="683" spans="1:1" ht="12" customHeight="1" x14ac:dyDescent="0.15">
      <c r="A683" s="2"/>
    </row>
    <row r="684" spans="1:1" ht="12" customHeight="1" x14ac:dyDescent="0.15">
      <c r="A684" s="2"/>
    </row>
    <row r="685" spans="1:1" ht="12" customHeight="1" x14ac:dyDescent="0.15">
      <c r="A685" s="2"/>
    </row>
    <row r="686" spans="1:1" ht="12" customHeight="1" x14ac:dyDescent="0.15">
      <c r="A686" s="2"/>
    </row>
    <row r="687" spans="1:1" ht="12" customHeight="1" x14ac:dyDescent="0.15">
      <c r="A687" s="2"/>
    </row>
    <row r="688" spans="1:1" ht="12" customHeight="1" x14ac:dyDescent="0.15">
      <c r="A688" s="2"/>
    </row>
    <row r="689" spans="1:1" ht="12" customHeight="1" x14ac:dyDescent="0.15">
      <c r="A689" s="2"/>
    </row>
    <row r="690" spans="1:1" ht="12" customHeight="1" x14ac:dyDescent="0.15">
      <c r="A690" s="2"/>
    </row>
    <row r="691" spans="1:1" ht="12" customHeight="1" x14ac:dyDescent="0.15">
      <c r="A691" s="2"/>
    </row>
    <row r="692" spans="1:1" ht="12" customHeight="1" x14ac:dyDescent="0.15">
      <c r="A692" s="2"/>
    </row>
    <row r="693" spans="1:1" ht="12" customHeight="1" x14ac:dyDescent="0.15">
      <c r="A693" s="2"/>
    </row>
    <row r="694" spans="1:1" ht="12" customHeight="1" x14ac:dyDescent="0.15">
      <c r="A694" s="2"/>
    </row>
    <row r="695" spans="1:1" ht="12" customHeight="1" x14ac:dyDescent="0.15">
      <c r="A695" s="2"/>
    </row>
    <row r="696" spans="1:1" ht="12" customHeight="1" x14ac:dyDescent="0.15">
      <c r="A696" s="2"/>
    </row>
    <row r="697" spans="1:1" ht="12" customHeight="1" x14ac:dyDescent="0.15">
      <c r="A697" s="2"/>
    </row>
    <row r="698" spans="1:1" ht="12" customHeight="1" x14ac:dyDescent="0.15">
      <c r="A698" s="2"/>
    </row>
    <row r="699" spans="1:1" ht="12" customHeight="1" x14ac:dyDescent="0.15">
      <c r="A699" s="2"/>
    </row>
    <row r="700" spans="1:1" ht="12" customHeight="1" x14ac:dyDescent="0.15">
      <c r="A700" s="2"/>
    </row>
    <row r="701" spans="1:1" ht="12" customHeight="1" x14ac:dyDescent="0.15">
      <c r="A701" s="2"/>
    </row>
    <row r="702" spans="1:1" ht="12" customHeight="1" x14ac:dyDescent="0.15">
      <c r="A702" s="2"/>
    </row>
    <row r="703" spans="1:1" ht="12" customHeight="1" x14ac:dyDescent="0.15">
      <c r="A703" s="2"/>
    </row>
    <row r="704" spans="1:1" ht="12" customHeight="1" x14ac:dyDescent="0.15">
      <c r="A704" s="2"/>
    </row>
    <row r="705" spans="1:1" ht="12" customHeight="1" x14ac:dyDescent="0.15">
      <c r="A705" s="2"/>
    </row>
    <row r="706" spans="1:1" ht="12" customHeight="1" x14ac:dyDescent="0.15">
      <c r="A706" s="2"/>
    </row>
    <row r="707" spans="1:1" ht="12" customHeight="1" x14ac:dyDescent="0.15">
      <c r="A707" s="2"/>
    </row>
    <row r="708" spans="1:1" ht="12" customHeight="1" x14ac:dyDescent="0.15">
      <c r="A708" s="2"/>
    </row>
    <row r="709" spans="1:1" ht="12" customHeight="1" x14ac:dyDescent="0.15">
      <c r="A709" s="2"/>
    </row>
    <row r="710" spans="1:1" ht="12" customHeight="1" x14ac:dyDescent="0.15">
      <c r="A710" s="2"/>
    </row>
    <row r="711" spans="1:1" ht="12" customHeight="1" x14ac:dyDescent="0.15">
      <c r="A711" s="2"/>
    </row>
    <row r="712" spans="1:1" ht="12" customHeight="1" x14ac:dyDescent="0.15">
      <c r="A712" s="2"/>
    </row>
    <row r="713" spans="1:1" ht="12" customHeight="1" x14ac:dyDescent="0.15">
      <c r="A713" s="2"/>
    </row>
    <row r="714" spans="1:1" ht="12" customHeight="1" x14ac:dyDescent="0.15">
      <c r="A714" s="2"/>
    </row>
    <row r="715" spans="1:1" ht="12" customHeight="1" x14ac:dyDescent="0.15">
      <c r="A715" s="2"/>
    </row>
    <row r="716" spans="1:1" ht="12" customHeight="1" x14ac:dyDescent="0.15">
      <c r="A716" s="2"/>
    </row>
    <row r="717" spans="1:1" ht="12" customHeight="1" x14ac:dyDescent="0.15">
      <c r="A717" s="2"/>
    </row>
    <row r="718" spans="1:1" ht="12" customHeight="1" x14ac:dyDescent="0.15">
      <c r="A718" s="2"/>
    </row>
    <row r="719" spans="1:1" ht="12" customHeight="1" x14ac:dyDescent="0.15">
      <c r="A719" s="2"/>
    </row>
    <row r="720" spans="1:1" ht="12" customHeight="1" x14ac:dyDescent="0.15">
      <c r="A720" s="2"/>
    </row>
    <row r="721" spans="1:1" ht="12" customHeight="1" x14ac:dyDescent="0.15">
      <c r="A721" s="2"/>
    </row>
    <row r="722" spans="1:1" ht="12" customHeight="1" x14ac:dyDescent="0.15">
      <c r="A722" s="2"/>
    </row>
    <row r="723" spans="1:1" ht="12" customHeight="1" x14ac:dyDescent="0.15">
      <c r="A723" s="2"/>
    </row>
    <row r="724" spans="1:1" ht="12" customHeight="1" x14ac:dyDescent="0.15">
      <c r="A724" s="2"/>
    </row>
    <row r="725" spans="1:1" ht="12" customHeight="1" x14ac:dyDescent="0.15">
      <c r="A725" s="2"/>
    </row>
    <row r="726" spans="1:1" ht="12" customHeight="1" x14ac:dyDescent="0.15">
      <c r="A726" s="2"/>
    </row>
    <row r="727" spans="1:1" ht="12" customHeight="1" x14ac:dyDescent="0.15">
      <c r="A727" s="2"/>
    </row>
    <row r="728" spans="1:1" ht="12" customHeight="1" x14ac:dyDescent="0.15">
      <c r="A728" s="2"/>
    </row>
    <row r="729" spans="1:1" ht="12" customHeight="1" x14ac:dyDescent="0.15">
      <c r="A729" s="2"/>
    </row>
    <row r="730" spans="1:1" ht="12" customHeight="1" x14ac:dyDescent="0.15">
      <c r="A730" s="2"/>
    </row>
    <row r="731" spans="1:1" ht="12" customHeight="1" x14ac:dyDescent="0.15">
      <c r="A731" s="2"/>
    </row>
    <row r="732" spans="1:1" ht="12" customHeight="1" x14ac:dyDescent="0.15">
      <c r="A732" s="2"/>
    </row>
    <row r="733" spans="1:1" ht="12" customHeight="1" x14ac:dyDescent="0.15">
      <c r="A733" s="2"/>
    </row>
    <row r="734" spans="1:1" ht="12" customHeight="1" x14ac:dyDescent="0.15">
      <c r="A734" s="2"/>
    </row>
    <row r="735" spans="1:1" ht="12" customHeight="1" x14ac:dyDescent="0.15">
      <c r="A735" s="2"/>
    </row>
    <row r="736" spans="1:1" ht="12" customHeight="1" x14ac:dyDescent="0.15">
      <c r="A736" s="2"/>
    </row>
    <row r="737" spans="1:1" ht="12" customHeight="1" x14ac:dyDescent="0.15">
      <c r="A737" s="2"/>
    </row>
    <row r="738" spans="1:1" ht="12" customHeight="1" x14ac:dyDescent="0.15">
      <c r="A738" s="2"/>
    </row>
    <row r="739" spans="1:1" ht="12" customHeight="1" x14ac:dyDescent="0.15">
      <c r="A739" s="2"/>
    </row>
    <row r="740" spans="1:1" ht="12" customHeight="1" x14ac:dyDescent="0.15">
      <c r="A740" s="2"/>
    </row>
    <row r="741" spans="1:1" ht="12" customHeight="1" x14ac:dyDescent="0.15">
      <c r="A741" s="2"/>
    </row>
    <row r="742" spans="1:1" ht="12" customHeight="1" x14ac:dyDescent="0.15">
      <c r="A742" s="2"/>
    </row>
    <row r="743" spans="1:1" ht="12" customHeight="1" x14ac:dyDescent="0.15">
      <c r="A743" s="2"/>
    </row>
    <row r="744" spans="1:1" ht="12" customHeight="1" x14ac:dyDescent="0.15">
      <c r="A744" s="2"/>
    </row>
    <row r="745" spans="1:1" ht="12" customHeight="1" x14ac:dyDescent="0.15">
      <c r="A745" s="2"/>
    </row>
    <row r="746" spans="1:1" ht="12" customHeight="1" x14ac:dyDescent="0.15">
      <c r="A746" s="2"/>
    </row>
    <row r="747" spans="1:1" ht="12" customHeight="1" x14ac:dyDescent="0.15">
      <c r="A747" s="2"/>
    </row>
    <row r="748" spans="1:1" ht="12" customHeight="1" x14ac:dyDescent="0.15">
      <c r="A748" s="2"/>
    </row>
    <row r="749" spans="1:1" ht="12" customHeight="1" x14ac:dyDescent="0.15">
      <c r="A749" s="2"/>
    </row>
    <row r="750" spans="1:1" ht="12" customHeight="1" x14ac:dyDescent="0.15">
      <c r="A750" s="2"/>
    </row>
    <row r="751" spans="1:1" ht="12" customHeight="1" x14ac:dyDescent="0.15">
      <c r="A751" s="2"/>
    </row>
    <row r="752" spans="1:1" ht="12" customHeight="1" x14ac:dyDescent="0.15">
      <c r="A752" s="2"/>
    </row>
    <row r="753" spans="1:1" ht="12" customHeight="1" x14ac:dyDescent="0.15">
      <c r="A753" s="2"/>
    </row>
    <row r="754" spans="1:1" ht="12" customHeight="1" x14ac:dyDescent="0.15">
      <c r="A754" s="2"/>
    </row>
    <row r="755" spans="1:1" ht="12" customHeight="1" x14ac:dyDescent="0.15">
      <c r="A755" s="2"/>
    </row>
    <row r="756" spans="1:1" ht="12" customHeight="1" x14ac:dyDescent="0.15">
      <c r="A756" s="2"/>
    </row>
    <row r="757" spans="1:1" ht="12" customHeight="1" x14ac:dyDescent="0.15">
      <c r="A757" s="2"/>
    </row>
    <row r="758" spans="1:1" ht="12" customHeight="1" x14ac:dyDescent="0.15">
      <c r="A758" s="2"/>
    </row>
    <row r="759" spans="1:1" ht="12" customHeight="1" x14ac:dyDescent="0.15">
      <c r="A759" s="2"/>
    </row>
    <row r="760" spans="1:1" ht="12" customHeight="1" x14ac:dyDescent="0.15">
      <c r="A760" s="2"/>
    </row>
    <row r="761" spans="1:1" ht="12" customHeight="1" x14ac:dyDescent="0.15">
      <c r="A761" s="2"/>
    </row>
    <row r="762" spans="1:1" ht="12" customHeight="1" x14ac:dyDescent="0.15">
      <c r="A762" s="2"/>
    </row>
    <row r="763" spans="1:1" ht="12" customHeight="1" x14ac:dyDescent="0.15">
      <c r="A763" s="2"/>
    </row>
    <row r="764" spans="1:1" ht="12" customHeight="1" x14ac:dyDescent="0.15">
      <c r="A764" s="2"/>
    </row>
    <row r="765" spans="1:1" ht="12" customHeight="1" x14ac:dyDescent="0.15">
      <c r="A765" s="2"/>
    </row>
    <row r="766" spans="1:1" ht="12" customHeight="1" x14ac:dyDescent="0.15">
      <c r="A766" s="2"/>
    </row>
    <row r="767" spans="1:1" ht="12" customHeight="1" x14ac:dyDescent="0.15">
      <c r="A767" s="2"/>
    </row>
    <row r="768" spans="1:1" ht="12" customHeight="1" x14ac:dyDescent="0.15">
      <c r="A768" s="2"/>
    </row>
    <row r="769" spans="1:1" ht="12" customHeight="1" x14ac:dyDescent="0.15">
      <c r="A769" s="2"/>
    </row>
    <row r="770" spans="1:1" ht="12" customHeight="1" x14ac:dyDescent="0.15">
      <c r="A770" s="2"/>
    </row>
    <row r="771" spans="1:1" ht="12" customHeight="1" x14ac:dyDescent="0.15">
      <c r="A771" s="2"/>
    </row>
    <row r="772" spans="1:1" ht="12" customHeight="1" x14ac:dyDescent="0.15">
      <c r="A772" s="2"/>
    </row>
    <row r="773" spans="1:1" ht="12" customHeight="1" x14ac:dyDescent="0.15">
      <c r="A773" s="2"/>
    </row>
    <row r="774" spans="1:1" ht="12" customHeight="1" x14ac:dyDescent="0.15">
      <c r="A774" s="2"/>
    </row>
    <row r="775" spans="1:1" ht="12" customHeight="1" x14ac:dyDescent="0.15">
      <c r="A775" s="2"/>
    </row>
    <row r="776" spans="1:1" ht="12" customHeight="1" x14ac:dyDescent="0.15">
      <c r="A776" s="2"/>
    </row>
    <row r="777" spans="1:1" ht="12" customHeight="1" x14ac:dyDescent="0.15">
      <c r="A777" s="2"/>
    </row>
    <row r="778" spans="1:1" ht="12" customHeight="1" x14ac:dyDescent="0.15">
      <c r="A778" s="2"/>
    </row>
    <row r="779" spans="1:1" ht="12" customHeight="1" x14ac:dyDescent="0.15">
      <c r="A779" s="2"/>
    </row>
    <row r="780" spans="1:1" ht="12" customHeight="1" x14ac:dyDescent="0.15">
      <c r="A780" s="2"/>
    </row>
    <row r="781" spans="1:1" ht="12" customHeight="1" x14ac:dyDescent="0.15">
      <c r="A781" s="2"/>
    </row>
    <row r="782" spans="1:1" ht="12" customHeight="1" x14ac:dyDescent="0.15">
      <c r="A782" s="2"/>
    </row>
    <row r="783" spans="1:1" ht="12" customHeight="1" x14ac:dyDescent="0.15">
      <c r="A783" s="2"/>
    </row>
    <row r="784" spans="1:1" ht="12" customHeight="1" x14ac:dyDescent="0.15">
      <c r="A784" s="2"/>
    </row>
    <row r="785" spans="1:1" ht="12" customHeight="1" x14ac:dyDescent="0.15">
      <c r="A785" s="2"/>
    </row>
    <row r="786" spans="1:1" ht="12" customHeight="1" x14ac:dyDescent="0.15">
      <c r="A786" s="2"/>
    </row>
    <row r="787" spans="1:1" ht="12" customHeight="1" x14ac:dyDescent="0.15">
      <c r="A787" s="2"/>
    </row>
    <row r="788" spans="1:1" ht="12" customHeight="1" x14ac:dyDescent="0.15">
      <c r="A788" s="2"/>
    </row>
    <row r="789" spans="1:1" ht="12" customHeight="1" x14ac:dyDescent="0.15">
      <c r="A789" s="2"/>
    </row>
    <row r="790" spans="1:1" ht="12" customHeight="1" x14ac:dyDescent="0.15">
      <c r="A790" s="2"/>
    </row>
    <row r="791" spans="1:1" ht="12" customHeight="1" x14ac:dyDescent="0.15">
      <c r="A791" s="2"/>
    </row>
    <row r="792" spans="1:1" ht="12" customHeight="1" x14ac:dyDescent="0.15">
      <c r="A792" s="2"/>
    </row>
    <row r="793" spans="1:1" ht="12" customHeight="1" x14ac:dyDescent="0.15">
      <c r="A793" s="2"/>
    </row>
    <row r="794" spans="1:1" ht="12" customHeight="1" x14ac:dyDescent="0.15">
      <c r="A794" s="2"/>
    </row>
    <row r="795" spans="1:1" ht="12" customHeight="1" x14ac:dyDescent="0.15">
      <c r="A795" s="2"/>
    </row>
    <row r="796" spans="1:1" ht="12" customHeight="1" x14ac:dyDescent="0.15">
      <c r="A796" s="2"/>
    </row>
    <row r="797" spans="1:1" ht="12" customHeight="1" x14ac:dyDescent="0.15">
      <c r="A797" s="2"/>
    </row>
    <row r="798" spans="1:1" ht="12" customHeight="1" x14ac:dyDescent="0.15">
      <c r="A798" s="2"/>
    </row>
    <row r="799" spans="1:1" ht="12" customHeight="1" x14ac:dyDescent="0.15">
      <c r="A799" s="2"/>
    </row>
    <row r="800" spans="1:1" ht="12" customHeight="1" x14ac:dyDescent="0.15">
      <c r="A800" s="2"/>
    </row>
    <row r="801" spans="1:1" ht="12" customHeight="1" x14ac:dyDescent="0.15">
      <c r="A801" s="2"/>
    </row>
    <row r="802" spans="1:1" ht="12" customHeight="1" x14ac:dyDescent="0.15">
      <c r="A802" s="2"/>
    </row>
    <row r="803" spans="1:1" ht="12" customHeight="1" x14ac:dyDescent="0.15">
      <c r="A803" s="2"/>
    </row>
    <row r="804" spans="1:1" ht="12" customHeight="1" x14ac:dyDescent="0.15">
      <c r="A804" s="2"/>
    </row>
    <row r="805" spans="1:1" ht="12" customHeight="1" x14ac:dyDescent="0.15">
      <c r="A805" s="2"/>
    </row>
    <row r="806" spans="1:1" ht="12" customHeight="1" x14ac:dyDescent="0.15">
      <c r="A806" s="2"/>
    </row>
    <row r="807" spans="1:1" ht="12" customHeight="1" x14ac:dyDescent="0.15">
      <c r="A807" s="2"/>
    </row>
    <row r="808" spans="1:1" ht="12" customHeight="1" x14ac:dyDescent="0.15">
      <c r="A808" s="2"/>
    </row>
    <row r="809" spans="1:1" ht="12" customHeight="1" x14ac:dyDescent="0.15">
      <c r="A809" s="2"/>
    </row>
    <row r="810" spans="1:1" ht="12" customHeight="1" x14ac:dyDescent="0.15">
      <c r="A810" s="2"/>
    </row>
    <row r="811" spans="1:1" ht="12" customHeight="1" x14ac:dyDescent="0.15">
      <c r="A811" s="2"/>
    </row>
    <row r="812" spans="1:1" ht="12" customHeight="1" x14ac:dyDescent="0.15">
      <c r="A812" s="2"/>
    </row>
    <row r="813" spans="1:1" ht="12" customHeight="1" x14ac:dyDescent="0.15">
      <c r="A813" s="2"/>
    </row>
    <row r="814" spans="1:1" ht="12" customHeight="1" x14ac:dyDescent="0.15">
      <c r="A814" s="2"/>
    </row>
    <row r="815" spans="1:1" ht="12" customHeight="1" x14ac:dyDescent="0.15">
      <c r="A815" s="2"/>
    </row>
    <row r="816" spans="1:1" ht="12" customHeight="1" x14ac:dyDescent="0.15">
      <c r="A816" s="2"/>
    </row>
    <row r="817" spans="1:1" ht="12" customHeight="1" x14ac:dyDescent="0.15">
      <c r="A817" s="2"/>
    </row>
    <row r="818" spans="1:1" ht="12" customHeight="1" x14ac:dyDescent="0.15">
      <c r="A818" s="2"/>
    </row>
    <row r="819" spans="1:1" ht="12" customHeight="1" x14ac:dyDescent="0.15">
      <c r="A819" s="2"/>
    </row>
    <row r="820" spans="1:1" ht="12" customHeight="1" x14ac:dyDescent="0.15">
      <c r="A820" s="2"/>
    </row>
    <row r="821" spans="1:1" ht="12" customHeight="1" x14ac:dyDescent="0.15">
      <c r="A821" s="2"/>
    </row>
    <row r="822" spans="1:1" ht="12" customHeight="1" x14ac:dyDescent="0.15">
      <c r="A822" s="2"/>
    </row>
    <row r="823" spans="1:1" ht="12" customHeight="1" x14ac:dyDescent="0.15">
      <c r="A823" s="2"/>
    </row>
    <row r="824" spans="1:1" ht="12" customHeight="1" x14ac:dyDescent="0.15">
      <c r="A824" s="2"/>
    </row>
    <row r="825" spans="1:1" ht="12" customHeight="1" x14ac:dyDescent="0.15">
      <c r="A825" s="2"/>
    </row>
    <row r="826" spans="1:1" ht="12" customHeight="1" x14ac:dyDescent="0.15">
      <c r="A826" s="2"/>
    </row>
    <row r="827" spans="1:1" ht="12" customHeight="1" x14ac:dyDescent="0.15">
      <c r="A827" s="2"/>
    </row>
    <row r="828" spans="1:1" ht="12" customHeight="1" x14ac:dyDescent="0.15">
      <c r="A828" s="2"/>
    </row>
    <row r="829" spans="1:1" ht="12" customHeight="1" x14ac:dyDescent="0.15">
      <c r="A829" s="2"/>
    </row>
    <row r="830" spans="1:1" ht="12" customHeight="1" x14ac:dyDescent="0.15">
      <c r="A830" s="2"/>
    </row>
    <row r="831" spans="1:1" ht="12" customHeight="1" x14ac:dyDescent="0.15">
      <c r="A831" s="2"/>
    </row>
    <row r="832" spans="1:1" ht="12" customHeight="1" x14ac:dyDescent="0.15">
      <c r="A832" s="2"/>
    </row>
    <row r="833" spans="1:1" ht="12" customHeight="1" x14ac:dyDescent="0.15">
      <c r="A833" s="2"/>
    </row>
    <row r="834" spans="1:1" ht="12" customHeight="1" x14ac:dyDescent="0.15">
      <c r="A834" s="2"/>
    </row>
    <row r="835" spans="1:1" ht="12" customHeight="1" x14ac:dyDescent="0.15">
      <c r="A835" s="2"/>
    </row>
    <row r="836" spans="1:1" ht="12" customHeight="1" x14ac:dyDescent="0.15">
      <c r="A836" s="2"/>
    </row>
    <row r="837" spans="1:1" ht="12" customHeight="1" x14ac:dyDescent="0.15">
      <c r="A837" s="2"/>
    </row>
    <row r="838" spans="1:1" ht="12" customHeight="1" x14ac:dyDescent="0.15">
      <c r="A838" s="2"/>
    </row>
    <row r="839" spans="1:1" ht="12" customHeight="1" x14ac:dyDescent="0.15">
      <c r="A839" s="2"/>
    </row>
    <row r="840" spans="1:1" ht="12" customHeight="1" x14ac:dyDescent="0.15">
      <c r="A840" s="2"/>
    </row>
    <row r="841" spans="1:1" ht="12" customHeight="1" x14ac:dyDescent="0.15">
      <c r="A841" s="2"/>
    </row>
    <row r="842" spans="1:1" ht="12" customHeight="1" x14ac:dyDescent="0.15">
      <c r="A842" s="2"/>
    </row>
    <row r="843" spans="1:1" ht="12" customHeight="1" x14ac:dyDescent="0.15">
      <c r="A843" s="2"/>
    </row>
    <row r="844" spans="1:1" ht="12" customHeight="1" x14ac:dyDescent="0.15">
      <c r="A844" s="2"/>
    </row>
    <row r="845" spans="1:1" ht="12" customHeight="1" x14ac:dyDescent="0.15">
      <c r="A845" s="2"/>
    </row>
    <row r="846" spans="1:1" ht="12" customHeight="1" x14ac:dyDescent="0.15">
      <c r="A846" s="2"/>
    </row>
    <row r="847" spans="1:1" ht="12" customHeight="1" x14ac:dyDescent="0.15">
      <c r="A847" s="2"/>
    </row>
    <row r="848" spans="1:1" ht="12" customHeight="1" x14ac:dyDescent="0.15">
      <c r="A848" s="2"/>
    </row>
    <row r="849" spans="1:1" ht="12" customHeight="1" x14ac:dyDescent="0.15">
      <c r="A849" s="2"/>
    </row>
    <row r="850" spans="1:1" ht="12" customHeight="1" x14ac:dyDescent="0.15">
      <c r="A850" s="2"/>
    </row>
    <row r="851" spans="1:1" ht="12" customHeight="1" x14ac:dyDescent="0.15">
      <c r="A851" s="2"/>
    </row>
    <row r="852" spans="1:1" ht="12" customHeight="1" x14ac:dyDescent="0.15">
      <c r="A852" s="2"/>
    </row>
    <row r="853" spans="1:1" ht="12" customHeight="1" x14ac:dyDescent="0.15">
      <c r="A853" s="2"/>
    </row>
    <row r="854" spans="1:1" ht="12" customHeight="1" x14ac:dyDescent="0.15">
      <c r="A854" s="2"/>
    </row>
    <row r="855" spans="1:1" ht="12" customHeight="1" x14ac:dyDescent="0.15">
      <c r="A855" s="2"/>
    </row>
    <row r="856" spans="1:1" ht="12" customHeight="1" x14ac:dyDescent="0.15">
      <c r="A856" s="2"/>
    </row>
    <row r="857" spans="1:1" ht="12" customHeight="1" x14ac:dyDescent="0.15">
      <c r="A857" s="2"/>
    </row>
    <row r="858" spans="1:1" ht="12" customHeight="1" x14ac:dyDescent="0.15">
      <c r="A858" s="2"/>
    </row>
    <row r="859" spans="1:1" ht="12" customHeight="1" x14ac:dyDescent="0.15">
      <c r="A859" s="2"/>
    </row>
    <row r="860" spans="1:1" ht="12" customHeight="1" x14ac:dyDescent="0.15">
      <c r="A860" s="2"/>
    </row>
    <row r="861" spans="1:1" ht="12" customHeight="1" x14ac:dyDescent="0.15">
      <c r="A861" s="2"/>
    </row>
    <row r="862" spans="1:1" ht="12" customHeight="1" x14ac:dyDescent="0.15">
      <c r="A862" s="2"/>
    </row>
    <row r="863" spans="1:1" ht="12" customHeight="1" x14ac:dyDescent="0.15">
      <c r="A863" s="2"/>
    </row>
    <row r="864" spans="1:1" ht="12" customHeight="1" x14ac:dyDescent="0.15">
      <c r="A864" s="2"/>
    </row>
    <row r="865" spans="1:1" ht="12" customHeight="1" x14ac:dyDescent="0.15">
      <c r="A865" s="2"/>
    </row>
    <row r="866" spans="1:1" ht="12" customHeight="1" x14ac:dyDescent="0.15">
      <c r="A866" s="2"/>
    </row>
    <row r="867" spans="1:1" ht="12" customHeight="1" x14ac:dyDescent="0.15">
      <c r="A867" s="2"/>
    </row>
    <row r="868" spans="1:1" ht="12" customHeight="1" x14ac:dyDescent="0.15">
      <c r="A868" s="2"/>
    </row>
    <row r="869" spans="1:1" ht="12" customHeight="1" x14ac:dyDescent="0.15">
      <c r="A869" s="2"/>
    </row>
    <row r="870" spans="1:1" ht="12" customHeight="1" x14ac:dyDescent="0.15">
      <c r="A870" s="2"/>
    </row>
    <row r="871" spans="1:1" ht="12" customHeight="1" x14ac:dyDescent="0.15">
      <c r="A871" s="2"/>
    </row>
    <row r="872" spans="1:1" ht="12" customHeight="1" x14ac:dyDescent="0.15">
      <c r="A872" s="2"/>
    </row>
    <row r="873" spans="1:1" ht="12" customHeight="1" x14ac:dyDescent="0.15">
      <c r="A873" s="2"/>
    </row>
    <row r="874" spans="1:1" ht="12" customHeight="1" x14ac:dyDescent="0.15">
      <c r="A874" s="2"/>
    </row>
    <row r="875" spans="1:1" ht="12" customHeight="1" x14ac:dyDescent="0.15">
      <c r="A875" s="2"/>
    </row>
    <row r="876" spans="1:1" ht="12" customHeight="1" x14ac:dyDescent="0.15">
      <c r="A876" s="2"/>
    </row>
    <row r="877" spans="1:1" ht="12" customHeight="1" x14ac:dyDescent="0.15">
      <c r="A877" s="2"/>
    </row>
    <row r="878" spans="1:1" ht="12" customHeight="1" x14ac:dyDescent="0.15">
      <c r="A878" s="2"/>
    </row>
    <row r="879" spans="1:1" ht="12" customHeight="1" x14ac:dyDescent="0.15">
      <c r="A879" s="2"/>
    </row>
    <row r="880" spans="1:1" ht="12" customHeight="1" x14ac:dyDescent="0.15">
      <c r="A880" s="2"/>
    </row>
    <row r="881" spans="1:1" ht="12" customHeight="1" x14ac:dyDescent="0.15">
      <c r="A881" s="2"/>
    </row>
    <row r="882" spans="1:1" ht="12" customHeight="1" x14ac:dyDescent="0.15">
      <c r="A882" s="2"/>
    </row>
    <row r="883" spans="1:1" ht="12" customHeight="1" x14ac:dyDescent="0.15">
      <c r="A883" s="2"/>
    </row>
    <row r="884" spans="1:1" ht="12" customHeight="1" x14ac:dyDescent="0.15">
      <c r="A884" s="2"/>
    </row>
    <row r="885" spans="1:1" ht="12" customHeight="1" x14ac:dyDescent="0.15">
      <c r="A885" s="2"/>
    </row>
    <row r="886" spans="1:1" ht="12" customHeight="1" x14ac:dyDescent="0.15">
      <c r="A886" s="2"/>
    </row>
    <row r="887" spans="1:1" ht="12" customHeight="1" x14ac:dyDescent="0.15">
      <c r="A887" s="2"/>
    </row>
    <row r="888" spans="1:1" ht="12" customHeight="1" x14ac:dyDescent="0.15">
      <c r="A888" s="2"/>
    </row>
    <row r="889" spans="1:1" ht="12" customHeight="1" x14ac:dyDescent="0.15">
      <c r="A889" s="2"/>
    </row>
    <row r="890" spans="1:1" ht="12" customHeight="1" x14ac:dyDescent="0.15">
      <c r="A890" s="2"/>
    </row>
    <row r="891" spans="1:1" ht="12" customHeight="1" x14ac:dyDescent="0.15">
      <c r="A891" s="2"/>
    </row>
    <row r="892" spans="1:1" ht="12" customHeight="1" x14ac:dyDescent="0.15">
      <c r="A892" s="2"/>
    </row>
    <row r="893" spans="1:1" ht="12" customHeight="1" x14ac:dyDescent="0.15">
      <c r="A893" s="2"/>
    </row>
    <row r="894" spans="1:1" ht="12" customHeight="1" x14ac:dyDescent="0.15">
      <c r="A894" s="2"/>
    </row>
    <row r="895" spans="1:1" ht="12" customHeight="1" x14ac:dyDescent="0.15">
      <c r="A895" s="2"/>
    </row>
    <row r="896" spans="1:1" ht="12" customHeight="1" x14ac:dyDescent="0.15">
      <c r="A896" s="2"/>
    </row>
    <row r="897" spans="1:1" ht="12" customHeight="1" x14ac:dyDescent="0.15">
      <c r="A897" s="2"/>
    </row>
    <row r="898" spans="1:1" ht="12" customHeight="1" x14ac:dyDescent="0.15">
      <c r="A898" s="2"/>
    </row>
    <row r="899" spans="1:1" ht="12" customHeight="1" x14ac:dyDescent="0.15">
      <c r="A899" s="2"/>
    </row>
    <row r="900" spans="1:1" ht="12" customHeight="1" x14ac:dyDescent="0.15">
      <c r="A900" s="2"/>
    </row>
    <row r="901" spans="1:1" ht="12" customHeight="1" x14ac:dyDescent="0.15">
      <c r="A901" s="2"/>
    </row>
    <row r="902" spans="1:1" ht="12" customHeight="1" x14ac:dyDescent="0.15">
      <c r="A902" s="2"/>
    </row>
    <row r="903" spans="1:1" ht="12" customHeight="1" x14ac:dyDescent="0.15">
      <c r="A903" s="2"/>
    </row>
    <row r="904" spans="1:1" ht="12" customHeight="1" x14ac:dyDescent="0.15">
      <c r="A904" s="2"/>
    </row>
    <row r="905" spans="1:1" ht="12" customHeight="1" x14ac:dyDescent="0.15">
      <c r="A905" s="2"/>
    </row>
    <row r="906" spans="1:1" ht="12" customHeight="1" x14ac:dyDescent="0.15">
      <c r="A906" s="2"/>
    </row>
    <row r="907" spans="1:1" ht="12" customHeight="1" x14ac:dyDescent="0.15">
      <c r="A907" s="2"/>
    </row>
    <row r="908" spans="1:1" ht="12" customHeight="1" x14ac:dyDescent="0.15">
      <c r="A908" s="2"/>
    </row>
    <row r="909" spans="1:1" ht="12" customHeight="1" x14ac:dyDescent="0.15">
      <c r="A909" s="2"/>
    </row>
    <row r="910" spans="1:1" ht="12" customHeight="1" x14ac:dyDescent="0.15">
      <c r="A910" s="2"/>
    </row>
    <row r="911" spans="1:1" ht="12" customHeight="1" x14ac:dyDescent="0.15">
      <c r="A911" s="2"/>
    </row>
    <row r="912" spans="1:1" ht="12" customHeight="1" x14ac:dyDescent="0.15">
      <c r="A912" s="2"/>
    </row>
    <row r="913" spans="1:1" ht="12" customHeight="1" x14ac:dyDescent="0.15">
      <c r="A913" s="2"/>
    </row>
    <row r="914" spans="1:1" ht="12" customHeight="1" x14ac:dyDescent="0.15">
      <c r="A914" s="2"/>
    </row>
    <row r="915" spans="1:1" ht="12" customHeight="1" x14ac:dyDescent="0.15">
      <c r="A915" s="2"/>
    </row>
    <row r="916" spans="1:1" ht="12" customHeight="1" x14ac:dyDescent="0.15">
      <c r="A916" s="2"/>
    </row>
    <row r="917" spans="1:1" ht="12" customHeight="1" x14ac:dyDescent="0.15">
      <c r="A917" s="2"/>
    </row>
    <row r="918" spans="1:1" ht="12" customHeight="1" x14ac:dyDescent="0.15">
      <c r="A918" s="2"/>
    </row>
    <row r="919" spans="1:1" ht="12" customHeight="1" x14ac:dyDescent="0.15">
      <c r="A919" s="2"/>
    </row>
    <row r="920" spans="1:1" ht="12" customHeight="1" x14ac:dyDescent="0.15">
      <c r="A920" s="2"/>
    </row>
    <row r="921" spans="1:1" ht="12" customHeight="1" x14ac:dyDescent="0.15">
      <c r="A921" s="2"/>
    </row>
    <row r="922" spans="1:1" ht="12" customHeight="1" x14ac:dyDescent="0.15">
      <c r="A922" s="2"/>
    </row>
    <row r="923" spans="1:1" ht="12" customHeight="1" x14ac:dyDescent="0.15">
      <c r="A923" s="2"/>
    </row>
    <row r="924" spans="1:1" ht="12" customHeight="1" x14ac:dyDescent="0.15">
      <c r="A924" s="2"/>
    </row>
    <row r="925" spans="1:1" ht="12" customHeight="1" x14ac:dyDescent="0.15">
      <c r="A925" s="2"/>
    </row>
    <row r="926" spans="1:1" ht="12" customHeight="1" x14ac:dyDescent="0.15">
      <c r="A926" s="2"/>
    </row>
    <row r="927" spans="1:1" ht="12" customHeight="1" x14ac:dyDescent="0.15">
      <c r="A927" s="2"/>
    </row>
    <row r="928" spans="1:1" ht="12" customHeight="1" x14ac:dyDescent="0.15">
      <c r="A928" s="2"/>
    </row>
    <row r="929" spans="1:1" ht="12" customHeight="1" x14ac:dyDescent="0.15">
      <c r="A929" s="2"/>
    </row>
    <row r="930" spans="1:1" ht="12" customHeight="1" x14ac:dyDescent="0.15">
      <c r="A930" s="2"/>
    </row>
    <row r="931" spans="1:1" ht="12" customHeight="1" x14ac:dyDescent="0.15">
      <c r="A931" s="2"/>
    </row>
    <row r="932" spans="1:1" ht="12" customHeight="1" x14ac:dyDescent="0.15">
      <c r="A932" s="2"/>
    </row>
    <row r="933" spans="1:1" ht="12" customHeight="1" x14ac:dyDescent="0.15">
      <c r="A933" s="2"/>
    </row>
    <row r="934" spans="1:1" ht="12" customHeight="1" x14ac:dyDescent="0.15">
      <c r="A934" s="2"/>
    </row>
    <row r="935" spans="1:1" ht="12" customHeight="1" x14ac:dyDescent="0.15">
      <c r="A935" s="2"/>
    </row>
    <row r="936" spans="1:1" ht="12" customHeight="1" x14ac:dyDescent="0.15">
      <c r="A936" s="2"/>
    </row>
    <row r="937" spans="1:1" ht="12" customHeight="1" x14ac:dyDescent="0.15">
      <c r="A937" s="2"/>
    </row>
    <row r="938" spans="1:1" ht="12" customHeight="1" x14ac:dyDescent="0.15">
      <c r="A938" s="2"/>
    </row>
    <row r="939" spans="1:1" ht="12" customHeight="1" x14ac:dyDescent="0.15">
      <c r="A939" s="2"/>
    </row>
    <row r="940" spans="1:1" ht="12" customHeight="1" x14ac:dyDescent="0.15">
      <c r="A940" s="2"/>
    </row>
    <row r="941" spans="1:1" ht="12" customHeight="1" x14ac:dyDescent="0.15">
      <c r="A941" s="2"/>
    </row>
    <row r="942" spans="1:1" ht="12" customHeight="1" x14ac:dyDescent="0.15">
      <c r="A942" s="2"/>
    </row>
    <row r="943" spans="1:1" ht="12" customHeight="1" x14ac:dyDescent="0.15">
      <c r="A943" s="2"/>
    </row>
    <row r="944" spans="1:1" ht="12" customHeight="1" x14ac:dyDescent="0.15">
      <c r="A944" s="2"/>
    </row>
    <row r="945" spans="1:1" ht="12" customHeight="1" x14ac:dyDescent="0.15">
      <c r="A945" s="2"/>
    </row>
    <row r="946" spans="1:1" ht="12" customHeight="1" x14ac:dyDescent="0.15">
      <c r="A946" s="2"/>
    </row>
    <row r="947" spans="1:1" ht="12" customHeight="1" x14ac:dyDescent="0.15">
      <c r="A947" s="2"/>
    </row>
    <row r="948" spans="1:1" ht="12" customHeight="1" x14ac:dyDescent="0.15">
      <c r="A948" s="2"/>
    </row>
    <row r="949" spans="1:1" ht="12" customHeight="1" x14ac:dyDescent="0.15">
      <c r="A949" s="2"/>
    </row>
    <row r="950" spans="1:1" ht="12" customHeight="1" x14ac:dyDescent="0.15">
      <c r="A950" s="2"/>
    </row>
    <row r="951" spans="1:1" ht="12" customHeight="1" x14ac:dyDescent="0.15">
      <c r="A951" s="2"/>
    </row>
    <row r="952" spans="1:1" ht="12" customHeight="1" x14ac:dyDescent="0.15">
      <c r="A952" s="2"/>
    </row>
    <row r="953" spans="1:1" ht="12" customHeight="1" x14ac:dyDescent="0.15">
      <c r="A953" s="2"/>
    </row>
    <row r="954" spans="1:1" ht="12" customHeight="1" x14ac:dyDescent="0.15">
      <c r="A954" s="2"/>
    </row>
    <row r="955" spans="1:1" ht="12" customHeight="1" x14ac:dyDescent="0.15">
      <c r="A955" s="2"/>
    </row>
    <row r="956" spans="1:1" ht="12" customHeight="1" x14ac:dyDescent="0.15">
      <c r="A956" s="2"/>
    </row>
    <row r="957" spans="1:1" ht="12" customHeight="1" x14ac:dyDescent="0.15">
      <c r="A957" s="2"/>
    </row>
    <row r="958" spans="1:1" ht="12" customHeight="1" x14ac:dyDescent="0.15">
      <c r="A958" s="2"/>
    </row>
    <row r="959" spans="1:1" ht="12" customHeight="1" x14ac:dyDescent="0.15">
      <c r="A959" s="2"/>
    </row>
    <row r="960" spans="1:1" ht="12" customHeight="1" x14ac:dyDescent="0.15">
      <c r="A960" s="2"/>
    </row>
    <row r="961" spans="1:1" ht="12" customHeight="1" x14ac:dyDescent="0.15">
      <c r="A961" s="2"/>
    </row>
    <row r="962" spans="1:1" ht="12" customHeight="1" x14ac:dyDescent="0.15">
      <c r="A962" s="2"/>
    </row>
    <row r="963" spans="1:1" ht="12" customHeight="1" x14ac:dyDescent="0.15">
      <c r="A963" s="2"/>
    </row>
    <row r="964" spans="1:1" ht="12" customHeight="1" x14ac:dyDescent="0.15">
      <c r="A964" s="2"/>
    </row>
    <row r="965" spans="1:1" ht="12" customHeight="1" x14ac:dyDescent="0.15">
      <c r="A965" s="2"/>
    </row>
    <row r="966" spans="1:1" ht="12" customHeight="1" x14ac:dyDescent="0.15">
      <c r="A966" s="2"/>
    </row>
    <row r="967" spans="1:1" ht="12" customHeight="1" x14ac:dyDescent="0.15">
      <c r="A967" s="2"/>
    </row>
    <row r="968" spans="1:1" ht="12" customHeight="1" x14ac:dyDescent="0.15">
      <c r="A968" s="2"/>
    </row>
    <row r="969" spans="1:1" ht="12" customHeight="1" x14ac:dyDescent="0.15">
      <c r="A969" s="2"/>
    </row>
    <row r="970" spans="1:1" ht="12" customHeight="1" x14ac:dyDescent="0.15">
      <c r="A970" s="2"/>
    </row>
    <row r="971" spans="1:1" ht="12" customHeight="1" x14ac:dyDescent="0.15">
      <c r="A971" s="2"/>
    </row>
    <row r="972" spans="1:1" ht="12" customHeight="1" x14ac:dyDescent="0.15">
      <c r="A972" s="2"/>
    </row>
    <row r="973" spans="1:1" ht="12" customHeight="1" x14ac:dyDescent="0.15">
      <c r="A973" s="2"/>
    </row>
    <row r="974" spans="1:1" ht="12" customHeight="1" x14ac:dyDescent="0.15">
      <c r="A974" s="2"/>
    </row>
    <row r="975" spans="1:1" ht="12" customHeight="1" x14ac:dyDescent="0.15">
      <c r="A975" s="2"/>
    </row>
    <row r="976" spans="1:1" ht="12" customHeight="1" x14ac:dyDescent="0.15">
      <c r="A976" s="2"/>
    </row>
    <row r="977" spans="1:1" ht="12" customHeight="1" x14ac:dyDescent="0.15">
      <c r="A977" s="2"/>
    </row>
    <row r="978" spans="1:1" ht="12" customHeight="1" x14ac:dyDescent="0.15">
      <c r="A978" s="2"/>
    </row>
    <row r="979" spans="1:1" ht="12" customHeight="1" x14ac:dyDescent="0.15">
      <c r="A979" s="2"/>
    </row>
    <row r="980" spans="1:1" ht="12" customHeight="1" x14ac:dyDescent="0.15">
      <c r="A980" s="2"/>
    </row>
    <row r="981" spans="1:1" ht="12" customHeight="1" x14ac:dyDescent="0.15">
      <c r="A981" s="2"/>
    </row>
    <row r="982" spans="1:1" ht="12" customHeight="1" x14ac:dyDescent="0.15">
      <c r="A982" s="2"/>
    </row>
    <row r="983" spans="1:1" ht="12" customHeight="1" x14ac:dyDescent="0.15">
      <c r="A983" s="2"/>
    </row>
    <row r="984" spans="1:1" ht="12" customHeight="1" x14ac:dyDescent="0.15">
      <c r="A984" s="2"/>
    </row>
    <row r="985" spans="1:1" ht="12" customHeight="1" x14ac:dyDescent="0.15">
      <c r="A985" s="2"/>
    </row>
    <row r="986" spans="1:1" ht="12" customHeight="1" x14ac:dyDescent="0.15">
      <c r="A986" s="2"/>
    </row>
    <row r="987" spans="1:1" ht="12" customHeight="1" x14ac:dyDescent="0.15">
      <c r="A987" s="2"/>
    </row>
    <row r="988" spans="1:1" ht="12" customHeight="1" x14ac:dyDescent="0.15">
      <c r="A988" s="2"/>
    </row>
    <row r="989" spans="1:1" ht="12" customHeight="1" x14ac:dyDescent="0.15">
      <c r="A989" s="2"/>
    </row>
    <row r="990" spans="1:1" ht="12" customHeight="1" x14ac:dyDescent="0.15">
      <c r="A990" s="2"/>
    </row>
    <row r="991" spans="1:1" ht="12" customHeight="1" x14ac:dyDescent="0.15">
      <c r="A991" s="2"/>
    </row>
    <row r="992" spans="1:1" ht="12" customHeight="1" x14ac:dyDescent="0.15">
      <c r="A992" s="2"/>
    </row>
    <row r="993" spans="1:1" ht="12" customHeight="1" x14ac:dyDescent="0.15">
      <c r="A993" s="2"/>
    </row>
    <row r="994" spans="1:1" ht="12" customHeight="1" x14ac:dyDescent="0.15">
      <c r="A994" s="2"/>
    </row>
    <row r="995" spans="1:1" ht="12" customHeight="1" x14ac:dyDescent="0.15">
      <c r="A995" s="2"/>
    </row>
    <row r="996" spans="1:1" ht="12" customHeight="1" x14ac:dyDescent="0.15">
      <c r="A996" s="2"/>
    </row>
    <row r="997" spans="1:1" ht="12" customHeight="1" x14ac:dyDescent="0.15">
      <c r="A997" s="2"/>
    </row>
    <row r="998" spans="1:1" ht="12" customHeight="1" x14ac:dyDescent="0.15">
      <c r="A998" s="2"/>
    </row>
    <row r="999" spans="1:1" ht="12" customHeight="1" x14ac:dyDescent="0.15">
      <c r="A999" s="2"/>
    </row>
    <row r="1000" spans="1:1" ht="12" customHeight="1" x14ac:dyDescent="0.15">
      <c r="A1000" s="2"/>
    </row>
    <row r="1001" spans="1:1" ht="12" customHeight="1" x14ac:dyDescent="0.15">
      <c r="A1001" s="2"/>
    </row>
    <row r="1002" spans="1:1" ht="12" customHeight="1" x14ac:dyDescent="0.15">
      <c r="A1002" s="2"/>
    </row>
    <row r="1003" spans="1:1" ht="12" customHeight="1" x14ac:dyDescent="0.15">
      <c r="A1003" s="2"/>
    </row>
    <row r="1004" spans="1:1" ht="12" customHeight="1" x14ac:dyDescent="0.15">
      <c r="A1004" s="2"/>
    </row>
    <row r="1005" spans="1:1" ht="12" customHeight="1" x14ac:dyDescent="0.15">
      <c r="A1005" s="2"/>
    </row>
    <row r="1006" spans="1:1" ht="12" customHeight="1" x14ac:dyDescent="0.15">
      <c r="A1006" s="2"/>
    </row>
    <row r="1007" spans="1:1" ht="12" customHeight="1" x14ac:dyDescent="0.15">
      <c r="A1007" s="2"/>
    </row>
    <row r="1008" spans="1:1" ht="12" customHeight="1" x14ac:dyDescent="0.15">
      <c r="A1008" s="2"/>
    </row>
    <row r="1009" spans="1:1" ht="12" customHeight="1" x14ac:dyDescent="0.15">
      <c r="A1009" s="2"/>
    </row>
    <row r="1010" spans="1:1" ht="12" customHeight="1" x14ac:dyDescent="0.15">
      <c r="A1010" s="2"/>
    </row>
    <row r="1011" spans="1:1" ht="12" customHeight="1" x14ac:dyDescent="0.15">
      <c r="A1011" s="2"/>
    </row>
    <row r="1012" spans="1:1" ht="12" customHeight="1" x14ac:dyDescent="0.15">
      <c r="A1012" s="2"/>
    </row>
    <row r="1013" spans="1:1" ht="12" customHeight="1" x14ac:dyDescent="0.15">
      <c r="A1013" s="2"/>
    </row>
    <row r="1014" spans="1:1" ht="12" customHeight="1" x14ac:dyDescent="0.15">
      <c r="A1014" s="2"/>
    </row>
    <row r="1015" spans="1:1" ht="12" customHeight="1" x14ac:dyDescent="0.15">
      <c r="A1015" s="2"/>
    </row>
    <row r="1016" spans="1:1" ht="12" customHeight="1" x14ac:dyDescent="0.15">
      <c r="A1016" s="2"/>
    </row>
    <row r="1017" spans="1:1" ht="12" customHeight="1" x14ac:dyDescent="0.15">
      <c r="A1017" s="2"/>
    </row>
    <row r="1018" spans="1:1" ht="12" customHeight="1" x14ac:dyDescent="0.15">
      <c r="A1018" s="2"/>
    </row>
    <row r="1019" spans="1:1" ht="12" customHeight="1" x14ac:dyDescent="0.15">
      <c r="A1019" s="2"/>
    </row>
    <row r="1020" spans="1:1" ht="12" customHeight="1" x14ac:dyDescent="0.15">
      <c r="A1020" s="2"/>
    </row>
    <row r="1021" spans="1:1" ht="12" customHeight="1" x14ac:dyDescent="0.15">
      <c r="A1021" s="2"/>
    </row>
    <row r="1022" spans="1:1" ht="12" customHeight="1" x14ac:dyDescent="0.15">
      <c r="A1022" s="2"/>
    </row>
    <row r="1023" spans="1:1" ht="12" customHeight="1" x14ac:dyDescent="0.15">
      <c r="A1023" s="2"/>
    </row>
    <row r="1024" spans="1:1" ht="12" customHeight="1" x14ac:dyDescent="0.15">
      <c r="A1024" s="2"/>
    </row>
    <row r="1025" spans="1:1" ht="12" customHeight="1" x14ac:dyDescent="0.15">
      <c r="A1025" s="2"/>
    </row>
    <row r="1026" spans="1:1" ht="12" customHeight="1" x14ac:dyDescent="0.15">
      <c r="A1026" s="2"/>
    </row>
    <row r="1027" spans="1:1" ht="12" customHeight="1" x14ac:dyDescent="0.15">
      <c r="A1027" s="2"/>
    </row>
    <row r="1028" spans="1:1" ht="12" customHeight="1" x14ac:dyDescent="0.15">
      <c r="A1028" s="2"/>
    </row>
    <row r="1029" spans="1:1" ht="12" customHeight="1" x14ac:dyDescent="0.15">
      <c r="A1029" s="2"/>
    </row>
    <row r="1030" spans="1:1" ht="12" customHeight="1" x14ac:dyDescent="0.15">
      <c r="A1030" s="2"/>
    </row>
    <row r="1031" spans="1:1" ht="12" customHeight="1" x14ac:dyDescent="0.15">
      <c r="A1031" s="2"/>
    </row>
    <row r="1032" spans="1:1" ht="12" customHeight="1" x14ac:dyDescent="0.15">
      <c r="A1032" s="2"/>
    </row>
    <row r="1033" spans="1:1" ht="12" customHeight="1" x14ac:dyDescent="0.15">
      <c r="A1033" s="2"/>
    </row>
    <row r="1034" spans="1:1" ht="12" customHeight="1" x14ac:dyDescent="0.15">
      <c r="A1034" s="2"/>
    </row>
    <row r="1035" spans="1:1" ht="12" customHeight="1" x14ac:dyDescent="0.15">
      <c r="A1035" s="2"/>
    </row>
    <row r="1036" spans="1:1" ht="12" customHeight="1" x14ac:dyDescent="0.15">
      <c r="A1036" s="2"/>
    </row>
    <row r="1037" spans="1:1" ht="12" customHeight="1" x14ac:dyDescent="0.15">
      <c r="A1037" s="2"/>
    </row>
    <row r="1038" spans="1:1" ht="12" customHeight="1" x14ac:dyDescent="0.15">
      <c r="A1038" s="2"/>
    </row>
    <row r="1039" spans="1:1" ht="12" customHeight="1" x14ac:dyDescent="0.15">
      <c r="A1039" s="2"/>
    </row>
    <row r="1040" spans="1:1" ht="12" customHeight="1" x14ac:dyDescent="0.15">
      <c r="A1040" s="2"/>
    </row>
    <row r="1041" spans="1:1" ht="12" customHeight="1" x14ac:dyDescent="0.15">
      <c r="A1041" s="2"/>
    </row>
    <row r="1042" spans="1:1" ht="12" customHeight="1" x14ac:dyDescent="0.15">
      <c r="A1042" s="2"/>
    </row>
    <row r="1043" spans="1:1" ht="12" customHeight="1" x14ac:dyDescent="0.15">
      <c r="A1043" s="2"/>
    </row>
    <row r="1044" spans="1:1" ht="12" customHeight="1" x14ac:dyDescent="0.15">
      <c r="A1044" s="2"/>
    </row>
    <row r="1045" spans="1:1" ht="12" customHeight="1" x14ac:dyDescent="0.15">
      <c r="A1045" s="2"/>
    </row>
    <row r="1046" spans="1:1" ht="12" customHeight="1" x14ac:dyDescent="0.15">
      <c r="A1046" s="2"/>
    </row>
    <row r="1047" spans="1:1" ht="12" customHeight="1" x14ac:dyDescent="0.15">
      <c r="A1047" s="2"/>
    </row>
    <row r="1048" spans="1:1" ht="12" customHeight="1" x14ac:dyDescent="0.15">
      <c r="A1048" s="2"/>
    </row>
    <row r="1049" spans="1:1" ht="12" customHeight="1" x14ac:dyDescent="0.15">
      <c r="A1049" s="2"/>
    </row>
    <row r="1050" spans="1:1" ht="12" customHeight="1" x14ac:dyDescent="0.15">
      <c r="A1050" s="2"/>
    </row>
    <row r="1051" spans="1:1" ht="12" customHeight="1" x14ac:dyDescent="0.15">
      <c r="A1051" s="2"/>
    </row>
    <row r="1052" spans="1:1" ht="12" customHeight="1" x14ac:dyDescent="0.15">
      <c r="A1052" s="2"/>
    </row>
    <row r="1053" spans="1:1" ht="12" customHeight="1" x14ac:dyDescent="0.15">
      <c r="A1053" s="2"/>
    </row>
    <row r="1054" spans="1:1" ht="12" customHeight="1" x14ac:dyDescent="0.15">
      <c r="A1054" s="2"/>
    </row>
    <row r="1055" spans="1:1" ht="12" customHeight="1" x14ac:dyDescent="0.15">
      <c r="A1055" s="2"/>
    </row>
    <row r="1056" spans="1:1" ht="12" customHeight="1" x14ac:dyDescent="0.15">
      <c r="A1056" s="2"/>
    </row>
    <row r="1057" spans="1:1" ht="12" customHeight="1" x14ac:dyDescent="0.15">
      <c r="A1057" s="2"/>
    </row>
    <row r="1058" spans="1:1" ht="12" customHeight="1" x14ac:dyDescent="0.15">
      <c r="A1058" s="2"/>
    </row>
    <row r="1059" spans="1:1" ht="12" customHeight="1" x14ac:dyDescent="0.15">
      <c r="A1059" s="2"/>
    </row>
    <row r="1060" spans="1:1" ht="12" customHeight="1" x14ac:dyDescent="0.15">
      <c r="A1060" s="2"/>
    </row>
    <row r="1061" spans="1:1" ht="12" customHeight="1" x14ac:dyDescent="0.15">
      <c r="A1061" s="2"/>
    </row>
    <row r="1062" spans="1:1" ht="12" customHeight="1" x14ac:dyDescent="0.15">
      <c r="A1062" s="2"/>
    </row>
    <row r="1063" spans="1:1" ht="12" customHeight="1" x14ac:dyDescent="0.15">
      <c r="A1063" s="2"/>
    </row>
    <row r="1064" spans="1:1" ht="12" customHeight="1" x14ac:dyDescent="0.15">
      <c r="A1064" s="2"/>
    </row>
    <row r="1065" spans="1:1" ht="12" customHeight="1" x14ac:dyDescent="0.15">
      <c r="A1065" s="2"/>
    </row>
    <row r="1066" spans="1:1" ht="12" customHeight="1" x14ac:dyDescent="0.15">
      <c r="A1066" s="2"/>
    </row>
    <row r="1067" spans="1:1" ht="12" customHeight="1" x14ac:dyDescent="0.15">
      <c r="A1067" s="2"/>
    </row>
    <row r="1068" spans="1:1" ht="12" customHeight="1" x14ac:dyDescent="0.15">
      <c r="A1068" s="2"/>
    </row>
    <row r="1069" spans="1:1" ht="12" customHeight="1" x14ac:dyDescent="0.15">
      <c r="A1069" s="2"/>
    </row>
    <row r="1070" spans="1:1" ht="12" customHeight="1" x14ac:dyDescent="0.15">
      <c r="A1070" s="2"/>
    </row>
    <row r="1071" spans="1:1" ht="12" customHeight="1" x14ac:dyDescent="0.15">
      <c r="A1071" s="2"/>
    </row>
    <row r="1072" spans="1:1" ht="12" customHeight="1" x14ac:dyDescent="0.15">
      <c r="A1072" s="2"/>
    </row>
    <row r="1073" spans="1:1" ht="12" customHeight="1" x14ac:dyDescent="0.15">
      <c r="A1073" s="2"/>
    </row>
    <row r="1074" spans="1:1" ht="12" customHeight="1" x14ac:dyDescent="0.15">
      <c r="A1074" s="2"/>
    </row>
    <row r="1075" spans="1:1" ht="12" customHeight="1" x14ac:dyDescent="0.15">
      <c r="A1075" s="2"/>
    </row>
    <row r="1076" spans="1:1" ht="12" customHeight="1" x14ac:dyDescent="0.15">
      <c r="A1076" s="2"/>
    </row>
    <row r="1077" spans="1:1" ht="12" customHeight="1" x14ac:dyDescent="0.15">
      <c r="A1077" s="2"/>
    </row>
    <row r="1078" spans="1:1" ht="12" customHeight="1" x14ac:dyDescent="0.15">
      <c r="A1078" s="2"/>
    </row>
    <row r="1079" spans="1:1" ht="12" customHeight="1" x14ac:dyDescent="0.15">
      <c r="A1079" s="2"/>
    </row>
    <row r="1080" spans="1:1" ht="12" customHeight="1" x14ac:dyDescent="0.15">
      <c r="A1080" s="2"/>
    </row>
    <row r="1081" spans="1:1" ht="12" customHeight="1" x14ac:dyDescent="0.15">
      <c r="A1081" s="2"/>
    </row>
    <row r="1082" spans="1:1" ht="12" customHeight="1" x14ac:dyDescent="0.15">
      <c r="A1082" s="2"/>
    </row>
    <row r="1083" spans="1:1" ht="12" customHeight="1" x14ac:dyDescent="0.15">
      <c r="A1083" s="2"/>
    </row>
    <row r="1084" spans="1:1" ht="12" customHeight="1" x14ac:dyDescent="0.15">
      <c r="A1084" s="2"/>
    </row>
    <row r="1085" spans="1:1" ht="12" customHeight="1" x14ac:dyDescent="0.15">
      <c r="A1085" s="2"/>
    </row>
    <row r="1086" spans="1:1" ht="12" customHeight="1" x14ac:dyDescent="0.15">
      <c r="A1086" s="2"/>
    </row>
    <row r="1087" spans="1:1" ht="12" customHeight="1" x14ac:dyDescent="0.15">
      <c r="A1087" s="2"/>
    </row>
    <row r="1088" spans="1:1" ht="12" customHeight="1" x14ac:dyDescent="0.15">
      <c r="A1088" s="2"/>
    </row>
    <row r="1089" spans="1:1" ht="12" customHeight="1" x14ac:dyDescent="0.15">
      <c r="A1089" s="2"/>
    </row>
    <row r="1090" spans="1:1" ht="12" customHeight="1" x14ac:dyDescent="0.15">
      <c r="A1090" s="2"/>
    </row>
    <row r="1091" spans="1:1" ht="12" customHeight="1" x14ac:dyDescent="0.15">
      <c r="A1091" s="2"/>
    </row>
    <row r="1092" spans="1:1" ht="12" customHeight="1" x14ac:dyDescent="0.15">
      <c r="A1092" s="2"/>
    </row>
    <row r="1093" spans="1:1" ht="12" customHeight="1" x14ac:dyDescent="0.15">
      <c r="A1093" s="2"/>
    </row>
    <row r="1094" spans="1:1" ht="12" customHeight="1" x14ac:dyDescent="0.15">
      <c r="A1094" s="2"/>
    </row>
    <row r="1095" spans="1:1" ht="12" customHeight="1" x14ac:dyDescent="0.15">
      <c r="A1095" s="2"/>
    </row>
    <row r="1096" spans="1:1" ht="12" customHeight="1" x14ac:dyDescent="0.15">
      <c r="A1096" s="2"/>
    </row>
    <row r="1097" spans="1:1" ht="12" customHeight="1" x14ac:dyDescent="0.15">
      <c r="A1097" s="2"/>
    </row>
    <row r="1098" spans="1:1" ht="12" customHeight="1" x14ac:dyDescent="0.15">
      <c r="A1098" s="2"/>
    </row>
    <row r="1099" spans="1:1" ht="12" customHeight="1" x14ac:dyDescent="0.15">
      <c r="A1099" s="2"/>
    </row>
    <row r="1100" spans="1:1" ht="12" customHeight="1" x14ac:dyDescent="0.15">
      <c r="A1100" s="2"/>
    </row>
    <row r="1101" spans="1:1" ht="12" customHeight="1" x14ac:dyDescent="0.15">
      <c r="A1101" s="2"/>
    </row>
    <row r="1102" spans="1:1" ht="12" customHeight="1" x14ac:dyDescent="0.15">
      <c r="A1102" s="2"/>
    </row>
    <row r="1103" spans="1:1" ht="12" customHeight="1" x14ac:dyDescent="0.15">
      <c r="A1103" s="2"/>
    </row>
    <row r="1104" spans="1:1" ht="12" customHeight="1" x14ac:dyDescent="0.15">
      <c r="A1104" s="2"/>
    </row>
    <row r="1105" spans="1:1" ht="12" customHeight="1" x14ac:dyDescent="0.15">
      <c r="A1105" s="2"/>
    </row>
    <row r="1106" spans="1:1" ht="12" customHeight="1" x14ac:dyDescent="0.15">
      <c r="A1106" s="2"/>
    </row>
    <row r="1107" spans="1:1" ht="12" customHeight="1" x14ac:dyDescent="0.15">
      <c r="A1107" s="2"/>
    </row>
    <row r="1108" spans="1:1" ht="12" customHeight="1" x14ac:dyDescent="0.15">
      <c r="A1108" s="2"/>
    </row>
    <row r="1109" spans="1:1" ht="12" customHeight="1" x14ac:dyDescent="0.15">
      <c r="A1109" s="2"/>
    </row>
    <row r="1110" spans="1:1" ht="12" customHeight="1" x14ac:dyDescent="0.15">
      <c r="A1110" s="2"/>
    </row>
    <row r="1111" spans="1:1" ht="12" customHeight="1" x14ac:dyDescent="0.15">
      <c r="A1111" s="2"/>
    </row>
    <row r="1112" spans="1:1" ht="12" customHeight="1" x14ac:dyDescent="0.15">
      <c r="A1112" s="2"/>
    </row>
    <row r="1113" spans="1:1" ht="12" customHeight="1" x14ac:dyDescent="0.15">
      <c r="A1113" s="2"/>
    </row>
    <row r="1114" spans="1:1" ht="12" customHeight="1" x14ac:dyDescent="0.15">
      <c r="A1114" s="2"/>
    </row>
    <row r="1115" spans="1:1" ht="12" customHeight="1" x14ac:dyDescent="0.15">
      <c r="A1115" s="2"/>
    </row>
    <row r="1116" spans="1:1" ht="12" customHeight="1" x14ac:dyDescent="0.15">
      <c r="A1116" s="2"/>
    </row>
    <row r="1117" spans="1:1" ht="12" customHeight="1" x14ac:dyDescent="0.15">
      <c r="A1117" s="2"/>
    </row>
    <row r="1118" spans="1:1" ht="12" customHeight="1" x14ac:dyDescent="0.15">
      <c r="A1118" s="2"/>
    </row>
    <row r="1119" spans="1:1" ht="12" customHeight="1" x14ac:dyDescent="0.15">
      <c r="A1119" s="2"/>
    </row>
    <row r="1120" spans="1:1" ht="12" customHeight="1" x14ac:dyDescent="0.15">
      <c r="A1120" s="2"/>
    </row>
    <row r="1121" spans="1:1" ht="12" customHeight="1" x14ac:dyDescent="0.15">
      <c r="A1121" s="2"/>
    </row>
    <row r="1122" spans="1:1" ht="12" customHeight="1" x14ac:dyDescent="0.15">
      <c r="A1122" s="2"/>
    </row>
    <row r="1123" spans="1:1" ht="12" customHeight="1" x14ac:dyDescent="0.15">
      <c r="A1123" s="2"/>
    </row>
    <row r="1124" spans="1:1" ht="12" customHeight="1" x14ac:dyDescent="0.15">
      <c r="A1124" s="2"/>
    </row>
    <row r="1125" spans="1:1" ht="12" customHeight="1" x14ac:dyDescent="0.15">
      <c r="A1125" s="2"/>
    </row>
    <row r="1126" spans="1:1" ht="12" customHeight="1" x14ac:dyDescent="0.15">
      <c r="A1126" s="2"/>
    </row>
    <row r="1127" spans="1:1" ht="12" customHeight="1" x14ac:dyDescent="0.15">
      <c r="A1127" s="2"/>
    </row>
    <row r="1128" spans="1:1" ht="12" customHeight="1" x14ac:dyDescent="0.15">
      <c r="A1128" s="2"/>
    </row>
    <row r="1129" spans="1:1" ht="12" customHeight="1" x14ac:dyDescent="0.15">
      <c r="A1129" s="2"/>
    </row>
    <row r="1130" spans="1:1" ht="12" customHeight="1" x14ac:dyDescent="0.15">
      <c r="A1130" s="2"/>
    </row>
    <row r="1131" spans="1:1" ht="12" customHeight="1" x14ac:dyDescent="0.15">
      <c r="A1131" s="2"/>
    </row>
    <row r="1132" spans="1:1" ht="12" customHeight="1" x14ac:dyDescent="0.15">
      <c r="A1132" s="2"/>
    </row>
    <row r="1133" spans="1:1" ht="12" customHeight="1" x14ac:dyDescent="0.15">
      <c r="A1133" s="2"/>
    </row>
    <row r="1134" spans="1:1" ht="12" customHeight="1" x14ac:dyDescent="0.15">
      <c r="A1134" s="2"/>
    </row>
    <row r="1135" spans="1:1" ht="12" customHeight="1" x14ac:dyDescent="0.15">
      <c r="A1135" s="2"/>
    </row>
    <row r="1136" spans="1:1" ht="12" customHeight="1" x14ac:dyDescent="0.15">
      <c r="A1136" s="2"/>
    </row>
    <row r="1137" spans="1:1" ht="12" customHeight="1" x14ac:dyDescent="0.15">
      <c r="A1137" s="2"/>
    </row>
    <row r="1138" spans="1:1" ht="12" customHeight="1" x14ac:dyDescent="0.15">
      <c r="A1138" s="2"/>
    </row>
    <row r="1139" spans="1:1" ht="12" customHeight="1" x14ac:dyDescent="0.15">
      <c r="A1139" s="2"/>
    </row>
    <row r="1140" spans="1:1" ht="12" customHeight="1" x14ac:dyDescent="0.15">
      <c r="A1140" s="2"/>
    </row>
    <row r="1141" spans="1:1" ht="12" customHeight="1" x14ac:dyDescent="0.15">
      <c r="A1141" s="2"/>
    </row>
    <row r="1142" spans="1:1" ht="12" customHeight="1" x14ac:dyDescent="0.15">
      <c r="A1142" s="2"/>
    </row>
    <row r="1143" spans="1:1" ht="12" customHeight="1" x14ac:dyDescent="0.15">
      <c r="A1143" s="2"/>
    </row>
    <row r="1144" spans="1:1" ht="12" customHeight="1" x14ac:dyDescent="0.15">
      <c r="A1144" s="2"/>
    </row>
    <row r="1145" spans="1:1" ht="12" customHeight="1" x14ac:dyDescent="0.15">
      <c r="A1145" s="2"/>
    </row>
    <row r="1146" spans="1:1" ht="12" customHeight="1" x14ac:dyDescent="0.15">
      <c r="A1146" s="2"/>
    </row>
    <row r="1147" spans="1:1" ht="12" customHeight="1" x14ac:dyDescent="0.15">
      <c r="A1147" s="2"/>
    </row>
    <row r="1148" spans="1:1" ht="12" customHeight="1" x14ac:dyDescent="0.15">
      <c r="A1148" s="2"/>
    </row>
    <row r="1149" spans="1:1" ht="12" customHeight="1" x14ac:dyDescent="0.15">
      <c r="A1149" s="2"/>
    </row>
    <row r="1150" spans="1:1" ht="12" customHeight="1" x14ac:dyDescent="0.15">
      <c r="A1150" s="2"/>
    </row>
    <row r="1151" spans="1:1" ht="12" customHeight="1" x14ac:dyDescent="0.15">
      <c r="A1151" s="2"/>
    </row>
    <row r="1152" spans="1:1" ht="12" customHeight="1" x14ac:dyDescent="0.15">
      <c r="A1152" s="2"/>
    </row>
    <row r="1153" spans="1:1" ht="12" customHeight="1" x14ac:dyDescent="0.15">
      <c r="A1153" s="2"/>
    </row>
    <row r="1154" spans="1:1" ht="12" customHeight="1" x14ac:dyDescent="0.15">
      <c r="A1154" s="2"/>
    </row>
    <row r="1155" spans="1:1" ht="12" customHeight="1" x14ac:dyDescent="0.15">
      <c r="A1155" s="2"/>
    </row>
    <row r="1156" spans="1:1" ht="12" customHeight="1" x14ac:dyDescent="0.15">
      <c r="A1156" s="2"/>
    </row>
    <row r="1157" spans="1:1" ht="12" customHeight="1" x14ac:dyDescent="0.15">
      <c r="A1157" s="2"/>
    </row>
    <row r="1158" spans="1:1" ht="12" customHeight="1" x14ac:dyDescent="0.15">
      <c r="A1158" s="2"/>
    </row>
    <row r="1159" spans="1:1" ht="12" customHeight="1" x14ac:dyDescent="0.15">
      <c r="A1159" s="2"/>
    </row>
    <row r="1160" spans="1:1" ht="12" customHeight="1" x14ac:dyDescent="0.15">
      <c r="A1160" s="2"/>
    </row>
    <row r="1161" spans="1:1" ht="12" customHeight="1" x14ac:dyDescent="0.15">
      <c r="A1161" s="2"/>
    </row>
    <row r="1162" spans="1:1" ht="12" customHeight="1" x14ac:dyDescent="0.15">
      <c r="A1162" s="2"/>
    </row>
    <row r="1163" spans="1:1" ht="12" customHeight="1" x14ac:dyDescent="0.15">
      <c r="A1163" s="2"/>
    </row>
    <row r="1164" spans="1:1" ht="12" customHeight="1" x14ac:dyDescent="0.15">
      <c r="A1164" s="2"/>
    </row>
    <row r="1165" spans="1:1" ht="12" customHeight="1" x14ac:dyDescent="0.15">
      <c r="A1165" s="2"/>
    </row>
    <row r="1166" spans="1:1" ht="12" customHeight="1" x14ac:dyDescent="0.15">
      <c r="A1166" s="2"/>
    </row>
    <row r="1167" spans="1:1" ht="12" customHeight="1" x14ac:dyDescent="0.15">
      <c r="A1167" s="2"/>
    </row>
    <row r="1168" spans="1:1" ht="12" customHeight="1" x14ac:dyDescent="0.15">
      <c r="A1168" s="2"/>
    </row>
    <row r="1169" spans="1:1" ht="12" customHeight="1" x14ac:dyDescent="0.15">
      <c r="A1169" s="2"/>
    </row>
    <row r="1170" spans="1:1" ht="12" customHeight="1" x14ac:dyDescent="0.15">
      <c r="A1170" s="2"/>
    </row>
    <row r="1171" spans="1:1" ht="12" customHeight="1" x14ac:dyDescent="0.15">
      <c r="A1171" s="2"/>
    </row>
    <row r="1172" spans="1:1" ht="12" customHeight="1" x14ac:dyDescent="0.15">
      <c r="A1172" s="2"/>
    </row>
    <row r="1173" spans="1:1" ht="12" customHeight="1" x14ac:dyDescent="0.15">
      <c r="A1173" s="2"/>
    </row>
    <row r="1174" spans="1:1" ht="12" customHeight="1" x14ac:dyDescent="0.15">
      <c r="A1174" s="2"/>
    </row>
    <row r="1175" spans="1:1" ht="12" customHeight="1" x14ac:dyDescent="0.15">
      <c r="A1175" s="2"/>
    </row>
    <row r="1176" spans="1:1" ht="12" customHeight="1" x14ac:dyDescent="0.15">
      <c r="A1176" s="2"/>
    </row>
    <row r="1177" spans="1:1" ht="12" customHeight="1" x14ac:dyDescent="0.15">
      <c r="A1177" s="2"/>
    </row>
    <row r="1178" spans="1:1" ht="12" customHeight="1" x14ac:dyDescent="0.15">
      <c r="A1178" s="2"/>
    </row>
    <row r="1179" spans="1:1" ht="12" customHeight="1" x14ac:dyDescent="0.15">
      <c r="A1179" s="2"/>
    </row>
    <row r="1180" spans="1:1" ht="12" customHeight="1" x14ac:dyDescent="0.15">
      <c r="A1180" s="2"/>
    </row>
    <row r="1181" spans="1:1" ht="12" customHeight="1" x14ac:dyDescent="0.15">
      <c r="A1181" s="2"/>
    </row>
    <row r="1182" spans="1:1" ht="12" customHeight="1" x14ac:dyDescent="0.15">
      <c r="A1182" s="2"/>
    </row>
    <row r="1183" spans="1:1" ht="12" customHeight="1" x14ac:dyDescent="0.15">
      <c r="A1183" s="2"/>
    </row>
    <row r="1184" spans="1:1" ht="12" customHeight="1" x14ac:dyDescent="0.15">
      <c r="A1184" s="2"/>
    </row>
    <row r="1185" spans="1:1" ht="12" customHeight="1" x14ac:dyDescent="0.15">
      <c r="A1185" s="2"/>
    </row>
    <row r="1186" spans="1:1" ht="12" customHeight="1" x14ac:dyDescent="0.15">
      <c r="A1186" s="2"/>
    </row>
    <row r="1187" spans="1:1" ht="12" customHeight="1" x14ac:dyDescent="0.15">
      <c r="A1187" s="2"/>
    </row>
    <row r="1188" spans="1:1" ht="12" customHeight="1" x14ac:dyDescent="0.15">
      <c r="A1188" s="2"/>
    </row>
    <row r="1189" spans="1:1" ht="12" customHeight="1" x14ac:dyDescent="0.15">
      <c r="A1189" s="2"/>
    </row>
    <row r="1190" spans="1:1" ht="12" customHeight="1" x14ac:dyDescent="0.15">
      <c r="A1190" s="2"/>
    </row>
    <row r="1191" spans="1:1" ht="12" customHeight="1" x14ac:dyDescent="0.15">
      <c r="A1191" s="2"/>
    </row>
    <row r="1192" spans="1:1" ht="12" customHeight="1" x14ac:dyDescent="0.15">
      <c r="A1192" s="2"/>
    </row>
    <row r="1193" spans="1:1" ht="12" customHeight="1" x14ac:dyDescent="0.15">
      <c r="A1193" s="2"/>
    </row>
    <row r="1194" spans="1:1" ht="12" customHeight="1" x14ac:dyDescent="0.15">
      <c r="A1194" s="2"/>
    </row>
    <row r="1195" spans="1:1" ht="12" customHeight="1" x14ac:dyDescent="0.15">
      <c r="A1195" s="2"/>
    </row>
    <row r="1196" spans="1:1" ht="12" customHeight="1" x14ac:dyDescent="0.15">
      <c r="A1196" s="2"/>
    </row>
    <row r="1197" spans="1:1" ht="12" customHeight="1" x14ac:dyDescent="0.15">
      <c r="A1197" s="2"/>
    </row>
    <row r="1198" spans="1:1" ht="12" customHeight="1" x14ac:dyDescent="0.15">
      <c r="A1198" s="2"/>
    </row>
    <row r="1199" spans="1:1" ht="12" customHeight="1" x14ac:dyDescent="0.15">
      <c r="A1199" s="2"/>
    </row>
    <row r="1200" spans="1:1" ht="12" customHeight="1" x14ac:dyDescent="0.15">
      <c r="A1200" s="2"/>
    </row>
    <row r="1201" spans="1:1" ht="12" customHeight="1" x14ac:dyDescent="0.15">
      <c r="A1201" s="2"/>
    </row>
    <row r="1202" spans="1:1" ht="12" customHeight="1" x14ac:dyDescent="0.15">
      <c r="A1202" s="2"/>
    </row>
    <row r="1203" spans="1:1" ht="12" customHeight="1" x14ac:dyDescent="0.15">
      <c r="A1203" s="2"/>
    </row>
    <row r="1204" spans="1:1" ht="12" customHeight="1" x14ac:dyDescent="0.15">
      <c r="A1204" s="2"/>
    </row>
    <row r="1205" spans="1:1" ht="12" customHeight="1" x14ac:dyDescent="0.15">
      <c r="A1205" s="2"/>
    </row>
    <row r="1206" spans="1:1" ht="12" customHeight="1" x14ac:dyDescent="0.15">
      <c r="A1206" s="2"/>
    </row>
    <row r="1207" spans="1:1" ht="12" customHeight="1" x14ac:dyDescent="0.15">
      <c r="A1207" s="2"/>
    </row>
    <row r="1208" spans="1:1" ht="12" customHeight="1" x14ac:dyDescent="0.15">
      <c r="A1208" s="2"/>
    </row>
    <row r="1209" spans="1:1" ht="12" customHeight="1" x14ac:dyDescent="0.15">
      <c r="A1209" s="2"/>
    </row>
    <row r="1210" spans="1:1" ht="12" customHeight="1" x14ac:dyDescent="0.15">
      <c r="A1210" s="2"/>
    </row>
    <row r="1211" spans="1:1" ht="12" customHeight="1" x14ac:dyDescent="0.15">
      <c r="A1211" s="2"/>
    </row>
    <row r="1212" spans="1:1" ht="12" customHeight="1" x14ac:dyDescent="0.15">
      <c r="A1212" s="2"/>
    </row>
    <row r="1213" spans="1:1" ht="12" customHeight="1" x14ac:dyDescent="0.15">
      <c r="A1213" s="2"/>
    </row>
    <row r="1214" spans="1:1" ht="12" customHeight="1" x14ac:dyDescent="0.15">
      <c r="A1214" s="2"/>
    </row>
    <row r="1215" spans="1:1" ht="12" customHeight="1" x14ac:dyDescent="0.15">
      <c r="A1215" s="2"/>
    </row>
    <row r="1216" spans="1:1" ht="12" customHeight="1" x14ac:dyDescent="0.15">
      <c r="A1216" s="2"/>
    </row>
    <row r="1217" spans="1:1" ht="12" customHeight="1" x14ac:dyDescent="0.15">
      <c r="A1217" s="2"/>
    </row>
    <row r="1218" spans="1:1" ht="12" customHeight="1" x14ac:dyDescent="0.15">
      <c r="A1218" s="2"/>
    </row>
    <row r="1219" spans="1:1" ht="12" customHeight="1" x14ac:dyDescent="0.15">
      <c r="A1219" s="2"/>
    </row>
    <row r="1220" spans="1:1" ht="12" customHeight="1" x14ac:dyDescent="0.15">
      <c r="A1220" s="2"/>
    </row>
    <row r="1221" spans="1:1" ht="12" customHeight="1" x14ac:dyDescent="0.15">
      <c r="A1221" s="2"/>
    </row>
    <row r="1222" spans="1:1" ht="12" customHeight="1" x14ac:dyDescent="0.15">
      <c r="A1222" s="2"/>
    </row>
    <row r="1223" spans="1:1" ht="12" customHeight="1" x14ac:dyDescent="0.15">
      <c r="A1223" s="2"/>
    </row>
    <row r="1224" spans="1:1" ht="12" customHeight="1" x14ac:dyDescent="0.15">
      <c r="A1224" s="2"/>
    </row>
    <row r="1225" spans="1:1" ht="12" customHeight="1" x14ac:dyDescent="0.15">
      <c r="A1225" s="2"/>
    </row>
    <row r="1226" spans="1:1" ht="12" customHeight="1" x14ac:dyDescent="0.15">
      <c r="A1226" s="2"/>
    </row>
    <row r="1227" spans="1:1" ht="12" customHeight="1" x14ac:dyDescent="0.15">
      <c r="A1227" s="2"/>
    </row>
    <row r="1228" spans="1:1" ht="12" customHeight="1" x14ac:dyDescent="0.15">
      <c r="A1228" s="2"/>
    </row>
    <row r="1229" spans="1:1" ht="12" customHeight="1" x14ac:dyDescent="0.15">
      <c r="A1229" s="2"/>
    </row>
    <row r="1230" spans="1:1" ht="12" customHeight="1" x14ac:dyDescent="0.15">
      <c r="A1230" s="2"/>
    </row>
    <row r="1231" spans="1:1" ht="12" customHeight="1" x14ac:dyDescent="0.15">
      <c r="A1231" s="2"/>
    </row>
    <row r="1232" spans="1:1" ht="12" customHeight="1" x14ac:dyDescent="0.15">
      <c r="A1232" s="2"/>
    </row>
    <row r="1233" spans="1:1" ht="12" customHeight="1" x14ac:dyDescent="0.15">
      <c r="A1233" s="2"/>
    </row>
    <row r="1234" spans="1:1" ht="12" customHeight="1" x14ac:dyDescent="0.15">
      <c r="A1234" s="2"/>
    </row>
    <row r="1235" spans="1:1" ht="12" customHeight="1" x14ac:dyDescent="0.15">
      <c r="A1235" s="2"/>
    </row>
    <row r="1236" spans="1:1" ht="12" customHeight="1" x14ac:dyDescent="0.15">
      <c r="A1236" s="2"/>
    </row>
    <row r="1237" spans="1:1" ht="12" customHeight="1" x14ac:dyDescent="0.15">
      <c r="A1237" s="2"/>
    </row>
    <row r="1238" spans="1:1" ht="12" customHeight="1" x14ac:dyDescent="0.15">
      <c r="A1238" s="2"/>
    </row>
    <row r="1239" spans="1:1" ht="12" customHeight="1" x14ac:dyDescent="0.15">
      <c r="A1239" s="2"/>
    </row>
    <row r="1240" spans="1:1" ht="12" customHeight="1" x14ac:dyDescent="0.15">
      <c r="A1240" s="2"/>
    </row>
    <row r="1241" spans="1:1" ht="12" customHeight="1" x14ac:dyDescent="0.15">
      <c r="A1241" s="2"/>
    </row>
    <row r="1242" spans="1:1" ht="12" customHeight="1" x14ac:dyDescent="0.15">
      <c r="A1242" s="2"/>
    </row>
    <row r="1243" spans="1:1" ht="12" customHeight="1" x14ac:dyDescent="0.15">
      <c r="A1243" s="2"/>
    </row>
    <row r="1244" spans="1:1" ht="12" customHeight="1" x14ac:dyDescent="0.15">
      <c r="A1244" s="2"/>
    </row>
    <row r="1245" spans="1:1" ht="12" customHeight="1" x14ac:dyDescent="0.15">
      <c r="A1245" s="2"/>
    </row>
    <row r="1246" spans="1:1" ht="12" customHeight="1" x14ac:dyDescent="0.15">
      <c r="A1246" s="2"/>
    </row>
    <row r="1247" spans="1:1" ht="12" customHeight="1" x14ac:dyDescent="0.15">
      <c r="A1247" s="2"/>
    </row>
    <row r="1248" spans="1:1" ht="12" customHeight="1" x14ac:dyDescent="0.15">
      <c r="A1248" s="2"/>
    </row>
    <row r="1249" spans="1:1" ht="12" customHeight="1" x14ac:dyDescent="0.15">
      <c r="A1249" s="2"/>
    </row>
    <row r="1250" spans="1:1" ht="12" customHeight="1" x14ac:dyDescent="0.15">
      <c r="A1250" s="2"/>
    </row>
    <row r="1251" spans="1:1" ht="12" customHeight="1" x14ac:dyDescent="0.15">
      <c r="A1251" s="2"/>
    </row>
    <row r="1252" spans="1:1" ht="12" customHeight="1" x14ac:dyDescent="0.15">
      <c r="A1252" s="2"/>
    </row>
    <row r="1253" spans="1:1" ht="12" customHeight="1" x14ac:dyDescent="0.15">
      <c r="A1253" s="2"/>
    </row>
    <row r="1254" spans="1:1" ht="12" customHeight="1" x14ac:dyDescent="0.15">
      <c r="A1254" s="2"/>
    </row>
    <row r="1255" spans="1:1" ht="12" customHeight="1" x14ac:dyDescent="0.15">
      <c r="A1255" s="2"/>
    </row>
    <row r="1256" spans="1:1" ht="12" customHeight="1" x14ac:dyDescent="0.15">
      <c r="A1256" s="2"/>
    </row>
    <row r="1257" spans="1:1" ht="12" customHeight="1" x14ac:dyDescent="0.15">
      <c r="A1257" s="2"/>
    </row>
    <row r="1258" spans="1:1" ht="12" customHeight="1" x14ac:dyDescent="0.15">
      <c r="A1258" s="2"/>
    </row>
    <row r="1259" spans="1:1" ht="12" customHeight="1" x14ac:dyDescent="0.15">
      <c r="A1259" s="2"/>
    </row>
    <row r="1260" spans="1:1" ht="12" customHeight="1" x14ac:dyDescent="0.15">
      <c r="A1260" s="2"/>
    </row>
    <row r="1261" spans="1:1" ht="12" customHeight="1" x14ac:dyDescent="0.15">
      <c r="A1261" s="2"/>
    </row>
    <row r="1262" spans="1:1" ht="12" customHeight="1" x14ac:dyDescent="0.15">
      <c r="A1262" s="2"/>
    </row>
    <row r="1263" spans="1:1" ht="12" customHeight="1" x14ac:dyDescent="0.15">
      <c r="A1263" s="2"/>
    </row>
    <row r="1264" spans="1:1" ht="12" customHeight="1" x14ac:dyDescent="0.15">
      <c r="A1264" s="2"/>
    </row>
    <row r="1265" spans="1:1" ht="12" customHeight="1" x14ac:dyDescent="0.15">
      <c r="A1265" s="2"/>
    </row>
    <row r="1266" spans="1:1" ht="12" customHeight="1" x14ac:dyDescent="0.15">
      <c r="A1266" s="2"/>
    </row>
    <row r="1267" spans="1:1" ht="12" customHeight="1" x14ac:dyDescent="0.15">
      <c r="A1267" s="2"/>
    </row>
    <row r="1268" spans="1:1" ht="12" customHeight="1" x14ac:dyDescent="0.15">
      <c r="A1268" s="2"/>
    </row>
  </sheetData>
  <mergeCells count="40">
    <mergeCell ref="AP21:AP28"/>
    <mergeCell ref="AJ29:AJ31"/>
    <mergeCell ref="AK29:AK31"/>
    <mergeCell ref="AA29:AA31"/>
    <mergeCell ref="D54:J55"/>
    <mergeCell ref="AP29:AP31"/>
    <mergeCell ref="L53:M54"/>
    <mergeCell ref="AG29:AG31"/>
    <mergeCell ref="AE29:AE31"/>
    <mergeCell ref="AF29:AF31"/>
    <mergeCell ref="AC29:AC31"/>
    <mergeCell ref="AD29:AD31"/>
    <mergeCell ref="S24:T28"/>
    <mergeCell ref="V24:W28"/>
    <mergeCell ref="Y21:Y28"/>
    <mergeCell ref="Z29:Z31"/>
    <mergeCell ref="AA120:AA122"/>
    <mergeCell ref="AH29:AH31"/>
    <mergeCell ref="AC120:AC122"/>
    <mergeCell ref="AD120:AD122"/>
    <mergeCell ref="AE120:AE122"/>
    <mergeCell ref="AF120:AF122"/>
    <mergeCell ref="AG120:AG122"/>
    <mergeCell ref="AH120:AH122"/>
    <mergeCell ref="R20:T23"/>
    <mergeCell ref="AM21:AM28"/>
    <mergeCell ref="AN21:AN28"/>
    <mergeCell ref="AI29:AI31"/>
    <mergeCell ref="AB120:AB122"/>
    <mergeCell ref="Z21:Z28"/>
    <mergeCell ref="AA21:AA28"/>
    <mergeCell ref="AC21:AC28"/>
    <mergeCell ref="AB29:AB31"/>
    <mergeCell ref="AB21:AB28"/>
    <mergeCell ref="AJ120:AJ122"/>
    <mergeCell ref="AK120:AK122"/>
    <mergeCell ref="AI120:AI122"/>
    <mergeCell ref="Y29:Y31"/>
    <mergeCell ref="Y120:Y122"/>
    <mergeCell ref="Z120:Z122"/>
  </mergeCells>
  <phoneticPr fontId="3"/>
  <hyperlinks>
    <hyperlink ref="Q2:S2" r:id="rId1" display="塩竈市清掃工場"/>
  </hyperlinks>
  <pageMargins left="0.75" right="0.75" top="1" bottom="1" header="0" footer="0"/>
  <pageSetup paperSize="8" orientation="portrait" verticalDpi="0"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62"/>
  <sheetViews>
    <sheetView zoomScale="75" zoomScaleNormal="75" workbookViewId="0">
      <selection activeCell="AS12" sqref="AS12"/>
    </sheetView>
  </sheetViews>
  <sheetFormatPr defaultColWidth="4.875" defaultRowHeight="9.9499999999999993" customHeight="1" x14ac:dyDescent="0.15"/>
  <cols>
    <col min="1" max="1" width="2.375" style="3" customWidth="1"/>
    <col min="2" max="5" width="4.375" style="31" customWidth="1"/>
    <col min="6" max="6" width="4.375" style="2" customWidth="1"/>
    <col min="7" max="8" width="4.375" style="3" customWidth="1"/>
    <col min="9" max="9" width="1.75" style="3" customWidth="1"/>
    <col min="10" max="16" width="4.375" style="3" customWidth="1"/>
    <col min="17" max="17" width="1.625" style="3" customWidth="1"/>
    <col min="18" max="25" width="4.375" style="3" customWidth="1"/>
    <col min="26" max="26" width="4.375" style="2" customWidth="1"/>
    <col min="27" max="28" width="4.375" style="3" customWidth="1"/>
    <col min="29" max="16384" width="4.875" style="3"/>
  </cols>
  <sheetData>
    <row r="2" spans="2:28" ht="16.5" customHeight="1" x14ac:dyDescent="0.15">
      <c r="B2" s="48" t="s">
        <v>63</v>
      </c>
    </row>
    <row r="3" spans="2:28" ht="9.9499999999999993" customHeight="1" x14ac:dyDescent="0.15">
      <c r="B3" s="3"/>
      <c r="C3" s="34" t="s">
        <v>47</v>
      </c>
      <c r="D3" s="41"/>
      <c r="E3" s="41"/>
      <c r="F3" s="2" t="s">
        <v>39</v>
      </c>
      <c r="J3" s="3" t="s">
        <v>100</v>
      </c>
      <c r="M3" s="3" t="s">
        <v>41</v>
      </c>
      <c r="R3" s="2" t="s">
        <v>42</v>
      </c>
      <c r="S3" s="2"/>
      <c r="T3" s="2"/>
      <c r="U3" s="2"/>
      <c r="V3" s="2" t="s">
        <v>43</v>
      </c>
      <c r="W3" s="2"/>
      <c r="AB3" s="3" t="s">
        <v>99</v>
      </c>
    </row>
    <row r="4" spans="2:28" ht="33" customHeight="1" x14ac:dyDescent="0.15">
      <c r="C4" s="90" t="s">
        <v>38</v>
      </c>
      <c r="D4" s="88" t="s">
        <v>64</v>
      </c>
      <c r="E4" s="88" t="s">
        <v>49</v>
      </c>
      <c r="F4" s="91" t="s">
        <v>40</v>
      </c>
      <c r="G4" s="88" t="s">
        <v>64</v>
      </c>
      <c r="H4" s="88" t="s">
        <v>49</v>
      </c>
      <c r="I4" s="89"/>
      <c r="J4" s="90" t="s">
        <v>98</v>
      </c>
      <c r="K4" s="88"/>
      <c r="L4" s="88"/>
      <c r="M4" s="92" t="s">
        <v>44</v>
      </c>
      <c r="N4" s="88" t="s">
        <v>64</v>
      </c>
      <c r="O4" s="88" t="s">
        <v>49</v>
      </c>
      <c r="P4" s="88" t="s">
        <v>49</v>
      </c>
      <c r="Q4" s="89"/>
      <c r="R4" s="92" t="s">
        <v>45</v>
      </c>
      <c r="S4" s="88" t="s">
        <v>64</v>
      </c>
      <c r="T4" s="88" t="s">
        <v>49</v>
      </c>
      <c r="U4" s="88" t="s">
        <v>49</v>
      </c>
      <c r="V4" s="92" t="s">
        <v>46</v>
      </c>
      <c r="W4" s="88" t="s">
        <v>64</v>
      </c>
      <c r="X4" s="88" t="s">
        <v>49</v>
      </c>
      <c r="Y4" s="88" t="s">
        <v>49</v>
      </c>
      <c r="Z4" s="37"/>
      <c r="AB4" s="31"/>
    </row>
    <row r="5" spans="2:28" ht="9.9499999999999993" customHeight="1" x14ac:dyDescent="0.15">
      <c r="B5" s="45" t="s">
        <v>50</v>
      </c>
      <c r="C5" s="30"/>
      <c r="D5" s="30"/>
      <c r="E5" s="43">
        <f t="shared" ref="E5:E16" si="0">AVERAGE(E92,E80,E68,E56,E44,E32,E20)</f>
        <v>7.9992816066502742E-2</v>
      </c>
      <c r="F5" s="10"/>
      <c r="G5" s="10"/>
      <c r="H5" s="43">
        <f t="shared" ref="H5:H16" si="1">AVERAGE(H92,H80,H68,H56,H44,H32,H20)</f>
        <v>7.6501400928994254E-2</v>
      </c>
      <c r="I5" s="10"/>
      <c r="J5" s="43">
        <f>AVERAGE(O5,T5,X5)</f>
        <v>8.1909646666620983E-2</v>
      </c>
      <c r="K5" s="43"/>
      <c r="L5" s="43"/>
      <c r="M5" s="10"/>
      <c r="N5" s="10"/>
      <c r="O5" s="43">
        <f t="shared" ref="O5:P9" si="2">AVERAGE(O68,O56,O44,O32)</f>
        <v>8.1239374070688875E-2</v>
      </c>
      <c r="P5" s="43">
        <f t="shared" si="2"/>
        <v>8.1971266995696179E-2</v>
      </c>
      <c r="Q5" s="10"/>
      <c r="R5" s="10"/>
      <c r="S5" s="10"/>
      <c r="T5" s="43">
        <f t="shared" ref="T5:U9" si="3">AVERAGE(T68,T56,T44,T32)</f>
        <v>7.9764127092520801E-2</v>
      </c>
      <c r="U5" s="43">
        <f t="shared" si="3"/>
        <v>8.1971266995696179E-2</v>
      </c>
      <c r="V5" s="10"/>
      <c r="W5" s="10"/>
      <c r="X5" s="43">
        <f t="shared" ref="X5:Y9" si="4">AVERAGE(X68,X56,X44,X32)</f>
        <v>8.4725438836653288E-2</v>
      </c>
      <c r="Y5" s="43">
        <f t="shared" si="4"/>
        <v>8.1675098411791908E-2</v>
      </c>
      <c r="Z5" s="10"/>
      <c r="AB5" s="43">
        <f t="shared" ref="AB5:AB16" si="5">AVERAGE(AB92,AB80,AB68,AB56,AB44,AB32,AB20)</f>
        <v>7.9322176308980252E-2</v>
      </c>
    </row>
    <row r="6" spans="2:28" ht="9.9499999999999993" customHeight="1" x14ac:dyDescent="0.15">
      <c r="B6" s="45" t="s">
        <v>51</v>
      </c>
      <c r="C6" s="30"/>
      <c r="D6" s="30"/>
      <c r="E6" s="43">
        <f t="shared" si="0"/>
        <v>9.0772615392838429E-2</v>
      </c>
      <c r="F6" s="10"/>
      <c r="G6" s="30"/>
      <c r="H6" s="43">
        <f t="shared" si="1"/>
        <v>8.6293553760327171E-2</v>
      </c>
      <c r="I6" s="10"/>
      <c r="J6" s="43">
        <f t="shared" ref="J6:J16" si="6">AVERAGE(O6,T6,X6)</f>
        <v>8.6068480465540276E-2</v>
      </c>
      <c r="K6" s="43"/>
      <c r="L6" s="43"/>
      <c r="M6" s="10"/>
      <c r="N6" s="10"/>
      <c r="O6" s="43">
        <f t="shared" si="2"/>
        <v>8.5327029837802548E-2</v>
      </c>
      <c r="P6" s="43">
        <f t="shared" si="2"/>
        <v>8.61486694425114E-2</v>
      </c>
      <c r="Q6" s="10"/>
      <c r="R6" s="10"/>
      <c r="S6" s="10"/>
      <c r="T6" s="43">
        <f t="shared" si="3"/>
        <v>8.3799309417239079E-2</v>
      </c>
      <c r="U6" s="43">
        <f t="shared" si="3"/>
        <v>8.61486694425114E-2</v>
      </c>
      <c r="V6" s="10"/>
      <c r="W6" s="10"/>
      <c r="X6" s="43">
        <f t="shared" si="4"/>
        <v>8.9079102141579242E-2</v>
      </c>
      <c r="Y6" s="43">
        <f t="shared" si="4"/>
        <v>8.5843363132333275E-2</v>
      </c>
      <c r="Z6" s="10"/>
      <c r="AB6" s="43">
        <f t="shared" si="5"/>
        <v>8.9128643618102618E-2</v>
      </c>
    </row>
    <row r="7" spans="2:28" ht="9.9499999999999993" customHeight="1" x14ac:dyDescent="0.15">
      <c r="B7" s="45" t="s">
        <v>52</v>
      </c>
      <c r="C7" s="30"/>
      <c r="D7" s="30"/>
      <c r="E7" s="43">
        <f t="shared" si="0"/>
        <v>8.6804076534505711E-2</v>
      </c>
      <c r="F7" s="10"/>
      <c r="G7" s="30"/>
      <c r="H7" s="43">
        <f t="shared" si="1"/>
        <v>8.8658664053806027E-2</v>
      </c>
      <c r="I7" s="10"/>
      <c r="J7" s="43">
        <f t="shared" si="6"/>
        <v>8.5374176276098876E-2</v>
      </c>
      <c r="K7" s="43"/>
      <c r="L7" s="43"/>
      <c r="M7" s="10"/>
      <c r="N7" s="10"/>
      <c r="O7" s="43">
        <f t="shared" si="2"/>
        <v>8.4678586523712462E-2</v>
      </c>
      <c r="P7" s="43">
        <f t="shared" si="2"/>
        <v>8.5459112238232091E-2</v>
      </c>
      <c r="Q7" s="10"/>
      <c r="R7" s="10"/>
      <c r="S7" s="10"/>
      <c r="T7" s="43">
        <f t="shared" si="3"/>
        <v>8.3103797373363625E-2</v>
      </c>
      <c r="U7" s="43">
        <f t="shared" si="3"/>
        <v>8.5459112238232091E-2</v>
      </c>
      <c r="V7" s="10"/>
      <c r="W7" s="10"/>
      <c r="X7" s="43">
        <f t="shared" si="4"/>
        <v>8.8340144931220527E-2</v>
      </c>
      <c r="Y7" s="43">
        <f t="shared" si="4"/>
        <v>8.5159968580657261E-2</v>
      </c>
      <c r="Z7" s="10"/>
      <c r="AB7" s="43">
        <f t="shared" si="5"/>
        <v>8.7466418700092655E-2</v>
      </c>
    </row>
    <row r="8" spans="2:28" ht="9.9499999999999993" customHeight="1" x14ac:dyDescent="0.15">
      <c r="B8" s="45" t="s">
        <v>53</v>
      </c>
      <c r="C8" s="30"/>
      <c r="D8" s="30"/>
      <c r="E8" s="43">
        <f t="shared" si="0"/>
        <v>9.0079743785774907E-2</v>
      </c>
      <c r="F8" s="10"/>
      <c r="G8" s="30"/>
      <c r="H8" s="43">
        <f t="shared" si="1"/>
        <v>9.4654152965531743E-2</v>
      </c>
      <c r="I8" s="10"/>
      <c r="J8" s="43">
        <f t="shared" si="6"/>
        <v>9.2787099121771743E-2</v>
      </c>
      <c r="K8" s="43"/>
      <c r="L8" s="43"/>
      <c r="M8" s="10"/>
      <c r="N8" s="10"/>
      <c r="O8" s="43">
        <f t="shared" si="2"/>
        <v>9.1952753314051006E-2</v>
      </c>
      <c r="P8" s="43">
        <f t="shared" si="2"/>
        <v>9.284376445839071E-2</v>
      </c>
      <c r="Q8" s="10"/>
      <c r="R8" s="10"/>
      <c r="S8" s="10"/>
      <c r="T8" s="43">
        <f t="shared" si="3"/>
        <v>9.0364302113771361E-2</v>
      </c>
      <c r="U8" s="43">
        <f t="shared" si="3"/>
        <v>9.284376445839071E-2</v>
      </c>
      <c r="V8" s="10"/>
      <c r="W8" s="10"/>
      <c r="X8" s="43">
        <f t="shared" si="4"/>
        <v>9.6044241937492891E-2</v>
      </c>
      <c r="Y8" s="43">
        <f t="shared" si="4"/>
        <v>9.2512458129384509E-2</v>
      </c>
      <c r="Z8" s="10"/>
      <c r="AB8" s="43">
        <f t="shared" si="5"/>
        <v>9.3057188641443564E-2</v>
      </c>
    </row>
    <row r="9" spans="2:28" ht="9.9499999999999993" customHeight="1" x14ac:dyDescent="0.15">
      <c r="B9" s="45" t="s">
        <v>54</v>
      </c>
      <c r="C9" s="30"/>
      <c r="D9" s="30"/>
      <c r="E9" s="43">
        <f t="shared" si="0"/>
        <v>9.5056963183888205E-2</v>
      </c>
      <c r="F9" s="10"/>
      <c r="G9" s="30"/>
      <c r="H9" s="43">
        <f t="shared" si="1"/>
        <v>9.8234579568867289E-2</v>
      </c>
      <c r="I9" s="10"/>
      <c r="J9" s="43">
        <f t="shared" si="6"/>
        <v>9.083122103373531E-2</v>
      </c>
      <c r="K9" s="43"/>
      <c r="L9" s="43"/>
      <c r="M9" s="10"/>
      <c r="N9" s="10"/>
      <c r="O9" s="43">
        <f t="shared" si="2"/>
        <v>9.0022862004074347E-2</v>
      </c>
      <c r="P9" s="43">
        <f t="shared" si="2"/>
        <v>9.0918583138403744E-2</v>
      </c>
      <c r="Q9" s="10"/>
      <c r="R9" s="10"/>
      <c r="S9" s="10"/>
      <c r="T9" s="43">
        <f t="shared" si="3"/>
        <v>8.8422789661505491E-2</v>
      </c>
      <c r="U9" s="43">
        <f t="shared" si="3"/>
        <v>9.0918583138403758E-2</v>
      </c>
      <c r="V9" s="10"/>
      <c r="W9" s="10"/>
      <c r="X9" s="43">
        <f t="shared" si="4"/>
        <v>9.404801143562605E-2</v>
      </c>
      <c r="Y9" s="43">
        <f t="shared" si="4"/>
        <v>9.0602864070378653E-2</v>
      </c>
      <c r="Z9" s="10"/>
      <c r="AB9" s="43">
        <f t="shared" si="5"/>
        <v>9.4364251114423536E-2</v>
      </c>
    </row>
    <row r="10" spans="2:28" ht="9.9499999999999993" customHeight="1" x14ac:dyDescent="0.15">
      <c r="B10" s="45" t="s">
        <v>55</v>
      </c>
      <c r="C10" s="30"/>
      <c r="D10" s="30"/>
      <c r="E10" s="43">
        <f t="shared" si="0"/>
        <v>8.5050031214917471E-2</v>
      </c>
      <c r="F10" s="10"/>
      <c r="G10" s="30"/>
      <c r="H10" s="43">
        <f t="shared" si="1"/>
        <v>9.1272178635522935E-2</v>
      </c>
      <c r="I10" s="10"/>
      <c r="J10" s="43">
        <f t="shared" si="6"/>
        <v>8.6963735240668624E-2</v>
      </c>
      <c r="K10" s="43"/>
      <c r="L10" s="43"/>
      <c r="M10" s="10"/>
      <c r="N10" s="10"/>
      <c r="O10" s="43">
        <f t="shared" ref="O10:O16" si="7">AVERAGE(O61,O49,O37,O25)</f>
        <v>8.7477464038360042E-2</v>
      </c>
      <c r="P10" s="43">
        <f t="shared" ref="P10:P16" si="8">AVERAGE(P73,P61,P49,P37)</f>
        <v>8.8268380080710113E-2</v>
      </c>
      <c r="Q10" s="10"/>
      <c r="R10" s="10"/>
      <c r="S10" s="10"/>
      <c r="T10" s="43">
        <f t="shared" ref="T10:T16" si="9">AVERAGE(T61,T49,T37,T25)</f>
        <v>8.8762891285185219E-2</v>
      </c>
      <c r="U10" s="43">
        <f t="shared" ref="U10:U16" si="10">AVERAGE(U73,U61,U49,U37)</f>
        <v>8.8268380080710113E-2</v>
      </c>
      <c r="V10" s="10"/>
      <c r="W10" s="10"/>
      <c r="X10" s="43">
        <f t="shared" ref="X10:X16" si="11">AVERAGE(X61,X49,X37,X25)</f>
        <v>8.4650850398460598E-2</v>
      </c>
      <c r="Y10" s="43">
        <f t="shared" ref="Y10:Y16" si="12">AVERAGE(Y73,Y61,Y49,Y37)</f>
        <v>8.7951035347429332E-2</v>
      </c>
      <c r="Z10" s="10"/>
      <c r="AB10" s="43">
        <f t="shared" si="5"/>
        <v>8.7498753172037952E-2</v>
      </c>
    </row>
    <row r="11" spans="2:28" ht="9.9499999999999993" customHeight="1" x14ac:dyDescent="0.15">
      <c r="B11" s="45" t="s">
        <v>56</v>
      </c>
      <c r="C11" s="30"/>
      <c r="D11" s="30"/>
      <c r="E11" s="43">
        <f t="shared" si="0"/>
        <v>8.6599482936585273E-2</v>
      </c>
      <c r="F11" s="10"/>
      <c r="G11" s="30"/>
      <c r="H11" s="43">
        <f t="shared" si="1"/>
        <v>9.4203355868508101E-2</v>
      </c>
      <c r="I11" s="10"/>
      <c r="J11" s="43">
        <f t="shared" si="6"/>
        <v>8.9279536996980921E-2</v>
      </c>
      <c r="K11" s="43"/>
      <c r="L11" s="43"/>
      <c r="M11" s="10"/>
      <c r="N11" s="10"/>
      <c r="O11" s="43">
        <f t="shared" si="7"/>
        <v>8.995767192741197E-2</v>
      </c>
      <c r="P11" s="43">
        <f t="shared" si="8"/>
        <v>8.7125754441793143E-2</v>
      </c>
      <c r="Q11" s="10"/>
      <c r="R11" s="10"/>
      <c r="S11" s="10"/>
      <c r="T11" s="43">
        <f t="shared" si="9"/>
        <v>9.1078895049848063E-2</v>
      </c>
      <c r="U11" s="43">
        <f t="shared" si="10"/>
        <v>8.7125754441793143E-2</v>
      </c>
      <c r="V11" s="10"/>
      <c r="W11" s="10"/>
      <c r="X11" s="43">
        <f t="shared" si="11"/>
        <v>8.6802044013682689E-2</v>
      </c>
      <c r="Y11" s="43">
        <f t="shared" si="12"/>
        <v>8.6815039872692457E-2</v>
      </c>
      <c r="Z11" s="10"/>
      <c r="AB11" s="43">
        <f t="shared" si="5"/>
        <v>9.00306780289966E-2</v>
      </c>
    </row>
    <row r="12" spans="2:28" ht="9.9499999999999993" customHeight="1" x14ac:dyDescent="0.15">
      <c r="B12" s="45" t="s">
        <v>57</v>
      </c>
      <c r="C12" s="30"/>
      <c r="D12" s="30"/>
      <c r="E12" s="43">
        <f t="shared" si="0"/>
        <v>8.0846255404083966E-2</v>
      </c>
      <c r="F12" s="10"/>
      <c r="G12" s="30"/>
      <c r="H12" s="43">
        <f t="shared" si="1"/>
        <v>8.3132019547620395E-2</v>
      </c>
      <c r="I12" s="10"/>
      <c r="J12" s="43">
        <f t="shared" si="6"/>
        <v>8.0812193271112762E-2</v>
      </c>
      <c r="K12" s="43"/>
      <c r="L12" s="43"/>
      <c r="M12" s="10"/>
      <c r="N12" s="10"/>
      <c r="O12" s="43">
        <f t="shared" si="7"/>
        <v>8.1386659452448384E-2</v>
      </c>
      <c r="P12" s="43">
        <f t="shared" si="8"/>
        <v>8.0589023142928984E-2</v>
      </c>
      <c r="Q12" s="10"/>
      <c r="R12" s="10"/>
      <c r="S12" s="10"/>
      <c r="T12" s="43">
        <f t="shared" si="9"/>
        <v>8.2451787157490741E-2</v>
      </c>
      <c r="U12" s="43">
        <f t="shared" si="10"/>
        <v>8.0589023142928984E-2</v>
      </c>
      <c r="V12" s="10"/>
      <c r="W12" s="10"/>
      <c r="X12" s="43">
        <f t="shared" si="11"/>
        <v>7.8598133203399173E-2</v>
      </c>
      <c r="Y12" s="43">
        <f t="shared" si="12"/>
        <v>8.0310364992628586E-2</v>
      </c>
      <c r="Z12" s="10"/>
      <c r="AB12" s="43">
        <f t="shared" si="5"/>
        <v>8.1438010045640843E-2</v>
      </c>
    </row>
    <row r="13" spans="2:28" ht="9.9499999999999993" customHeight="1" x14ac:dyDescent="0.15">
      <c r="B13" s="45" t="s">
        <v>58</v>
      </c>
      <c r="C13" s="30"/>
      <c r="D13" s="30"/>
      <c r="E13" s="43">
        <f t="shared" si="0"/>
        <v>8.1908249764947372E-2</v>
      </c>
      <c r="F13" s="10"/>
      <c r="G13" s="30"/>
      <c r="H13" s="43">
        <f t="shared" si="1"/>
        <v>8.0257245665374927E-2</v>
      </c>
      <c r="I13" s="10"/>
      <c r="J13" s="43">
        <f t="shared" si="6"/>
        <v>8.4692564918786017E-2</v>
      </c>
      <c r="K13" s="43"/>
      <c r="L13" s="43"/>
      <c r="M13" s="10"/>
      <c r="N13" s="10"/>
      <c r="O13" s="43">
        <f t="shared" si="7"/>
        <v>8.5204321406291902E-2</v>
      </c>
      <c r="P13" s="43">
        <f t="shared" si="8"/>
        <v>8.5368950939801916E-2</v>
      </c>
      <c r="Q13" s="10"/>
      <c r="R13" s="10"/>
      <c r="S13" s="10"/>
      <c r="T13" s="43">
        <f t="shared" si="9"/>
        <v>8.6443756868529398E-2</v>
      </c>
      <c r="U13" s="43">
        <f t="shared" si="10"/>
        <v>8.5368950939801916E-2</v>
      </c>
      <c r="V13" s="10"/>
      <c r="W13" s="10"/>
      <c r="X13" s="43">
        <f t="shared" si="11"/>
        <v>8.2429616481536724E-2</v>
      </c>
      <c r="Y13" s="43">
        <f t="shared" si="12"/>
        <v>8.5064324646462783E-2</v>
      </c>
      <c r="Z13" s="10"/>
      <c r="AB13" s="43">
        <f t="shared" si="5"/>
        <v>8.1735217189744303E-2</v>
      </c>
    </row>
    <row r="14" spans="2:28" ht="9.9499999999999993" customHeight="1" x14ac:dyDescent="0.15">
      <c r="B14" s="45" t="s">
        <v>59</v>
      </c>
      <c r="C14" s="30"/>
      <c r="D14" s="30"/>
      <c r="E14" s="43">
        <f t="shared" si="0"/>
        <v>7.7395832614512952E-2</v>
      </c>
      <c r="F14" s="10"/>
      <c r="G14" s="30"/>
      <c r="H14" s="43">
        <f t="shared" si="1"/>
        <v>7.2160448244430783E-2</v>
      </c>
      <c r="I14" s="10"/>
      <c r="J14" s="43">
        <f t="shared" si="6"/>
        <v>7.4823289491418629E-2</v>
      </c>
      <c r="K14" s="43"/>
      <c r="L14" s="43"/>
      <c r="M14" s="10"/>
      <c r="N14" s="10"/>
      <c r="O14" s="43">
        <f t="shared" si="7"/>
        <v>7.5322620124537651E-2</v>
      </c>
      <c r="P14" s="43">
        <f t="shared" si="8"/>
        <v>7.4432954139816931E-2</v>
      </c>
      <c r="Q14" s="10"/>
      <c r="R14" s="10"/>
      <c r="S14" s="10"/>
      <c r="T14" s="43">
        <f t="shared" si="9"/>
        <v>7.6331814131499115E-2</v>
      </c>
      <c r="U14" s="43">
        <f t="shared" si="10"/>
        <v>7.4432954139816931E-2</v>
      </c>
      <c r="V14" s="10"/>
      <c r="W14" s="10"/>
      <c r="X14" s="43">
        <f t="shared" si="11"/>
        <v>7.2815434218219122E-2</v>
      </c>
      <c r="Y14" s="43">
        <f t="shared" si="12"/>
        <v>7.4168161957873957E-2</v>
      </c>
      <c r="Z14" s="10"/>
      <c r="AB14" s="43">
        <f t="shared" si="5"/>
        <v>7.4890020694885998E-2</v>
      </c>
    </row>
    <row r="15" spans="2:28" ht="9.9499999999999993" customHeight="1" x14ac:dyDescent="0.15">
      <c r="B15" s="45" t="s">
        <v>60</v>
      </c>
      <c r="C15" s="30"/>
      <c r="D15" s="30"/>
      <c r="E15" s="43">
        <f t="shared" si="0"/>
        <v>6.6426641054386296E-2</v>
      </c>
      <c r="F15" s="10"/>
      <c r="G15" s="30"/>
      <c r="H15" s="43">
        <f t="shared" si="1"/>
        <v>6.084459991821816E-2</v>
      </c>
      <c r="I15" s="10"/>
      <c r="J15" s="43">
        <f t="shared" si="6"/>
        <v>6.5478390452945831E-2</v>
      </c>
      <c r="K15" s="43"/>
      <c r="L15" s="43"/>
      <c r="M15" s="10"/>
      <c r="N15" s="10"/>
      <c r="O15" s="43">
        <f t="shared" si="7"/>
        <v>6.5919258032213893E-2</v>
      </c>
      <c r="P15" s="43">
        <f t="shared" si="8"/>
        <v>6.5857499191818117E-2</v>
      </c>
      <c r="Q15" s="10"/>
      <c r="R15" s="10"/>
      <c r="S15" s="10"/>
      <c r="T15" s="43">
        <f t="shared" si="9"/>
        <v>6.6833216206414664E-2</v>
      </c>
      <c r="U15" s="43">
        <f t="shared" si="10"/>
        <v>6.5857499191818117E-2</v>
      </c>
      <c r="V15" s="10"/>
      <c r="W15" s="10"/>
      <c r="X15" s="43">
        <f t="shared" si="11"/>
        <v>6.3682697120208909E-2</v>
      </c>
      <c r="Y15" s="43">
        <f t="shared" si="12"/>
        <v>6.5627866005503313E-2</v>
      </c>
      <c r="Z15" s="10"/>
      <c r="AB15" s="43">
        <f t="shared" si="5"/>
        <v>6.4081858761377689E-2</v>
      </c>
    </row>
    <row r="16" spans="2:28" ht="9.9499999999999993" customHeight="1" x14ac:dyDescent="0.15">
      <c r="B16" s="45" t="s">
        <v>61</v>
      </c>
      <c r="C16" s="30"/>
      <c r="D16" s="30"/>
      <c r="E16" s="43">
        <f t="shared" si="0"/>
        <v>7.9067334425156469E-2</v>
      </c>
      <c r="F16" s="10"/>
      <c r="G16" s="30"/>
      <c r="H16" s="43">
        <f t="shared" si="1"/>
        <v>7.3789273141264447E-2</v>
      </c>
      <c r="I16" s="10"/>
      <c r="J16" s="43">
        <f t="shared" si="6"/>
        <v>8.0980022912335956E-2</v>
      </c>
      <c r="K16" s="43"/>
      <c r="L16" s="43"/>
      <c r="M16" s="10"/>
      <c r="N16" s="10"/>
      <c r="O16" s="43">
        <f t="shared" si="7"/>
        <v>8.151061085948054E-2</v>
      </c>
      <c r="P16" s="43">
        <f t="shared" si="8"/>
        <v>8.1016041789896673E-2</v>
      </c>
      <c r="Q16" s="10"/>
      <c r="R16" s="10"/>
      <c r="S16" s="10"/>
      <c r="T16" s="43">
        <f t="shared" si="9"/>
        <v>8.2645140506078171E-2</v>
      </c>
      <c r="U16" s="43">
        <f t="shared" si="10"/>
        <v>8.1167817239138546E-2</v>
      </c>
      <c r="V16" s="10"/>
      <c r="W16" s="10"/>
      <c r="X16" s="43">
        <f t="shared" si="11"/>
        <v>7.878431737144917E-2</v>
      </c>
      <c r="Y16" s="43">
        <f t="shared" si="12"/>
        <v>8.0726737125960915E-2</v>
      </c>
      <c r="Z16" s="10"/>
      <c r="AB16" s="43">
        <f t="shared" si="5"/>
        <v>7.7688555125821387E-2</v>
      </c>
    </row>
    <row r="17" spans="2:28" ht="9.9499999999999993" customHeight="1" thickBot="1" x14ac:dyDescent="0.2">
      <c r="B17" s="50" t="s">
        <v>62</v>
      </c>
      <c r="C17" s="51"/>
      <c r="D17" s="51"/>
      <c r="E17" s="52">
        <f>SUM(E5:E16)</f>
        <v>1.0000000423780999</v>
      </c>
      <c r="F17" s="53"/>
      <c r="G17" s="51"/>
      <c r="H17" s="52">
        <f>SUM(H5:H16)</f>
        <v>1.0000014722984663</v>
      </c>
      <c r="I17" s="53"/>
      <c r="J17" s="52">
        <f>SUM(J5:J16)</f>
        <v>1.0000003568480158</v>
      </c>
      <c r="K17" s="52"/>
      <c r="L17" s="52"/>
      <c r="M17" s="53"/>
      <c r="N17" s="53"/>
      <c r="O17" s="52">
        <f>SUM(O5:O16)</f>
        <v>0.99999921159107352</v>
      </c>
      <c r="P17" s="52">
        <f>SUM(P5:P16)</f>
        <v>1</v>
      </c>
      <c r="Q17" s="53"/>
      <c r="R17" s="53"/>
      <c r="S17" s="53"/>
      <c r="T17" s="52">
        <f>SUM(T5:T16)</f>
        <v>1.0000018268634459</v>
      </c>
      <c r="U17" s="52">
        <f>SUM(U5:U16)</f>
        <v>1.0001517754492419</v>
      </c>
      <c r="V17" s="53"/>
      <c r="W17" s="53"/>
      <c r="X17" s="52">
        <f>SUM(X5:X16)</f>
        <v>1.0000000320895284</v>
      </c>
      <c r="Y17" s="52">
        <f>SUM(Y5:Y16)</f>
        <v>0.99645728227309682</v>
      </c>
      <c r="Z17" s="53"/>
      <c r="AB17" s="52">
        <f>SUM(AB5:AB16)</f>
        <v>1.0007017714015474</v>
      </c>
    </row>
    <row r="18" spans="2:28" ht="9.9499999999999993" customHeight="1" thickTop="1" x14ac:dyDescent="0.15">
      <c r="B18" s="49"/>
      <c r="C18" s="35"/>
      <c r="D18" s="35"/>
      <c r="E18" s="35"/>
      <c r="F18" s="35"/>
      <c r="G18" s="35"/>
      <c r="H18" s="35"/>
      <c r="I18" s="35"/>
      <c r="J18" s="35"/>
      <c r="K18" s="35"/>
      <c r="L18" s="35"/>
      <c r="M18" s="35"/>
      <c r="N18" s="35"/>
      <c r="O18" s="35"/>
      <c r="P18" s="35"/>
      <c r="Q18" s="35"/>
      <c r="R18" s="35"/>
      <c r="S18" s="35"/>
      <c r="T18" s="35"/>
      <c r="U18" s="35"/>
      <c r="V18" s="35"/>
      <c r="W18" s="35"/>
      <c r="X18" s="35"/>
      <c r="Y18" s="35"/>
      <c r="Z18" s="35"/>
      <c r="AB18" s="35"/>
    </row>
    <row r="19" spans="2:28" ht="9.9499999999999993" customHeight="1" x14ac:dyDescent="0.15">
      <c r="B19" s="49"/>
      <c r="C19" s="35"/>
      <c r="D19" s="35"/>
      <c r="E19" s="35"/>
      <c r="F19" s="35"/>
      <c r="G19" s="35"/>
      <c r="H19" s="35"/>
      <c r="I19" s="35"/>
      <c r="J19" s="3" t="s">
        <v>96</v>
      </c>
      <c r="K19" s="35"/>
      <c r="L19" s="35"/>
      <c r="M19" s="35"/>
      <c r="N19" s="35"/>
      <c r="O19" s="35"/>
      <c r="P19" s="35"/>
      <c r="Q19" s="35"/>
      <c r="R19" s="35"/>
      <c r="S19" s="35"/>
      <c r="T19" s="35"/>
      <c r="U19" s="35"/>
      <c r="V19" s="35"/>
      <c r="W19" s="35"/>
      <c r="X19" s="35"/>
      <c r="Y19" s="35"/>
      <c r="Z19" s="35"/>
      <c r="AB19" s="35"/>
    </row>
    <row r="20" spans="2:28" ht="9.9499999999999993" customHeight="1" x14ac:dyDescent="0.15">
      <c r="B20" s="36">
        <v>41012</v>
      </c>
      <c r="C20" s="39">
        <v>5693.7099343496038</v>
      </c>
      <c r="D20" s="39"/>
      <c r="E20" s="43">
        <f>C20/71329</f>
        <v>7.9823212639313662E-2</v>
      </c>
      <c r="F20" s="32">
        <v>3453.58</v>
      </c>
      <c r="G20" s="39"/>
      <c r="H20" s="43">
        <f>F20/45887</f>
        <v>7.5262710571621594E-2</v>
      </c>
      <c r="I20" s="38"/>
      <c r="J20" s="38"/>
      <c r="K20" s="38"/>
      <c r="L20" s="38"/>
      <c r="M20" s="38"/>
      <c r="N20" s="38"/>
      <c r="O20" s="38"/>
      <c r="P20" s="38"/>
      <c r="Q20" s="38"/>
      <c r="R20" s="38"/>
      <c r="S20" s="38"/>
      <c r="T20" s="38"/>
      <c r="U20" s="38"/>
      <c r="V20" s="38"/>
      <c r="W20" s="38"/>
      <c r="X20" s="38"/>
      <c r="Y20" s="38"/>
      <c r="Z20" s="36">
        <v>41000</v>
      </c>
      <c r="AB20" s="43"/>
    </row>
    <row r="21" spans="2:28" ht="9.9499999999999993" customHeight="1" x14ac:dyDescent="0.15">
      <c r="B21" s="36">
        <v>41045</v>
      </c>
      <c r="C21" s="39">
        <v>6461.0235251811728</v>
      </c>
      <c r="D21" s="39"/>
      <c r="E21" s="43">
        <f t="shared" ref="E21:E31" si="13">C21/71329</f>
        <v>9.0580598707134169E-2</v>
      </c>
      <c r="F21" s="33">
        <v>3056.66</v>
      </c>
      <c r="G21" s="39"/>
      <c r="H21" s="43">
        <f t="shared" ref="H21:H31" si="14">F21/45887</f>
        <v>6.6612766142916294E-2</v>
      </c>
      <c r="I21" s="38"/>
      <c r="J21" s="38"/>
      <c r="K21" s="38"/>
      <c r="L21" s="38"/>
      <c r="M21" s="38"/>
      <c r="N21" s="38"/>
      <c r="O21" s="38"/>
      <c r="P21" s="38"/>
      <c r="Q21" s="38"/>
      <c r="R21" s="38"/>
      <c r="S21" s="38"/>
      <c r="T21" s="38"/>
      <c r="U21" s="38"/>
      <c r="V21" s="38"/>
      <c r="W21" s="38"/>
      <c r="X21" s="38"/>
      <c r="Y21" s="38"/>
      <c r="Z21" s="36">
        <v>41030</v>
      </c>
      <c r="AB21" s="43"/>
    </row>
    <row r="22" spans="2:28" ht="9.9499999999999993" customHeight="1" x14ac:dyDescent="0.15">
      <c r="B22" s="36">
        <v>41073</v>
      </c>
      <c r="C22" s="39">
        <v>6179.5927881937196</v>
      </c>
      <c r="D22" s="39"/>
      <c r="E22" s="43">
        <f t="shared" si="13"/>
        <v>8.663506831995009E-2</v>
      </c>
      <c r="F22" s="33">
        <v>3703.76</v>
      </c>
      <c r="G22" s="39"/>
      <c r="H22" s="43">
        <f t="shared" si="14"/>
        <v>8.0714799398522469E-2</v>
      </c>
      <c r="I22" s="38"/>
      <c r="J22" s="38"/>
      <c r="K22" s="38"/>
      <c r="L22" s="38"/>
      <c r="M22" s="38"/>
      <c r="N22" s="38"/>
      <c r="O22" s="38"/>
      <c r="P22" s="38"/>
      <c r="Q22" s="38"/>
      <c r="R22" s="38"/>
      <c r="S22" s="38"/>
      <c r="T22" s="38"/>
      <c r="U22" s="38"/>
      <c r="V22" s="38"/>
      <c r="W22" s="38"/>
      <c r="X22" s="38"/>
      <c r="Y22" s="38"/>
      <c r="Z22" s="36">
        <v>41061</v>
      </c>
      <c r="AB22" s="43"/>
    </row>
    <row r="23" spans="2:28" ht="9.9499999999999993" customHeight="1" x14ac:dyDescent="0.15">
      <c r="B23" s="36">
        <v>41101</v>
      </c>
      <c r="C23" s="39">
        <v>6411.8394300434275</v>
      </c>
      <c r="D23" s="39"/>
      <c r="E23" s="43">
        <f t="shared" si="13"/>
        <v>8.9891060158468886E-2</v>
      </c>
      <c r="F23" s="33">
        <v>3890.44</v>
      </c>
      <c r="G23" s="39"/>
      <c r="H23" s="43">
        <f t="shared" si="14"/>
        <v>8.4783054024015522E-2</v>
      </c>
      <c r="I23" s="38"/>
      <c r="J23" s="38"/>
      <c r="K23" s="38"/>
      <c r="L23" s="38"/>
      <c r="M23" s="38"/>
      <c r="N23" s="38"/>
      <c r="O23" s="38"/>
      <c r="P23" s="38"/>
      <c r="Q23" s="38"/>
      <c r="R23" s="38"/>
      <c r="S23" s="38"/>
      <c r="T23" s="38"/>
      <c r="U23" s="38"/>
      <c r="V23" s="38"/>
      <c r="W23" s="38"/>
      <c r="X23" s="38"/>
      <c r="Y23" s="38"/>
      <c r="Z23" s="36">
        <v>41091</v>
      </c>
      <c r="AB23" s="43"/>
    </row>
    <row r="24" spans="2:28" ht="9.9499999999999993" customHeight="1" x14ac:dyDescent="0.15">
      <c r="B24" s="36">
        <v>41129</v>
      </c>
      <c r="C24" s="39">
        <v>6767.281654590066</v>
      </c>
      <c r="D24" s="39"/>
      <c r="E24" s="43">
        <f t="shared" si="13"/>
        <v>9.4874197795988532E-2</v>
      </c>
      <c r="F24" s="33">
        <v>4693.46</v>
      </c>
      <c r="G24" s="39"/>
      <c r="H24" s="43">
        <f t="shared" si="14"/>
        <v>0.10228299954235405</v>
      </c>
      <c r="I24" s="38"/>
      <c r="J24" s="38"/>
      <c r="K24" s="38"/>
      <c r="L24" s="38"/>
      <c r="M24" s="38"/>
      <c r="N24" s="38"/>
      <c r="O24" s="38"/>
      <c r="P24" s="38"/>
      <c r="Q24" s="38"/>
      <c r="R24" s="38"/>
      <c r="S24" s="38"/>
      <c r="T24" s="38"/>
      <c r="U24" s="38"/>
      <c r="V24" s="38"/>
      <c r="W24" s="38"/>
      <c r="X24" s="38"/>
      <c r="Y24" s="38"/>
      <c r="Z24" s="36">
        <v>41122</v>
      </c>
      <c r="AB24" s="43"/>
    </row>
    <row r="25" spans="2:28" ht="9.9499999999999993" customHeight="1" x14ac:dyDescent="0.15">
      <c r="B25" s="36">
        <v>41164</v>
      </c>
      <c r="C25" s="39">
        <v>6054.9434296986519</v>
      </c>
      <c r="D25" s="39"/>
      <c r="E25" s="43">
        <f t="shared" si="13"/>
        <v>8.4887541248281226E-2</v>
      </c>
      <c r="F25" s="33">
        <v>4639.37</v>
      </c>
      <c r="G25" s="39"/>
      <c r="H25" s="43">
        <f t="shared" si="14"/>
        <v>0.10110423431472966</v>
      </c>
      <c r="I25" s="38"/>
      <c r="J25" s="42">
        <f t="shared" ref="J25:J56" si="15">V25+R25+M25</f>
        <v>28079</v>
      </c>
      <c r="K25" s="43"/>
      <c r="L25" s="43"/>
      <c r="M25" s="33">
        <v>8409.4314775882813</v>
      </c>
      <c r="N25" s="33"/>
      <c r="O25" s="43">
        <f>M25/97243</f>
        <v>8.6478527786969558E-2</v>
      </c>
      <c r="P25" s="43"/>
      <c r="Q25" s="33"/>
      <c r="R25" s="33">
        <v>9981.4154262554948</v>
      </c>
      <c r="S25" s="33"/>
      <c r="T25" s="43">
        <f>R25/120438</f>
        <v>8.2875964614619102E-2</v>
      </c>
      <c r="U25" s="43"/>
      <c r="V25" s="33">
        <v>9688.1530961562239</v>
      </c>
      <c r="W25" s="33"/>
      <c r="X25" s="43">
        <f>V25/128327</f>
        <v>7.5495827816096567E-2</v>
      </c>
      <c r="Y25" s="43"/>
      <c r="Z25" s="36">
        <v>41153</v>
      </c>
      <c r="AB25" s="43">
        <f t="shared" ref="AB25:AB56" si="16">AVERAGE(E25,O25,T25,X25,H25)</f>
        <v>8.6168419156139209E-2</v>
      </c>
    </row>
    <row r="26" spans="2:28" ht="9.9499999999999993" customHeight="1" x14ac:dyDescent="0.15">
      <c r="B26" s="36">
        <v>41199</v>
      </c>
      <c r="C26" s="39">
        <v>6164.2626032404287</v>
      </c>
      <c r="D26" s="39"/>
      <c r="E26" s="43">
        <f t="shared" si="13"/>
        <v>8.6420146129069925E-2</v>
      </c>
      <c r="F26" s="33">
        <v>4819.8100000000004</v>
      </c>
      <c r="G26" s="39"/>
      <c r="H26" s="43">
        <f t="shared" si="14"/>
        <v>0.10503650271318675</v>
      </c>
      <c r="I26" s="38"/>
      <c r="J26" s="42">
        <f t="shared" si="15"/>
        <v>32007</v>
      </c>
      <c r="K26" s="43"/>
      <c r="L26" s="43"/>
      <c r="M26" s="33">
        <v>9585.8354394091002</v>
      </c>
      <c r="N26" s="33"/>
      <c r="O26" s="43">
        <f t="shared" ref="O26:O36" si="17">M26/97243</f>
        <v>9.8576097399392243E-2</v>
      </c>
      <c r="P26" s="43"/>
      <c r="Q26" s="33"/>
      <c r="R26" s="33">
        <v>11377.725828845743</v>
      </c>
      <c r="S26" s="33"/>
      <c r="T26" s="43">
        <f t="shared" ref="T26:T36" si="18">R26/120438</f>
        <v>9.4469567983906599E-2</v>
      </c>
      <c r="U26" s="43"/>
      <c r="V26" s="33">
        <v>11043.438731745156</v>
      </c>
      <c r="W26" s="33"/>
      <c r="X26" s="43">
        <f t="shared" ref="X26:X36" si="19">V26/128327</f>
        <v>8.605701630790992E-2</v>
      </c>
      <c r="Y26" s="43"/>
      <c r="Z26" s="36">
        <v>41183</v>
      </c>
      <c r="AB26" s="43">
        <f t="shared" si="16"/>
        <v>9.4111866106693087E-2</v>
      </c>
    </row>
    <row r="27" spans="2:28" ht="9.9499999999999993" customHeight="1" x14ac:dyDescent="0.15">
      <c r="B27" s="36">
        <v>41234</v>
      </c>
      <c r="C27" s="39">
        <v>5754.4110320193013</v>
      </c>
      <c r="D27" s="39"/>
      <c r="E27" s="43">
        <f t="shared" si="13"/>
        <v>8.0674214303008612E-2</v>
      </c>
      <c r="F27" s="33">
        <v>4550.29</v>
      </c>
      <c r="G27" s="39"/>
      <c r="H27" s="43">
        <f t="shared" si="14"/>
        <v>9.9162943753132698E-2</v>
      </c>
      <c r="I27" s="38"/>
      <c r="J27" s="42">
        <f t="shared" si="15"/>
        <v>27906</v>
      </c>
      <c r="K27" s="43"/>
      <c r="L27" s="43"/>
      <c r="M27" s="33">
        <v>8357.6193886384335</v>
      </c>
      <c r="N27" s="33"/>
      <c r="O27" s="43">
        <f t="shared" si="17"/>
        <v>8.5945717312695347E-2</v>
      </c>
      <c r="P27" s="43"/>
      <c r="Q27" s="33"/>
      <c r="R27" s="33">
        <v>9919.9180485446723</v>
      </c>
      <c r="S27" s="33"/>
      <c r="T27" s="43">
        <f t="shared" si="18"/>
        <v>8.2365350209607197E-2</v>
      </c>
      <c r="U27" s="43"/>
      <c r="V27" s="33">
        <v>9628.4625628168942</v>
      </c>
      <c r="W27" s="33"/>
      <c r="X27" s="43">
        <f t="shared" si="19"/>
        <v>7.5030683821930649E-2</v>
      </c>
      <c r="Y27" s="43"/>
      <c r="Z27" s="36">
        <v>41214</v>
      </c>
      <c r="AB27" s="43">
        <f t="shared" si="16"/>
        <v>8.4635781880074895E-2</v>
      </c>
    </row>
    <row r="28" spans="2:28" ht="9.9499999999999993" customHeight="1" x14ac:dyDescent="0.15">
      <c r="B28" s="36">
        <v>41262</v>
      </c>
      <c r="C28" s="39">
        <v>5830.9070462498912</v>
      </c>
      <c r="D28" s="39"/>
      <c r="E28" s="43">
        <f t="shared" si="13"/>
        <v>8.1746653482453011E-2</v>
      </c>
      <c r="F28" s="33">
        <v>4161.66</v>
      </c>
      <c r="G28" s="39"/>
      <c r="H28" s="43">
        <f t="shared" si="14"/>
        <v>9.0693660513871024E-2</v>
      </c>
      <c r="I28" s="38"/>
      <c r="J28" s="42">
        <f t="shared" si="15"/>
        <v>27426</v>
      </c>
      <c r="K28" s="43"/>
      <c r="L28" s="43"/>
      <c r="M28" s="33">
        <v>8213.8633036908795</v>
      </c>
      <c r="N28" s="33"/>
      <c r="O28" s="43">
        <f t="shared" si="17"/>
        <v>8.4467399233784227E-2</v>
      </c>
      <c r="P28" s="43"/>
      <c r="Q28" s="33"/>
      <c r="R28" s="33">
        <v>9749.2894861100176</v>
      </c>
      <c r="S28" s="33"/>
      <c r="T28" s="43">
        <f t="shared" si="18"/>
        <v>8.0948616600325624E-2</v>
      </c>
      <c r="U28" s="43"/>
      <c r="V28" s="33">
        <v>9462.8472101991028</v>
      </c>
      <c r="W28" s="33"/>
      <c r="X28" s="43">
        <f t="shared" si="19"/>
        <v>7.3740110890140834E-2</v>
      </c>
      <c r="Y28" s="43"/>
      <c r="Z28" s="36">
        <v>41244</v>
      </c>
      <c r="AB28" s="43">
        <f t="shared" si="16"/>
        <v>8.2319288144114947E-2</v>
      </c>
    </row>
    <row r="29" spans="2:28" ht="9.9499999999999993" customHeight="1" x14ac:dyDescent="0.15">
      <c r="B29" s="36">
        <v>41290</v>
      </c>
      <c r="C29" s="39">
        <v>5508.7884612072394</v>
      </c>
      <c r="D29" s="39"/>
      <c r="E29" s="43">
        <f t="shared" si="13"/>
        <v>7.7230698049983032E-2</v>
      </c>
      <c r="F29" s="33">
        <v>3121.59</v>
      </c>
      <c r="G29" s="39"/>
      <c r="H29" s="43">
        <f t="shared" si="14"/>
        <v>6.8027763854686521E-2</v>
      </c>
      <c r="I29" s="38"/>
      <c r="J29" s="42">
        <f t="shared" si="15"/>
        <v>25536</v>
      </c>
      <c r="K29" s="43"/>
      <c r="L29" s="43"/>
      <c r="M29" s="33">
        <v>7647.8237192098841</v>
      </c>
      <c r="N29" s="33"/>
      <c r="O29" s="43">
        <f t="shared" si="17"/>
        <v>7.8646521798071675E-2</v>
      </c>
      <c r="P29" s="43"/>
      <c r="Q29" s="33"/>
      <c r="R29" s="33">
        <v>9077.4395215235691</v>
      </c>
      <c r="S29" s="33"/>
      <c r="T29" s="43">
        <f t="shared" si="18"/>
        <v>7.5370228013779447E-2</v>
      </c>
      <c r="U29" s="43"/>
      <c r="V29" s="33">
        <v>8810.7367592665469</v>
      </c>
      <c r="W29" s="33"/>
      <c r="X29" s="43">
        <f t="shared" si="19"/>
        <v>6.865847997121842E-2</v>
      </c>
      <c r="Y29" s="43"/>
      <c r="Z29" s="36">
        <v>41275</v>
      </c>
      <c r="AB29" s="43">
        <f t="shared" si="16"/>
        <v>7.3586738337547822E-2</v>
      </c>
    </row>
    <row r="30" spans="2:28" ht="9.9499999999999993" customHeight="1" x14ac:dyDescent="0.15">
      <c r="B30" s="36">
        <v>41318</v>
      </c>
      <c r="C30" s="39">
        <v>4728.3759929486159</v>
      </c>
      <c r="D30" s="39"/>
      <c r="E30" s="43">
        <f t="shared" si="13"/>
        <v>6.6289671703635492E-2</v>
      </c>
      <c r="F30" s="33">
        <v>2658.44</v>
      </c>
      <c r="G30" s="39"/>
      <c r="H30" s="43">
        <f t="shared" si="14"/>
        <v>5.7934491250245169E-2</v>
      </c>
      <c r="I30" s="38"/>
      <c r="J30" s="42">
        <f t="shared" si="15"/>
        <v>21915</v>
      </c>
      <c r="K30" s="43"/>
      <c r="L30" s="43"/>
      <c r="M30" s="33">
        <v>6563.3637533867723</v>
      </c>
      <c r="N30" s="33"/>
      <c r="O30" s="43">
        <f t="shared" si="17"/>
        <v>6.7494459790285899E-2</v>
      </c>
      <c r="P30" s="43"/>
      <c r="Q30" s="33"/>
      <c r="R30" s="33">
        <v>7790.2603036571518</v>
      </c>
      <c r="S30" s="33"/>
      <c r="T30" s="43">
        <f t="shared" si="18"/>
        <v>6.4682743848761617E-2</v>
      </c>
      <c r="U30" s="43"/>
      <c r="V30" s="33">
        <v>7561.375942956076</v>
      </c>
      <c r="W30" s="33"/>
      <c r="X30" s="43">
        <f t="shared" si="19"/>
        <v>5.8922720417028965E-2</v>
      </c>
      <c r="Y30" s="43"/>
      <c r="Z30" s="36">
        <v>41306</v>
      </c>
      <c r="AB30" s="43">
        <f t="shared" si="16"/>
        <v>6.3064817401991421E-2</v>
      </c>
    </row>
    <row r="31" spans="2:28" ht="9.9499999999999993" customHeight="1" x14ac:dyDescent="0.15">
      <c r="B31" s="36">
        <v>41346</v>
      </c>
      <c r="C31" s="39">
        <v>5774.2107831388548</v>
      </c>
      <c r="D31" s="42">
        <f>SUM(C20:C31)</f>
        <v>71329.346680860966</v>
      </c>
      <c r="E31" s="43">
        <f t="shared" si="13"/>
        <v>8.0951797770035402E-2</v>
      </c>
      <c r="F31" s="33">
        <v>3137.77</v>
      </c>
      <c r="G31" s="42">
        <f>SUM(F20:F31)</f>
        <v>45886.829999999994</v>
      </c>
      <c r="H31" s="43">
        <f t="shared" si="14"/>
        <v>6.8380369167738139E-2</v>
      </c>
      <c r="I31" s="38"/>
      <c r="J31" s="42">
        <f t="shared" si="15"/>
        <v>27132</v>
      </c>
      <c r="K31" s="43"/>
      <c r="L31" s="43"/>
      <c r="M31" s="33">
        <v>8125.8127016605022</v>
      </c>
      <c r="N31" s="33"/>
      <c r="O31" s="43">
        <f t="shared" si="17"/>
        <v>8.3561929410451166E-2</v>
      </c>
      <c r="P31" s="43"/>
      <c r="Q31" s="33"/>
      <c r="R31" s="33">
        <v>9644.7794916187922</v>
      </c>
      <c r="S31" s="33"/>
      <c r="T31" s="43">
        <f t="shared" si="18"/>
        <v>8.0080867264640657E-2</v>
      </c>
      <c r="U31" s="43"/>
      <c r="V31" s="33">
        <v>9361.4078067207047</v>
      </c>
      <c r="W31" s="33"/>
      <c r="X31" s="43">
        <f t="shared" si="19"/>
        <v>7.2949634969419572E-2</v>
      </c>
      <c r="Y31" s="43"/>
      <c r="Z31" s="36">
        <v>41334</v>
      </c>
      <c r="AB31" s="43">
        <f t="shared" si="16"/>
        <v>7.7184919716456996E-2</v>
      </c>
    </row>
    <row r="32" spans="2:28" ht="9.9499999999999993" customHeight="1" x14ac:dyDescent="0.15">
      <c r="B32" s="36">
        <v>41376</v>
      </c>
      <c r="C32" s="33">
        <v>5482.3589469097042</v>
      </c>
      <c r="D32" s="33"/>
      <c r="E32" s="43">
        <f>C32/68682</f>
        <v>7.9822354429249356E-2</v>
      </c>
      <c r="F32" s="33">
        <v>3274.12</v>
      </c>
      <c r="G32" s="33"/>
      <c r="H32" s="43">
        <f>F32/41759</f>
        <v>7.8405134222562803E-2</v>
      </c>
      <c r="I32" s="38"/>
      <c r="J32" s="42">
        <f t="shared" si="15"/>
        <v>29005.073669400437</v>
      </c>
      <c r="K32" s="43"/>
      <c r="L32" s="43"/>
      <c r="M32" s="33">
        <v>7499.9095391172968</v>
      </c>
      <c r="N32" s="33"/>
      <c r="O32" s="43">
        <f t="shared" si="17"/>
        <v>7.7125443878914651E-2</v>
      </c>
      <c r="P32" s="43">
        <f>M32/91177</f>
        <v>8.2256594745575062E-2</v>
      </c>
      <c r="Q32" s="33"/>
      <c r="R32" s="33">
        <v>9834.7629809704449</v>
      </c>
      <c r="S32" s="33"/>
      <c r="T32" s="43">
        <f t="shared" si="18"/>
        <v>8.1658305360189018E-2</v>
      </c>
      <c r="U32" s="43">
        <f>R32/119562</f>
        <v>8.2256594745575062E-2</v>
      </c>
      <c r="V32" s="33">
        <v>11670.401149312698</v>
      </c>
      <c r="W32" s="33"/>
      <c r="X32" s="43">
        <f t="shared" si="19"/>
        <v>9.0942678854120315E-2</v>
      </c>
      <c r="Y32" s="43">
        <f>V32/141878</f>
        <v>8.2256594745575062E-2</v>
      </c>
      <c r="Z32" s="36">
        <v>41365</v>
      </c>
      <c r="AB32" s="43">
        <f t="shared" si="16"/>
        <v>8.159078334900724E-2</v>
      </c>
    </row>
    <row r="33" spans="2:28" ht="9.9499999999999993" customHeight="1" x14ac:dyDescent="0.15">
      <c r="B33" s="36">
        <v>41410</v>
      </c>
      <c r="C33" s="33">
        <v>6221.1897932797165</v>
      </c>
      <c r="D33" s="33"/>
      <c r="E33" s="43">
        <f t="shared" ref="E33:E43" si="20">C33/68682</f>
        <v>9.057962484027425E-2</v>
      </c>
      <c r="F33" s="33">
        <v>3669.2</v>
      </c>
      <c r="G33" s="33"/>
      <c r="H33" s="43">
        <f t="shared" ref="H33:H43" si="21">F33/41759</f>
        <v>8.7866088747335896E-2</v>
      </c>
      <c r="I33" s="38"/>
      <c r="J33" s="42">
        <f t="shared" si="15"/>
        <v>30572.972065646176</v>
      </c>
      <c r="K33" s="43"/>
      <c r="L33" s="43"/>
      <c r="M33" s="33">
        <v>7905.3246838054365</v>
      </c>
      <c r="N33" s="33"/>
      <c r="O33" s="43">
        <f t="shared" si="17"/>
        <v>8.1294537229470873E-2</v>
      </c>
      <c r="P33" s="43">
        <f t="shared" ref="P33:P43" si="22">M33/91177</f>
        <v>8.6703057611079951E-2</v>
      </c>
      <c r="Q33" s="33"/>
      <c r="R33" s="33">
        <v>10366.390974095941</v>
      </c>
      <c r="S33" s="33"/>
      <c r="T33" s="43">
        <f t="shared" si="18"/>
        <v>8.6072427091914025E-2</v>
      </c>
      <c r="U33" s="43">
        <f t="shared" ref="U33:U42" si="23">R33/119562</f>
        <v>8.6703057611079951E-2</v>
      </c>
      <c r="V33" s="33">
        <v>12301.256407744801</v>
      </c>
      <c r="W33" s="33"/>
      <c r="X33" s="43">
        <f t="shared" si="19"/>
        <v>9.585867672231721E-2</v>
      </c>
      <c r="Y33" s="43">
        <f t="shared" ref="Y33:Y43" si="24">V33/141878</f>
        <v>8.6703057611079951E-2</v>
      </c>
      <c r="Z33" s="36">
        <v>41395</v>
      </c>
      <c r="AB33" s="43">
        <f t="shared" si="16"/>
        <v>8.8334270926262448E-2</v>
      </c>
    </row>
    <row r="34" spans="2:28" ht="9.9499999999999993" customHeight="1" x14ac:dyDescent="0.15">
      <c r="B34" s="36">
        <v>41437</v>
      </c>
      <c r="C34" s="33">
        <v>5950.2057887117353</v>
      </c>
      <c r="D34" s="33"/>
      <c r="E34" s="43">
        <f t="shared" si="20"/>
        <v>8.6634136873005085E-2</v>
      </c>
      <c r="F34" s="33">
        <v>3632.79</v>
      </c>
      <c r="G34" s="33"/>
      <c r="H34" s="43">
        <f t="shared" si="21"/>
        <v>8.6994180895136372E-2</v>
      </c>
      <c r="I34" s="38"/>
      <c r="J34" s="42">
        <f t="shared" si="15"/>
        <v>29842.402585953572</v>
      </c>
      <c r="K34" s="43"/>
      <c r="L34" s="43"/>
      <c r="M34" s="33">
        <v>7716.419629738466</v>
      </c>
      <c r="N34" s="33"/>
      <c r="O34" s="43">
        <f t="shared" si="17"/>
        <v>7.9351928979345204E-2</v>
      </c>
      <c r="P34" s="43">
        <f t="shared" si="22"/>
        <v>8.4631207757860705E-2</v>
      </c>
      <c r="Q34" s="33"/>
      <c r="R34" s="33">
        <v>10118.676461945342</v>
      </c>
      <c r="S34" s="33"/>
      <c r="T34" s="43">
        <f t="shared" si="18"/>
        <v>8.4015646738947361E-2</v>
      </c>
      <c r="U34" s="43">
        <f t="shared" si="23"/>
        <v>8.4631207757860719E-2</v>
      </c>
      <c r="V34" s="33">
        <v>12007.306494269762</v>
      </c>
      <c r="W34" s="33"/>
      <c r="X34" s="43">
        <f t="shared" si="19"/>
        <v>9.3568044871848957E-2</v>
      </c>
      <c r="Y34" s="43">
        <f t="shared" si="24"/>
        <v>8.4631207757860705E-2</v>
      </c>
      <c r="Z34" s="36">
        <v>41426</v>
      </c>
      <c r="AB34" s="43">
        <f t="shared" si="16"/>
        <v>8.6112787671656602E-2</v>
      </c>
    </row>
    <row r="35" spans="2:28" ht="9.9499999999999993" customHeight="1" x14ac:dyDescent="0.15">
      <c r="B35" s="36">
        <v>41465</v>
      </c>
      <c r="C35" s="33">
        <v>6173.8314158538951</v>
      </c>
      <c r="D35" s="33"/>
      <c r="E35" s="43">
        <f t="shared" si="20"/>
        <v>8.9890093705103161E-2</v>
      </c>
      <c r="F35" s="33">
        <v>4241.7700000000004</v>
      </c>
      <c r="G35" s="33"/>
      <c r="H35" s="43">
        <f t="shared" si="21"/>
        <v>0.10157738451591275</v>
      </c>
      <c r="I35" s="38"/>
      <c r="J35" s="42">
        <f t="shared" si="15"/>
        <v>34019.627218408001</v>
      </c>
      <c r="K35" s="43"/>
      <c r="L35" s="43"/>
      <c r="M35" s="33">
        <v>8796.5343443248239</v>
      </c>
      <c r="N35" s="33"/>
      <c r="O35" s="43">
        <f t="shared" si="17"/>
        <v>9.0459306524118183E-2</v>
      </c>
      <c r="P35" s="43">
        <f t="shared" si="22"/>
        <v>9.6477558422900775E-2</v>
      </c>
      <c r="Q35" s="33"/>
      <c r="R35" s="33">
        <v>11535.049840158861</v>
      </c>
      <c r="S35" s="33"/>
      <c r="T35" s="43">
        <f t="shared" si="18"/>
        <v>9.5775833542228045E-2</v>
      </c>
      <c r="U35" s="43">
        <f t="shared" si="23"/>
        <v>9.6477558422900761E-2</v>
      </c>
      <c r="V35" s="33">
        <v>13688.043033924316</v>
      </c>
      <c r="W35" s="33"/>
      <c r="X35" s="43">
        <f t="shared" si="19"/>
        <v>0.10666533959279276</v>
      </c>
      <c r="Y35" s="43">
        <f t="shared" si="24"/>
        <v>9.6477558422900775E-2</v>
      </c>
      <c r="Z35" s="36">
        <v>41456</v>
      </c>
      <c r="AB35" s="43">
        <f t="shared" si="16"/>
        <v>9.6873591576030982E-2</v>
      </c>
    </row>
    <row r="36" spans="2:28" ht="9.9499999999999993" customHeight="1" x14ac:dyDescent="0.15">
      <c r="B36" s="36">
        <v>41493</v>
      </c>
      <c r="C36" s="33">
        <v>6516.079595392629</v>
      </c>
      <c r="D36" s="33"/>
      <c r="E36" s="43">
        <f t="shared" si="20"/>
        <v>9.4873177766993236E-2</v>
      </c>
      <c r="F36" s="33">
        <v>4204.96</v>
      </c>
      <c r="G36" s="33"/>
      <c r="H36" s="43">
        <f t="shared" si="21"/>
        <v>0.10069589789027515</v>
      </c>
      <c r="I36" s="38"/>
      <c r="J36" s="42">
        <f t="shared" si="15"/>
        <v>32566.861548188321</v>
      </c>
      <c r="K36" s="43"/>
      <c r="L36" s="43"/>
      <c r="M36" s="33">
        <v>8420.8893370970945</v>
      </c>
      <c r="N36" s="42">
        <f>SUM(M25:M36)</f>
        <v>97242.827317666961</v>
      </c>
      <c r="O36" s="43">
        <f t="shared" si="17"/>
        <v>8.6596354874871148E-2</v>
      </c>
      <c r="P36" s="43">
        <f t="shared" si="22"/>
        <v>9.2357604846585159E-2</v>
      </c>
      <c r="Q36" s="33"/>
      <c r="R36" s="33">
        <v>11042.459950667415</v>
      </c>
      <c r="S36" s="42">
        <f>SUM(R25:R36)</f>
        <v>120438.16831439344</v>
      </c>
      <c r="T36" s="43">
        <f t="shared" si="18"/>
        <v>9.1685846250082317E-2</v>
      </c>
      <c r="U36" s="43">
        <f t="shared" si="23"/>
        <v>9.2357604846585159E-2</v>
      </c>
      <c r="V36" s="33">
        <v>13103.512260423809</v>
      </c>
      <c r="W36" s="42">
        <f>SUM(V25:V36)</f>
        <v>128326.94145553611</v>
      </c>
      <c r="X36" s="43">
        <f t="shared" si="19"/>
        <v>0.10211032955203356</v>
      </c>
      <c r="Y36" s="43">
        <f t="shared" si="24"/>
        <v>9.2357604846585159E-2</v>
      </c>
      <c r="Z36" s="36">
        <v>41487</v>
      </c>
      <c r="AB36" s="43">
        <f t="shared" si="16"/>
        <v>9.5192321266851079E-2</v>
      </c>
    </row>
    <row r="37" spans="2:28" ht="9.9499999999999993" customHeight="1" x14ac:dyDescent="0.15">
      <c r="B37" s="36">
        <v>41521</v>
      </c>
      <c r="C37" s="33">
        <v>5830.1834247958523</v>
      </c>
      <c r="D37" s="33"/>
      <c r="E37" s="43">
        <f t="shared" si="20"/>
        <v>8.4886628589671997E-2</v>
      </c>
      <c r="F37" s="33">
        <v>3639.07</v>
      </c>
      <c r="G37" s="33"/>
      <c r="H37" s="43">
        <f t="shared" si="21"/>
        <v>8.7144567638113943E-2</v>
      </c>
      <c r="I37" s="38"/>
      <c r="J37" s="42">
        <f t="shared" si="15"/>
        <v>30173.147507992056</v>
      </c>
      <c r="K37" s="43"/>
      <c r="L37" s="43"/>
      <c r="M37" s="33">
        <v>7801.9411155338275</v>
      </c>
      <c r="N37" s="33"/>
      <c r="O37" s="43">
        <f>M37/91774</f>
        <v>8.5012542937366001E-2</v>
      </c>
      <c r="P37" s="43">
        <f t="shared" si="22"/>
        <v>8.5569179897713538E-2</v>
      </c>
      <c r="Q37" s="33"/>
      <c r="R37" s="33">
        <v>10230.822286930426</v>
      </c>
      <c r="S37" s="33"/>
      <c r="T37" s="43">
        <f>R37/118499</f>
        <v>8.6336781634700932E-2</v>
      </c>
      <c r="U37" s="43">
        <f t="shared" si="23"/>
        <v>8.5569179897713538E-2</v>
      </c>
      <c r="V37" s="33">
        <v>12140.384105527803</v>
      </c>
      <c r="W37" s="33"/>
      <c r="X37" s="43">
        <f>V37/138947</f>
        <v>8.7374208191093025E-2</v>
      </c>
      <c r="Y37" s="43">
        <f t="shared" si="24"/>
        <v>8.5569179897713551E-2</v>
      </c>
      <c r="Z37" s="36">
        <v>41518</v>
      </c>
      <c r="AB37" s="43">
        <f t="shared" si="16"/>
        <v>8.6150945798189188E-2</v>
      </c>
    </row>
    <row r="38" spans="2:28" ht="9.9499999999999993" customHeight="1" x14ac:dyDescent="0.15">
      <c r="B38" s="36">
        <v>41557</v>
      </c>
      <c r="C38" s="33">
        <v>5935.444661501966</v>
      </c>
      <c r="D38" s="33"/>
      <c r="E38" s="43">
        <f t="shared" si="20"/>
        <v>8.6419216992836057E-2</v>
      </c>
      <c r="F38" s="33">
        <v>3922.53</v>
      </c>
      <c r="G38" s="33"/>
      <c r="H38" s="43">
        <f t="shared" si="21"/>
        <v>9.3932565434996049E-2</v>
      </c>
      <c r="I38" s="38"/>
      <c r="J38" s="42">
        <f t="shared" si="15"/>
        <v>31359.014586060432</v>
      </c>
      <c r="K38" s="43"/>
      <c r="L38" s="43"/>
      <c r="M38" s="33">
        <v>8108.5735313760588</v>
      </c>
      <c r="N38" s="33"/>
      <c r="O38" s="43">
        <f t="shared" ref="O38:O48" si="25">M38/91774</f>
        <v>8.8353711632663492E-2</v>
      </c>
      <c r="P38" s="43">
        <f t="shared" si="22"/>
        <v>8.89322255763631E-2</v>
      </c>
      <c r="Q38" s="33"/>
      <c r="R38" s="33">
        <v>10632.914754361125</v>
      </c>
      <c r="S38" s="33"/>
      <c r="T38" s="43">
        <f t="shared" ref="T38:T48" si="26">R38/118499</f>
        <v>8.9729995648580363E-2</v>
      </c>
      <c r="U38" s="43">
        <f t="shared" si="23"/>
        <v>8.89322255763631E-2</v>
      </c>
      <c r="V38" s="33">
        <v>12617.526300323245</v>
      </c>
      <c r="W38" s="33"/>
      <c r="X38" s="43">
        <f t="shared" ref="X38:X48" si="27">V38/138947</f>
        <v>9.0808195213450058E-2</v>
      </c>
      <c r="Y38" s="43">
        <f t="shared" si="24"/>
        <v>8.8932225576363114E-2</v>
      </c>
      <c r="Z38" s="36">
        <v>41548</v>
      </c>
      <c r="AB38" s="43">
        <f t="shared" si="16"/>
        <v>8.9848736984505212E-2</v>
      </c>
    </row>
    <row r="39" spans="2:28" ht="9.9499999999999993" customHeight="1" x14ac:dyDescent="0.15">
      <c r="B39" s="36">
        <v>41591</v>
      </c>
      <c r="C39" s="33">
        <v>5540.8068147733347</v>
      </c>
      <c r="D39" s="33"/>
      <c r="E39" s="43">
        <f t="shared" si="20"/>
        <v>8.0673346943498078E-2</v>
      </c>
      <c r="F39" s="33">
        <v>3376.88</v>
      </c>
      <c r="G39" s="33"/>
      <c r="H39" s="43">
        <f t="shared" si="21"/>
        <v>8.086592111880074E-2</v>
      </c>
      <c r="I39" s="38"/>
      <c r="J39" s="42">
        <f t="shared" si="15"/>
        <v>28464.99651822367</v>
      </c>
      <c r="K39" s="43"/>
      <c r="L39" s="43"/>
      <c r="M39" s="33">
        <v>7360.2605306666428</v>
      </c>
      <c r="N39" s="33"/>
      <c r="O39" s="43">
        <f t="shared" si="25"/>
        <v>8.0199844516602115E-2</v>
      </c>
      <c r="P39" s="43">
        <f t="shared" si="22"/>
        <v>8.0724969352650805E-2</v>
      </c>
      <c r="Q39" s="33"/>
      <c r="R39" s="33">
        <v>9651.6387857416357</v>
      </c>
      <c r="S39" s="33"/>
      <c r="T39" s="43">
        <f t="shared" si="26"/>
        <v>8.1449115905970815E-2</v>
      </c>
      <c r="U39" s="43">
        <f t="shared" si="23"/>
        <v>8.0724969352650805E-2</v>
      </c>
      <c r="V39" s="33">
        <v>11453.097201815392</v>
      </c>
      <c r="W39" s="33"/>
      <c r="X39" s="43">
        <f t="shared" si="27"/>
        <v>8.2427812056506372E-2</v>
      </c>
      <c r="Y39" s="43">
        <f t="shared" si="24"/>
        <v>8.0724969352650805E-2</v>
      </c>
      <c r="Z39" s="36">
        <v>41579</v>
      </c>
      <c r="AB39" s="43">
        <f t="shared" si="16"/>
        <v>8.1123208108275627E-2</v>
      </c>
    </row>
    <row r="40" spans="2:28" ht="9.9499999999999993" customHeight="1" x14ac:dyDescent="0.15">
      <c r="B40" s="36">
        <v>41619</v>
      </c>
      <c r="C40" s="33">
        <v>5614.4632905783164</v>
      </c>
      <c r="D40" s="33"/>
      <c r="E40" s="43">
        <f t="shared" si="20"/>
        <v>8.1745774592736326E-2</v>
      </c>
      <c r="F40" s="33">
        <v>3260.82</v>
      </c>
      <c r="G40" s="33"/>
      <c r="H40" s="43">
        <f t="shared" si="21"/>
        <v>7.8086640005747263E-2</v>
      </c>
      <c r="I40" s="38"/>
      <c r="J40" s="42">
        <f t="shared" si="15"/>
        <v>29372.451731538127</v>
      </c>
      <c r="K40" s="43"/>
      <c r="L40" s="43"/>
      <c r="M40" s="33">
        <v>7594.903341377335</v>
      </c>
      <c r="N40" s="33"/>
      <c r="O40" s="43">
        <f t="shared" si="25"/>
        <v>8.275659055263293E-2</v>
      </c>
      <c r="P40" s="43">
        <f t="shared" si="22"/>
        <v>8.329845620471539E-2</v>
      </c>
      <c r="Q40" s="33"/>
      <c r="R40" s="33">
        <v>9959.3300207481807</v>
      </c>
      <c r="S40" s="33"/>
      <c r="T40" s="43">
        <f t="shared" si="26"/>
        <v>8.4045688324358686E-2</v>
      </c>
      <c r="U40" s="43">
        <f t="shared" si="23"/>
        <v>8.329845620471539E-2</v>
      </c>
      <c r="V40" s="33">
        <v>11818.218369412611</v>
      </c>
      <c r="W40" s="33"/>
      <c r="X40" s="43">
        <f t="shared" si="27"/>
        <v>8.5055585003005543E-2</v>
      </c>
      <c r="Y40" s="43">
        <f t="shared" si="24"/>
        <v>8.329845620471539E-2</v>
      </c>
      <c r="Z40" s="36">
        <v>41609</v>
      </c>
      <c r="AB40" s="43">
        <f t="shared" si="16"/>
        <v>8.2338055695696161E-2</v>
      </c>
    </row>
    <row r="41" spans="2:28" ht="9.9499999999999993" customHeight="1" x14ac:dyDescent="0.15">
      <c r="B41" s="36">
        <v>41647</v>
      </c>
      <c r="C41" s="33">
        <v>5304.3017742670354</v>
      </c>
      <c r="D41" s="33"/>
      <c r="E41" s="43">
        <f t="shared" si="20"/>
        <v>7.7229867713040329E-2</v>
      </c>
      <c r="F41" s="33">
        <v>3094.86</v>
      </c>
      <c r="G41" s="33"/>
      <c r="H41" s="43">
        <f t="shared" si="21"/>
        <v>7.4112406906295655E-2</v>
      </c>
      <c r="I41" s="38"/>
      <c r="J41" s="42">
        <f t="shared" si="15"/>
        <v>26973.504385613407</v>
      </c>
      <c r="K41" s="43"/>
      <c r="L41" s="43"/>
      <c r="M41" s="33">
        <v>6974.6019317476857</v>
      </c>
      <c r="N41" s="33"/>
      <c r="O41" s="43">
        <f t="shared" si="25"/>
        <v>7.5997580270530718E-2</v>
      </c>
      <c r="P41" s="43">
        <f t="shared" si="22"/>
        <v>7.6495189924516996E-2</v>
      </c>
      <c r="Q41" s="33"/>
      <c r="R41" s="33">
        <v>9145.9178977551001</v>
      </c>
      <c r="S41" s="33"/>
      <c r="T41" s="43">
        <f t="shared" si="26"/>
        <v>7.7181393072980359E-2</v>
      </c>
      <c r="U41" s="43">
        <f t="shared" si="23"/>
        <v>7.6495189924516982E-2</v>
      </c>
      <c r="V41" s="33">
        <v>10852.984556110621</v>
      </c>
      <c r="W41" s="33"/>
      <c r="X41" s="43">
        <f t="shared" si="27"/>
        <v>7.8108808078696343E-2</v>
      </c>
      <c r="Y41" s="43">
        <f t="shared" si="24"/>
        <v>7.6495189924516982E-2</v>
      </c>
      <c r="Z41" s="36">
        <v>41640</v>
      </c>
      <c r="AB41" s="43">
        <f t="shared" si="16"/>
        <v>7.6526011208308681E-2</v>
      </c>
    </row>
    <row r="42" spans="2:28" ht="9.9499999999999993" customHeight="1" x14ac:dyDescent="0.15">
      <c r="B42" s="36">
        <v>41675</v>
      </c>
      <c r="C42" s="33">
        <v>4552.8582818920968</v>
      </c>
      <c r="D42" s="33"/>
      <c r="E42" s="43">
        <f t="shared" si="20"/>
        <v>6.6288958997875666E-2</v>
      </c>
      <c r="F42" s="33">
        <v>2416.7399999999998</v>
      </c>
      <c r="G42" s="33"/>
      <c r="H42" s="43">
        <f t="shared" si="21"/>
        <v>5.7873512296750397E-2</v>
      </c>
      <c r="I42" s="38"/>
      <c r="J42" s="42">
        <f t="shared" si="15"/>
        <v>22261.435907710664</v>
      </c>
      <c r="K42" s="43"/>
      <c r="L42" s="43"/>
      <c r="M42" s="33">
        <v>5756.1913967770561</v>
      </c>
      <c r="N42" s="33"/>
      <c r="O42" s="43">
        <f t="shared" si="25"/>
        <v>6.2721374210310724E-2</v>
      </c>
      <c r="P42" s="43">
        <f t="shared" si="22"/>
        <v>6.3132055197879469E-2</v>
      </c>
      <c r="Q42" s="33"/>
      <c r="R42" s="33">
        <v>7548.1947835688652</v>
      </c>
      <c r="S42" s="33"/>
      <c r="T42" s="43">
        <f t="shared" si="26"/>
        <v>6.3698383813946657E-2</v>
      </c>
      <c r="U42" s="43">
        <f t="shared" si="23"/>
        <v>6.3132055197879469E-2</v>
      </c>
      <c r="V42" s="33">
        <v>8957.0497273647434</v>
      </c>
      <c r="W42" s="33"/>
      <c r="X42" s="43">
        <f t="shared" si="27"/>
        <v>6.4463786388801084E-2</v>
      </c>
      <c r="Y42" s="43">
        <f t="shared" si="24"/>
        <v>6.3132055197879469E-2</v>
      </c>
      <c r="Z42" s="36">
        <v>41671</v>
      </c>
      <c r="AB42" s="43">
        <f t="shared" si="16"/>
        <v>6.3009203141536907E-2</v>
      </c>
    </row>
    <row r="43" spans="2:28" ht="9.9499999999999993" customHeight="1" x14ac:dyDescent="0.15">
      <c r="B43" s="36">
        <v>41703</v>
      </c>
      <c r="C43" s="33">
        <v>5559.8715974806528</v>
      </c>
      <c r="D43" s="42">
        <f>SUM(C32:C43)</f>
        <v>68681.595385436929</v>
      </c>
      <c r="E43" s="43">
        <f t="shared" si="20"/>
        <v>8.0950927426118244E-2</v>
      </c>
      <c r="F43" s="32">
        <v>3025.7</v>
      </c>
      <c r="G43" s="42">
        <f>SUM(F32:F43)</f>
        <v>41759.439999999995</v>
      </c>
      <c r="H43" s="43">
        <f t="shared" si="21"/>
        <v>7.2456236978854852E-2</v>
      </c>
      <c r="I43" s="38"/>
      <c r="J43" s="42">
        <f t="shared" si="15"/>
        <v>28005.512275265144</v>
      </c>
      <c r="K43" s="43"/>
      <c r="L43" s="43"/>
      <c r="M43" s="33">
        <v>7241.4506184382763</v>
      </c>
      <c r="N43" s="42">
        <f>SUM(M32:M43)</f>
        <v>91177</v>
      </c>
      <c r="O43" s="43">
        <f t="shared" si="25"/>
        <v>7.8905252233075554E-2</v>
      </c>
      <c r="P43" s="43">
        <f t="shared" si="22"/>
        <v>7.9421900462159051E-2</v>
      </c>
      <c r="Q43" s="33"/>
      <c r="R43" s="33">
        <v>9495.8412630566618</v>
      </c>
      <c r="S43" s="42">
        <f>SUM(R32:R43)</f>
        <v>119562.00000000001</v>
      </c>
      <c r="T43" s="43">
        <f t="shared" si="26"/>
        <v>8.0134357784088145E-2</v>
      </c>
      <c r="U43" s="43">
        <f>R43/118655</f>
        <v>8.0029002259126555E-2</v>
      </c>
      <c r="V43" s="33">
        <v>11268.220393770203</v>
      </c>
      <c r="W43" s="42">
        <f>SUM(V32:V43)</f>
        <v>141878</v>
      </c>
      <c r="X43" s="43">
        <f t="shared" si="27"/>
        <v>8.109725574334245E-2</v>
      </c>
      <c r="Y43" s="43">
        <f t="shared" si="24"/>
        <v>7.9421900462159065E-2</v>
      </c>
      <c r="Z43" s="36">
        <v>41699</v>
      </c>
      <c r="AB43" s="43">
        <f t="shared" si="16"/>
        <v>7.8708806033095852E-2</v>
      </c>
    </row>
    <row r="44" spans="2:28" ht="9.9499999999999993" customHeight="1" x14ac:dyDescent="0.15">
      <c r="B44" s="36">
        <v>41739</v>
      </c>
      <c r="C44" s="33">
        <v>5397.9493997803338</v>
      </c>
      <c r="D44" s="33"/>
      <c r="E44" s="43">
        <f>C44/67624</f>
        <v>7.9822982961379602E-2</v>
      </c>
      <c r="F44" s="33">
        <v>3232.15</v>
      </c>
      <c r="G44" s="33"/>
      <c r="H44" s="43">
        <f>F44/41352</f>
        <v>7.8161878506480945E-2</v>
      </c>
      <c r="I44" s="38"/>
      <c r="J44" s="42">
        <f t="shared" si="15"/>
        <v>29204.565838092043</v>
      </c>
      <c r="K44" s="43"/>
      <c r="L44" s="43"/>
      <c r="M44" s="33">
        <v>7833.835950621431</v>
      </c>
      <c r="N44" s="33"/>
      <c r="O44" s="43">
        <f t="shared" si="25"/>
        <v>8.5360079658960392E-2</v>
      </c>
      <c r="P44" s="43">
        <f>M44/93707</f>
        <v>8.359926100100773E-2</v>
      </c>
      <c r="Q44" s="33"/>
      <c r="R44" s="33">
        <v>9919.4703140745714</v>
      </c>
      <c r="S44" s="33"/>
      <c r="T44" s="43">
        <f t="shared" si="26"/>
        <v>8.3709316653090504E-2</v>
      </c>
      <c r="U44" s="43">
        <f t="shared" ref="U44:U55" si="28">R44/118655</f>
        <v>8.359926100100773E-2</v>
      </c>
      <c r="V44" s="33">
        <v>11451.259573396037</v>
      </c>
      <c r="W44" s="33"/>
      <c r="X44" s="43">
        <f t="shared" si="27"/>
        <v>8.2414586665390671E-2</v>
      </c>
      <c r="Y44" s="43">
        <f>V44/138947</f>
        <v>8.2414586665390671E-2</v>
      </c>
      <c r="Z44" s="36">
        <v>41730</v>
      </c>
      <c r="AB44" s="43">
        <f t="shared" si="16"/>
        <v>8.1893768889060414E-2</v>
      </c>
    </row>
    <row r="45" spans="2:28" ht="9.9499999999999993" customHeight="1" x14ac:dyDescent="0.15">
      <c r="B45" s="36">
        <v>41773</v>
      </c>
      <c r="C45" s="33">
        <v>6125.4047820935002</v>
      </c>
      <c r="D45" s="33"/>
      <c r="E45" s="43">
        <f t="shared" ref="E45:E55" si="29">C45/67624</f>
        <v>9.0580338076622205E-2</v>
      </c>
      <c r="F45" s="32">
        <v>3633.7</v>
      </c>
      <c r="G45" s="33"/>
      <c r="H45" s="43">
        <f t="shared" ref="H45:H55" si="30">F45/41352</f>
        <v>8.7872412458889534E-2</v>
      </c>
      <c r="I45" s="38"/>
      <c r="J45" s="42">
        <f t="shared" si="15"/>
        <v>30105.61795191708</v>
      </c>
      <c r="K45" s="43"/>
      <c r="L45" s="43"/>
      <c r="M45" s="33">
        <v>8075.534268678919</v>
      </c>
      <c r="N45" s="33"/>
      <c r="O45" s="43">
        <f t="shared" si="25"/>
        <v>8.7993704847548537E-2</v>
      </c>
      <c r="P45" s="43">
        <f t="shared" ref="P45:P55" si="31">M45/93707</f>
        <v>8.6178559431834542E-2</v>
      </c>
      <c r="Q45" s="33"/>
      <c r="R45" s="33">
        <v>10225.516969384327</v>
      </c>
      <c r="S45" s="33"/>
      <c r="T45" s="43">
        <f t="shared" si="26"/>
        <v>8.6292010644683309E-2</v>
      </c>
      <c r="U45" s="43">
        <f t="shared" si="28"/>
        <v>8.6178559431834542E-2</v>
      </c>
      <c r="V45" s="33">
        <v>11804.566713853832</v>
      </c>
      <c r="W45" s="33"/>
      <c r="X45" s="43">
        <f t="shared" si="27"/>
        <v>8.495733419112203E-2</v>
      </c>
      <c r="Y45" s="43">
        <f t="shared" ref="Y45:Y55" si="32">V45/138947</f>
        <v>8.495733419112203E-2</v>
      </c>
      <c r="Z45" s="36">
        <v>41760</v>
      </c>
      <c r="AB45" s="43">
        <f t="shared" si="16"/>
        <v>8.7539160043773129E-2</v>
      </c>
    </row>
    <row r="46" spans="2:28" ht="9.9499999999999993" customHeight="1" x14ac:dyDescent="0.15">
      <c r="B46" s="36">
        <v>41801</v>
      </c>
      <c r="C46" s="33">
        <v>5858.5930028990097</v>
      </c>
      <c r="D46" s="33"/>
      <c r="E46" s="43">
        <f t="shared" si="29"/>
        <v>8.6634819042041428E-2</v>
      </c>
      <c r="F46" s="32">
        <v>3717.2</v>
      </c>
      <c r="G46" s="33"/>
      <c r="H46" s="43">
        <f t="shared" si="30"/>
        <v>8.9891661830141217E-2</v>
      </c>
      <c r="I46" s="38"/>
      <c r="J46" s="42">
        <f t="shared" si="15"/>
        <v>29497.931642593216</v>
      </c>
      <c r="K46" s="43"/>
      <c r="L46" s="43"/>
      <c r="M46" s="33">
        <v>7912.5284262680552</v>
      </c>
      <c r="N46" s="33"/>
      <c r="O46" s="43">
        <f t="shared" si="25"/>
        <v>8.6217539022686765E-2</v>
      </c>
      <c r="P46" s="43">
        <f t="shared" si="31"/>
        <v>8.4439032583137383E-2</v>
      </c>
      <c r="Q46" s="33"/>
      <c r="R46" s="33">
        <v>10019.113411152166</v>
      </c>
      <c r="S46" s="33"/>
      <c r="T46" s="43">
        <f t="shared" si="26"/>
        <v>8.4550193766632337E-2</v>
      </c>
      <c r="U46" s="43">
        <f t="shared" si="28"/>
        <v>8.4439032583137383E-2</v>
      </c>
      <c r="V46" s="33">
        <v>11566.289805172994</v>
      </c>
      <c r="W46" s="33"/>
      <c r="X46" s="43">
        <f t="shared" si="27"/>
        <v>8.3242457952838092E-2</v>
      </c>
      <c r="Y46" s="43">
        <f t="shared" si="32"/>
        <v>8.3242457952838092E-2</v>
      </c>
      <c r="Z46" s="36">
        <v>41791</v>
      </c>
      <c r="AB46" s="43">
        <f t="shared" si="16"/>
        <v>8.6107334322867962E-2</v>
      </c>
    </row>
    <row r="47" spans="2:28" ht="9.9499999999999993" customHeight="1" x14ac:dyDescent="0.15">
      <c r="B47" s="36">
        <v>41829</v>
      </c>
      <c r="C47" s="33">
        <v>6078.7755614467223</v>
      </c>
      <c r="D47" s="33"/>
      <c r="E47" s="43">
        <f t="shared" si="29"/>
        <v>8.989080151198868E-2</v>
      </c>
      <c r="F47" s="32">
        <v>3963.2</v>
      </c>
      <c r="G47" s="33"/>
      <c r="H47" s="43">
        <f t="shared" si="30"/>
        <v>9.5840588121493514E-2</v>
      </c>
      <c r="I47" s="38"/>
      <c r="J47" s="42">
        <f t="shared" si="15"/>
        <v>32669.425536254137</v>
      </c>
      <c r="K47" s="43"/>
      <c r="L47" s="43"/>
      <c r="M47" s="33">
        <v>8763.2502969192374</v>
      </c>
      <c r="N47" s="33"/>
      <c r="O47" s="43">
        <f t="shared" si="25"/>
        <v>9.5487287215542935E-2</v>
      </c>
      <c r="P47" s="43">
        <f t="shared" si="31"/>
        <v>9.3517563222803385E-2</v>
      </c>
      <c r="Q47" s="33"/>
      <c r="R47" s="33">
        <v>11096.326464201737</v>
      </c>
      <c r="S47" s="33"/>
      <c r="T47" s="43">
        <f t="shared" si="26"/>
        <v>9.3640675990529346E-2</v>
      </c>
      <c r="U47" s="43">
        <f t="shared" si="28"/>
        <v>9.3517563222803399E-2</v>
      </c>
      <c r="V47" s="33">
        <v>12809.848775133163</v>
      </c>
      <c r="W47" s="33"/>
      <c r="X47" s="43">
        <f t="shared" si="27"/>
        <v>9.2192337906778582E-2</v>
      </c>
      <c r="Y47" s="43">
        <f t="shared" si="32"/>
        <v>9.2192337906778582E-2</v>
      </c>
      <c r="Z47" s="36">
        <v>41821</v>
      </c>
      <c r="AB47" s="43">
        <f t="shared" si="16"/>
        <v>9.3410338149266622E-2</v>
      </c>
    </row>
    <row r="48" spans="2:28" ht="9.9499999999999993" customHeight="1" x14ac:dyDescent="0.15">
      <c r="B48" s="36">
        <v>41857</v>
      </c>
      <c r="C48" s="33">
        <v>6415.7542914436672</v>
      </c>
      <c r="D48" s="33"/>
      <c r="E48" s="43">
        <f t="shared" si="29"/>
        <v>9.4873924811363822E-2</v>
      </c>
      <c r="F48" s="33">
        <v>3892.13</v>
      </c>
      <c r="G48" s="33"/>
      <c r="H48" s="43">
        <f t="shared" si="30"/>
        <v>9.4121928806345526E-2</v>
      </c>
      <c r="I48" s="38"/>
      <c r="J48" s="42">
        <f t="shared" si="15"/>
        <v>31132.398267671193</v>
      </c>
      <c r="K48" s="43"/>
      <c r="L48" s="43"/>
      <c r="M48" s="33">
        <v>8350.9579334421032</v>
      </c>
      <c r="N48" s="42">
        <f>SUM(M37:M48)</f>
        <v>91774.029341846632</v>
      </c>
      <c r="O48" s="43">
        <f t="shared" si="25"/>
        <v>9.0994812620590837E-2</v>
      </c>
      <c r="P48" s="43">
        <f t="shared" si="31"/>
        <v>8.9117759969288349E-2</v>
      </c>
      <c r="Q48" s="33"/>
      <c r="R48" s="33">
        <v>10574.26780915591</v>
      </c>
      <c r="S48" s="42">
        <f>SUM(R37:R48)</f>
        <v>118499.35476013069</v>
      </c>
      <c r="T48" s="43">
        <f t="shared" si="26"/>
        <v>8.9235080542079764E-2</v>
      </c>
      <c r="U48" s="43">
        <f t="shared" si="28"/>
        <v>8.9117759969288363E-2</v>
      </c>
      <c r="V48" s="33">
        <v>12207.17252507318</v>
      </c>
      <c r="W48" s="42">
        <f>SUM(V37:V48)</f>
        <v>138946.61804695381</v>
      </c>
      <c r="X48" s="43">
        <f t="shared" si="27"/>
        <v>8.7854883697187997E-2</v>
      </c>
      <c r="Y48" s="43">
        <f t="shared" si="32"/>
        <v>8.7854883697187997E-2</v>
      </c>
      <c r="Z48" s="36">
        <v>41852</v>
      </c>
      <c r="AB48" s="43">
        <f t="shared" si="16"/>
        <v>9.141612609551357E-2</v>
      </c>
    </row>
    <row r="49" spans="2:28" ht="9.9499999999999993" customHeight="1" x14ac:dyDescent="0.15">
      <c r="B49" s="36">
        <v>41892</v>
      </c>
      <c r="C49" s="33">
        <v>5740.4185722325992</v>
      </c>
      <c r="D49" s="33"/>
      <c r="E49" s="43">
        <f t="shared" si="29"/>
        <v>8.488729699858924E-2</v>
      </c>
      <c r="F49" s="33">
        <v>3780.22</v>
      </c>
      <c r="G49" s="33"/>
      <c r="H49" s="43">
        <f t="shared" si="30"/>
        <v>9.1415650996324233E-2</v>
      </c>
      <c r="I49" s="38"/>
      <c r="J49" s="42">
        <f t="shared" si="15"/>
        <v>31292.701725130766</v>
      </c>
      <c r="K49" s="43"/>
      <c r="L49" s="43"/>
      <c r="M49" s="33">
        <v>8393.957750491867</v>
      </c>
      <c r="N49" s="33"/>
      <c r="O49" s="43">
        <f>M49/94827</f>
        <v>8.8518647120460064E-2</v>
      </c>
      <c r="P49" s="43">
        <f t="shared" si="31"/>
        <v>8.9576635155237783E-2</v>
      </c>
      <c r="Q49" s="33"/>
      <c r="R49" s="33">
        <v>10628.715644344738</v>
      </c>
      <c r="S49" s="33"/>
      <c r="T49" s="43">
        <f>R49/113756</f>
        <v>9.3434330007601693E-2</v>
      </c>
      <c r="U49" s="43">
        <f t="shared" si="28"/>
        <v>8.9576635155237783E-2</v>
      </c>
      <c r="V49" s="33">
        <v>12270.028330294161</v>
      </c>
      <c r="W49" s="33"/>
      <c r="X49" s="43">
        <f>V49/137220</f>
        <v>8.9418658579610552E-2</v>
      </c>
      <c r="Y49" s="43">
        <f t="shared" si="32"/>
        <v>8.8307256222114619E-2</v>
      </c>
      <c r="Z49" s="36">
        <v>41883</v>
      </c>
      <c r="AB49" s="43">
        <f t="shared" si="16"/>
        <v>8.9534916740517168E-2</v>
      </c>
    </row>
    <row r="50" spans="2:28" ht="9.9499999999999993" customHeight="1" x14ac:dyDescent="0.15">
      <c r="B50" s="36">
        <v>41920</v>
      </c>
      <c r="C50" s="33">
        <v>5844.0591464817899</v>
      </c>
      <c r="D50" s="33"/>
      <c r="E50" s="43">
        <f t="shared" si="29"/>
        <v>8.6419897469563911E-2</v>
      </c>
      <c r="F50" s="33">
        <v>3844.77</v>
      </c>
      <c r="G50" s="33"/>
      <c r="H50" s="43">
        <f t="shared" si="30"/>
        <v>9.2976639582124196E-2</v>
      </c>
      <c r="I50" s="38"/>
      <c r="J50" s="42">
        <f t="shared" si="15"/>
        <v>30638.915075099576</v>
      </c>
      <c r="K50" s="43"/>
      <c r="L50" s="43"/>
      <c r="M50" s="33">
        <v>8218.5859476222467</v>
      </c>
      <c r="N50" s="33"/>
      <c r="O50" s="43">
        <f t="shared" ref="O50:O60" si="33">M50/94827</f>
        <v>8.6669260312171079E-2</v>
      </c>
      <c r="P50" s="43">
        <f t="shared" si="31"/>
        <v>8.7705144200777393E-2</v>
      </c>
      <c r="Q50" s="33"/>
      <c r="R50" s="33">
        <v>10406.653885143241</v>
      </c>
      <c r="S50" s="33"/>
      <c r="T50" s="43">
        <f t="shared" ref="T50:T60" si="34">R50/113756</f>
        <v>9.1482241685214336E-2</v>
      </c>
      <c r="U50" s="43">
        <f t="shared" si="28"/>
        <v>8.7705144200777393E-2</v>
      </c>
      <c r="V50" s="33">
        <v>12013.675242334086</v>
      </c>
      <c r="W50" s="33"/>
      <c r="X50" s="43">
        <f t="shared" ref="X50:X60" si="35">V50/137220</f>
        <v>8.755046817034022E-2</v>
      </c>
      <c r="Y50" s="43">
        <f t="shared" si="32"/>
        <v>8.646228592437466E-2</v>
      </c>
      <c r="Z50" s="36">
        <v>41913</v>
      </c>
      <c r="AB50" s="43">
        <f t="shared" si="16"/>
        <v>8.9019701443882757E-2</v>
      </c>
    </row>
    <row r="51" spans="2:28" ht="9.9499999999999993" customHeight="1" x14ac:dyDescent="0.15">
      <c r="B51" s="36">
        <v>41948</v>
      </c>
      <c r="C51" s="33">
        <v>5455.4973707009112</v>
      </c>
      <c r="D51" s="33"/>
      <c r="E51" s="43">
        <f t="shared" si="29"/>
        <v>8.0673982176459713E-2</v>
      </c>
      <c r="F51" s="32">
        <v>3193.13</v>
      </c>
      <c r="G51" s="33"/>
      <c r="H51" s="43">
        <f t="shared" si="30"/>
        <v>7.7218272393112797E-2</v>
      </c>
      <c r="I51" s="38"/>
      <c r="J51" s="42">
        <f t="shared" si="15"/>
        <v>27477.898531599407</v>
      </c>
      <c r="K51" s="43"/>
      <c r="L51" s="43"/>
      <c r="M51" s="33">
        <v>7370.6745225298719</v>
      </c>
      <c r="N51" s="33"/>
      <c r="O51" s="43">
        <f t="shared" si="33"/>
        <v>7.7727593644530274E-2</v>
      </c>
      <c r="P51" s="43">
        <f t="shared" si="31"/>
        <v>7.865660540333029E-2</v>
      </c>
      <c r="Q51" s="33"/>
      <c r="R51" s="33">
        <v>9332.999514132156</v>
      </c>
      <c r="S51" s="33"/>
      <c r="T51" s="43">
        <f t="shared" si="34"/>
        <v>8.2044019780338234E-2</v>
      </c>
      <c r="U51" s="43">
        <f t="shared" si="28"/>
        <v>7.865660540333029E-2</v>
      </c>
      <c r="V51" s="33">
        <v>10774.224494937376</v>
      </c>
      <c r="W51" s="33"/>
      <c r="X51" s="43">
        <f t="shared" si="35"/>
        <v>7.8517887297313627E-2</v>
      </c>
      <c r="Y51" s="43">
        <f t="shared" si="32"/>
        <v>7.7541972802128697E-2</v>
      </c>
      <c r="Z51" s="36">
        <v>41944</v>
      </c>
      <c r="AB51" s="43">
        <f t="shared" si="16"/>
        <v>7.9236351058350932E-2</v>
      </c>
    </row>
    <row r="52" spans="2:28" ht="9.9499999999999993" customHeight="1" x14ac:dyDescent="0.15">
      <c r="B52" s="36">
        <v>41984</v>
      </c>
      <c r="C52" s="33">
        <v>5528.019789099938</v>
      </c>
      <c r="D52" s="33"/>
      <c r="E52" s="43">
        <f t="shared" si="29"/>
        <v>8.1746418270139856E-2</v>
      </c>
      <c r="F52" s="33">
        <v>3325.02</v>
      </c>
      <c r="G52" s="33"/>
      <c r="H52" s="43">
        <f t="shared" si="30"/>
        <v>8.0407719094602439E-2</v>
      </c>
      <c r="I52" s="38"/>
      <c r="J52" s="42">
        <f t="shared" si="15"/>
        <v>30038.562910888239</v>
      </c>
      <c r="K52" s="43"/>
      <c r="L52" s="43"/>
      <c r="M52" s="33">
        <v>8057.547417102548</v>
      </c>
      <c r="N52" s="33"/>
      <c r="O52" s="43">
        <f t="shared" si="33"/>
        <v>8.4971025310328782E-2</v>
      </c>
      <c r="P52" s="43">
        <f t="shared" si="31"/>
        <v>8.5986611641633473E-2</v>
      </c>
      <c r="Q52" s="33"/>
      <c r="R52" s="33">
        <v>10202.741404338019</v>
      </c>
      <c r="S52" s="33"/>
      <c r="T52" s="43">
        <f t="shared" si="34"/>
        <v>8.9689699043022084E-2</v>
      </c>
      <c r="U52" s="43">
        <f t="shared" si="28"/>
        <v>8.5986611641633473E-2</v>
      </c>
      <c r="V52" s="33">
        <v>11778.27408944767</v>
      </c>
      <c r="W52" s="33"/>
      <c r="X52" s="43">
        <f t="shared" si="35"/>
        <v>8.5834966400289092E-2</v>
      </c>
      <c r="Y52" s="43">
        <f t="shared" si="32"/>
        <v>8.4768106468276899E-2</v>
      </c>
      <c r="Z52" s="36">
        <v>41974</v>
      </c>
      <c r="AB52" s="43">
        <f t="shared" si="16"/>
        <v>8.4529965623676456E-2</v>
      </c>
    </row>
    <row r="53" spans="2:28" ht="9.9499999999999993" customHeight="1" x14ac:dyDescent="0.15">
      <c r="B53" s="36">
        <v>42012</v>
      </c>
      <c r="C53" s="33">
        <v>5222.633697634481</v>
      </c>
      <c r="D53" s="33"/>
      <c r="E53" s="43">
        <f t="shared" si="29"/>
        <v>7.7230475831575787E-2</v>
      </c>
      <c r="F53" s="32">
        <v>3093.86</v>
      </c>
      <c r="G53" s="33"/>
      <c r="H53" s="43">
        <f t="shared" si="30"/>
        <v>7.4817662990907335E-2</v>
      </c>
      <c r="I53" s="38"/>
      <c r="J53" s="42">
        <f t="shared" si="15"/>
        <v>26110.604335620708</v>
      </c>
      <c r="K53" s="43"/>
      <c r="L53" s="43"/>
      <c r="M53" s="33">
        <v>7003.9113771054272</v>
      </c>
      <c r="N53" s="33"/>
      <c r="O53" s="43">
        <f t="shared" si="33"/>
        <v>7.3859885656041291E-2</v>
      </c>
      <c r="P53" s="43">
        <f t="shared" si="31"/>
        <v>7.4742669993761696E-2</v>
      </c>
      <c r="Q53" s="33"/>
      <c r="R53" s="33">
        <v>8868.5915081097937</v>
      </c>
      <c r="S53" s="33"/>
      <c r="T53" s="43">
        <f t="shared" si="34"/>
        <v>7.7961527375345424E-2</v>
      </c>
      <c r="U53" s="43">
        <f t="shared" si="28"/>
        <v>7.4742669993761696E-2</v>
      </c>
      <c r="V53" s="33">
        <v>10238.101450405489</v>
      </c>
      <c r="W53" s="33"/>
      <c r="X53" s="43">
        <f t="shared" si="35"/>
        <v>7.4610854470233856E-2</v>
      </c>
      <c r="Y53" s="43">
        <f t="shared" si="32"/>
        <v>7.3683501265989826E-2</v>
      </c>
      <c r="Z53" s="36">
        <v>42005</v>
      </c>
      <c r="AB53" s="43">
        <f t="shared" si="16"/>
        <v>7.5696081264820719E-2</v>
      </c>
    </row>
    <row r="54" spans="2:28" ht="9.9499999999999993" customHeight="1" x14ac:dyDescent="0.15">
      <c r="B54" s="36">
        <v>42039</v>
      </c>
      <c r="C54" s="33">
        <v>4482.7598608583294</v>
      </c>
      <c r="D54" s="33"/>
      <c r="E54" s="43">
        <f t="shared" si="29"/>
        <v>6.6289480966200298E-2</v>
      </c>
      <c r="F54" s="32">
        <v>2539.4899999999998</v>
      </c>
      <c r="G54" s="33"/>
      <c r="H54" s="43">
        <f t="shared" si="30"/>
        <v>6.1411539949700132E-2</v>
      </c>
      <c r="I54" s="38"/>
      <c r="J54" s="42">
        <f t="shared" si="15"/>
        <v>22643.649167426462</v>
      </c>
      <c r="K54" s="43"/>
      <c r="L54" s="43"/>
      <c r="M54" s="33">
        <v>6073.9349416958585</v>
      </c>
      <c r="N54" s="33"/>
      <c r="O54" s="43">
        <f t="shared" si="33"/>
        <v>6.4052800802470375E-2</v>
      </c>
      <c r="P54" s="43">
        <f t="shared" si="31"/>
        <v>6.4818369403522244E-2</v>
      </c>
      <c r="Q54" s="33"/>
      <c r="R54" s="33">
        <v>7691.0236215749319</v>
      </c>
      <c r="S54" s="33"/>
      <c r="T54" s="43">
        <f t="shared" si="34"/>
        <v>6.7609828242685507E-2</v>
      </c>
      <c r="U54" s="43">
        <f t="shared" si="28"/>
        <v>6.4818369403522244E-2</v>
      </c>
      <c r="V54" s="33">
        <v>8878.6906041556704</v>
      </c>
      <c r="W54" s="33"/>
      <c r="X54" s="43">
        <f t="shared" si="35"/>
        <v>6.4704056290305137E-2</v>
      </c>
      <c r="Y54" s="43">
        <f t="shared" si="32"/>
        <v>6.3899836658263015E-2</v>
      </c>
      <c r="Z54" s="36">
        <v>42036</v>
      </c>
      <c r="AB54" s="43">
        <f t="shared" si="16"/>
        <v>6.4813541250272291E-2</v>
      </c>
    </row>
    <row r="55" spans="2:28" ht="9.9499999999999993" customHeight="1" x14ac:dyDescent="0.15">
      <c r="B55" s="36">
        <v>42067</v>
      </c>
      <c r="C55" s="33">
        <v>5474.268621063844</v>
      </c>
      <c r="D55" s="42">
        <f>SUM(C44:C55)</f>
        <v>67624.134095735135</v>
      </c>
      <c r="E55" s="43">
        <f t="shared" si="29"/>
        <v>8.0951564844786522E-2</v>
      </c>
      <c r="F55" s="32">
        <v>3137.62</v>
      </c>
      <c r="G55" s="42">
        <f>SUM(F44:F55)</f>
        <v>41352.490000000005</v>
      </c>
      <c r="H55" s="43">
        <f t="shared" si="30"/>
        <v>7.5875894757206422E-2</v>
      </c>
      <c r="I55" s="38"/>
      <c r="J55" s="42">
        <f t="shared" si="15"/>
        <v>28527.729017707181</v>
      </c>
      <c r="K55" s="43"/>
      <c r="L55" s="43"/>
      <c r="M55" s="33">
        <v>7652.2811675224339</v>
      </c>
      <c r="N55" s="42">
        <f>SUM(M44:M55)</f>
        <v>93707</v>
      </c>
      <c r="O55" s="43">
        <f t="shared" si="33"/>
        <v>8.0697282077071233E-2</v>
      </c>
      <c r="P55" s="43">
        <f t="shared" si="31"/>
        <v>8.1661787993665719E-2</v>
      </c>
      <c r="Q55" s="33"/>
      <c r="R55" s="33">
        <v>9689.5794543884058</v>
      </c>
      <c r="S55" s="42">
        <f>SUM(R44:R55)</f>
        <v>118654.99999999999</v>
      </c>
      <c r="T55" s="43">
        <f t="shared" si="34"/>
        <v>8.5178623144171781E-2</v>
      </c>
      <c r="U55" s="43">
        <f t="shared" si="28"/>
        <v>8.1661787993665719E-2</v>
      </c>
      <c r="V55" s="33">
        <v>11185.868395796344</v>
      </c>
      <c r="W55" s="42">
        <f>SUM(V44:V55)</f>
        <v>136977.99999999997</v>
      </c>
      <c r="X55" s="43">
        <f t="shared" si="35"/>
        <v>8.1517769973738108E-2</v>
      </c>
      <c r="Y55" s="43">
        <f t="shared" si="32"/>
        <v>8.0504569337922688E-2</v>
      </c>
      <c r="Z55" s="36">
        <v>42064</v>
      </c>
      <c r="AB55" s="43">
        <f t="shared" si="16"/>
        <v>8.0844226959394819E-2</v>
      </c>
    </row>
    <row r="56" spans="2:28" ht="9.9499999999999993" customHeight="1" x14ac:dyDescent="0.15">
      <c r="B56" s="36">
        <v>42095</v>
      </c>
      <c r="C56" s="33">
        <v>4911.22</v>
      </c>
      <c r="D56" s="33"/>
      <c r="E56" s="43">
        <f>C56/59766</f>
        <v>8.2174145835424831E-2</v>
      </c>
      <c r="F56" s="33">
        <v>3213.16</v>
      </c>
      <c r="G56" s="33"/>
      <c r="H56" s="43">
        <f>F56/40618</f>
        <v>7.9106799940912895E-2</v>
      </c>
      <c r="I56" s="38"/>
      <c r="J56" s="42">
        <f t="shared" si="15"/>
        <v>28392.12467885841</v>
      </c>
      <c r="K56" s="43"/>
      <c r="L56" s="43"/>
      <c r="M56" s="33">
        <v>8009.8359520671502</v>
      </c>
      <c r="N56" s="33"/>
      <c r="O56" s="43">
        <f t="shared" si="33"/>
        <v>8.4467883114167377E-2</v>
      </c>
      <c r="P56" s="43">
        <f>M56/97285</f>
        <v>8.2333720019192577E-2</v>
      </c>
      <c r="Q56" s="33"/>
      <c r="R56" s="33">
        <v>8939.3013173638155</v>
      </c>
      <c r="S56" s="33"/>
      <c r="T56" s="43">
        <f t="shared" si="34"/>
        <v>7.8583119284818523E-2</v>
      </c>
      <c r="U56" s="43">
        <f>R56/108574</f>
        <v>8.2333720019192577E-2</v>
      </c>
      <c r="V56" s="33">
        <v>11442.987409427442</v>
      </c>
      <c r="W56" s="33"/>
      <c r="X56" s="43">
        <f t="shared" si="35"/>
        <v>8.339154211796708E-2</v>
      </c>
      <c r="Y56" s="43">
        <f>V56/138983</f>
        <v>8.2333720019192577E-2</v>
      </c>
      <c r="Z56" s="36">
        <v>42095</v>
      </c>
      <c r="AB56" s="43">
        <f t="shared" si="16"/>
        <v>8.1544698058658133E-2</v>
      </c>
    </row>
    <row r="57" spans="2:28" ht="9.9499999999999993" customHeight="1" x14ac:dyDescent="0.15">
      <c r="B57" s="36">
        <v>42131</v>
      </c>
      <c r="C57" s="33">
        <v>5017.6899999999996</v>
      </c>
      <c r="D57" s="33"/>
      <c r="E57" s="43">
        <f t="shared" ref="E57:E67" si="36">C57/59766</f>
        <v>8.3955593481243512E-2</v>
      </c>
      <c r="F57" s="32">
        <v>3508.9</v>
      </c>
      <c r="G57" s="33"/>
      <c r="H57" s="43">
        <f t="shared" ref="H57:H67" si="37">F57/40618</f>
        <v>8.6387808360825255E-2</v>
      </c>
      <c r="I57" s="38"/>
      <c r="J57" s="42">
        <f t="shared" ref="J57:J88" si="38">V57+R57+M57</f>
        <v>28901.071735288224</v>
      </c>
      <c r="K57" s="43"/>
      <c r="L57" s="43"/>
      <c r="M57" s="33">
        <v>8153.4174020783857</v>
      </c>
      <c r="N57" s="33"/>
      <c r="O57" s="43">
        <f t="shared" si="33"/>
        <v>8.5982024128975779E-2</v>
      </c>
      <c r="P57" s="43">
        <f t="shared" ref="P57:P67" si="39">M57/97285</f>
        <v>8.3809604790855585E-2</v>
      </c>
      <c r="Q57" s="33"/>
      <c r="R57" s="33">
        <v>9099.5440305623542</v>
      </c>
      <c r="S57" s="33"/>
      <c r="T57" s="43">
        <f t="shared" si="34"/>
        <v>7.9991772131248945E-2</v>
      </c>
      <c r="U57" s="43">
        <f t="shared" ref="U57:U67" si="40">R57/108574</f>
        <v>8.3809604790855585E-2</v>
      </c>
      <c r="V57" s="33">
        <v>11648.110302647483</v>
      </c>
      <c r="W57" s="33"/>
      <c r="X57" s="43">
        <f t="shared" si="35"/>
        <v>8.4886389029642059E-2</v>
      </c>
      <c r="Y57" s="43">
        <f t="shared" ref="Y57:Y67" si="41">V57/138983</f>
        <v>8.3809604790855599E-2</v>
      </c>
      <c r="Z57" s="36">
        <v>42125</v>
      </c>
      <c r="AB57" s="43">
        <f t="shared" ref="AB57:AB88" si="42">AVERAGE(E57,O57,T57,X57,H57)</f>
        <v>8.4240717426387113E-2</v>
      </c>
    </row>
    <row r="58" spans="2:28" ht="9.9499999999999993" customHeight="1" x14ac:dyDescent="0.15">
      <c r="B58" s="36">
        <v>42158</v>
      </c>
      <c r="C58" s="33">
        <v>5245.7</v>
      </c>
      <c r="D58" s="33"/>
      <c r="E58" s="43">
        <f t="shared" si="36"/>
        <v>8.777063882474985E-2</v>
      </c>
      <c r="F58" s="32">
        <v>3648.39</v>
      </c>
      <c r="G58" s="33"/>
      <c r="H58" s="43">
        <f t="shared" si="37"/>
        <v>8.9822000098478502E-2</v>
      </c>
      <c r="I58" s="38"/>
      <c r="J58" s="42">
        <f t="shared" si="38"/>
        <v>29590.139972182911</v>
      </c>
      <c r="K58" s="43"/>
      <c r="L58" s="43"/>
      <c r="M58" s="33">
        <v>8347.8136862499778</v>
      </c>
      <c r="N58" s="33"/>
      <c r="O58" s="43">
        <f t="shared" si="33"/>
        <v>8.8032033980300739E-2</v>
      </c>
      <c r="P58" s="43">
        <f t="shared" si="39"/>
        <v>8.5807819152489875E-2</v>
      </c>
      <c r="Q58" s="33"/>
      <c r="R58" s="33">
        <v>9316.4981566624356</v>
      </c>
      <c r="S58" s="33"/>
      <c r="T58" s="43">
        <f t="shared" si="34"/>
        <v>8.1898960552959282E-2</v>
      </c>
      <c r="U58" s="43">
        <f t="shared" si="40"/>
        <v>8.5807819152489875E-2</v>
      </c>
      <c r="V58" s="33">
        <v>11925.8281292705</v>
      </c>
      <c r="W58" s="33"/>
      <c r="X58" s="43">
        <f t="shared" si="35"/>
        <v>8.6910276412115572E-2</v>
      </c>
      <c r="Y58" s="43">
        <f t="shared" si="41"/>
        <v>8.5807819152489875E-2</v>
      </c>
      <c r="Z58" s="36">
        <v>42156</v>
      </c>
      <c r="AB58" s="43">
        <f t="shared" si="42"/>
        <v>8.6886781973720795E-2</v>
      </c>
    </row>
    <row r="59" spans="2:28" ht="9.9499999999999993" customHeight="1" x14ac:dyDescent="0.15">
      <c r="B59" s="36">
        <v>42193</v>
      </c>
      <c r="C59" s="33">
        <v>5444.63</v>
      </c>
      <c r="D59" s="33"/>
      <c r="E59" s="43">
        <f t="shared" si="36"/>
        <v>9.1099119900947031E-2</v>
      </c>
      <c r="F59" s="32">
        <v>3828.38</v>
      </c>
      <c r="G59" s="33"/>
      <c r="H59" s="43">
        <f t="shared" si="37"/>
        <v>9.4253286720173329E-2</v>
      </c>
      <c r="I59" s="38"/>
      <c r="J59" s="42">
        <f t="shared" si="38"/>
        <v>31701.327761817705</v>
      </c>
      <c r="K59" s="43"/>
      <c r="L59" s="43"/>
      <c r="M59" s="33">
        <v>8943.4108122225116</v>
      </c>
      <c r="N59" s="33"/>
      <c r="O59" s="43">
        <f t="shared" si="33"/>
        <v>9.4312915226913346E-2</v>
      </c>
      <c r="P59" s="43">
        <f t="shared" si="39"/>
        <v>9.1930007834943844E-2</v>
      </c>
      <c r="Q59" s="33"/>
      <c r="R59" s="33">
        <v>9981.2086706711943</v>
      </c>
      <c r="S59" s="33"/>
      <c r="T59" s="43">
        <f t="shared" si="34"/>
        <v>8.7742261249263293E-2</v>
      </c>
      <c r="U59" s="43">
        <f t="shared" si="40"/>
        <v>9.1930007834943858E-2</v>
      </c>
      <c r="V59" s="33">
        <v>12776.708278924001</v>
      </c>
      <c r="W59" s="33"/>
      <c r="X59" s="43">
        <f t="shared" si="35"/>
        <v>9.3111122860545126E-2</v>
      </c>
      <c r="Y59" s="43">
        <f t="shared" si="41"/>
        <v>9.1930007834943844E-2</v>
      </c>
      <c r="Z59" s="36">
        <v>42186</v>
      </c>
      <c r="AB59" s="43">
        <f t="shared" si="42"/>
        <v>9.2103741191568417E-2</v>
      </c>
    </row>
    <row r="60" spans="2:28" ht="9.9499999999999993" customHeight="1" x14ac:dyDescent="0.15">
      <c r="B60" s="36">
        <v>42221</v>
      </c>
      <c r="C60" s="33">
        <v>5507.05</v>
      </c>
      <c r="D60" s="33"/>
      <c r="E60" s="43">
        <f t="shared" si="36"/>
        <v>9.2143526419703511E-2</v>
      </c>
      <c r="F60" s="33">
        <v>3788.74</v>
      </c>
      <c r="G60" s="33"/>
      <c r="H60" s="43">
        <f t="shared" si="37"/>
        <v>9.3277364715150912E-2</v>
      </c>
      <c r="I60" s="38"/>
      <c r="J60" s="42">
        <f t="shared" si="38"/>
        <v>30488.651442176291</v>
      </c>
      <c r="K60" s="43"/>
      <c r="L60" s="43"/>
      <c r="M60" s="33">
        <v>8601.2969868870987</v>
      </c>
      <c r="N60" s="42">
        <f>SUM(M49:M60)</f>
        <v>94826.667963575397</v>
      </c>
      <c r="O60" s="43">
        <f t="shared" si="33"/>
        <v>9.0705147129900757E-2</v>
      </c>
      <c r="P60" s="43">
        <f t="shared" si="39"/>
        <v>8.8413393502462856E-2</v>
      </c>
      <c r="Q60" s="33"/>
      <c r="R60" s="33">
        <v>9599.3957861364015</v>
      </c>
      <c r="S60" s="42">
        <f>SUM(R49:R60)</f>
        <v>113756.25299342749</v>
      </c>
      <c r="T60" s="43">
        <f t="shared" si="34"/>
        <v>8.4385841504064849E-2</v>
      </c>
      <c r="U60" s="43">
        <f t="shared" si="40"/>
        <v>8.8413393502462856E-2</v>
      </c>
      <c r="V60" s="33">
        <v>12287.958669152793</v>
      </c>
      <c r="W60" s="42">
        <f>SUM(V49:V60)</f>
        <v>137220.455396793</v>
      </c>
      <c r="X60" s="43">
        <f t="shared" si="35"/>
        <v>8.9549327132726952E-2</v>
      </c>
      <c r="Y60" s="43">
        <f t="shared" si="41"/>
        <v>8.8413393502462842E-2</v>
      </c>
      <c r="Z60" s="36">
        <v>42217</v>
      </c>
      <c r="AB60" s="43">
        <f t="shared" si="42"/>
        <v>9.0012241380309402E-2</v>
      </c>
    </row>
    <row r="61" spans="2:28" ht="9.9499999999999993" customHeight="1" x14ac:dyDescent="0.15">
      <c r="B61" s="36">
        <v>42249</v>
      </c>
      <c r="C61" s="33">
        <v>5124.37</v>
      </c>
      <c r="D61" s="33"/>
      <c r="E61" s="43">
        <f t="shared" si="36"/>
        <v>8.5740554830505633E-2</v>
      </c>
      <c r="F61" s="33">
        <v>3700.23</v>
      </c>
      <c r="G61" s="33"/>
      <c r="H61" s="43">
        <f t="shared" si="37"/>
        <v>9.1098281550051702E-2</v>
      </c>
      <c r="I61" s="38"/>
      <c r="J61" s="42">
        <f t="shared" si="38"/>
        <v>30795.485778665876</v>
      </c>
      <c r="K61" s="43"/>
      <c r="L61" s="43"/>
      <c r="M61" s="33">
        <v>8687.8594660090985</v>
      </c>
      <c r="N61" s="33"/>
      <c r="O61" s="43">
        <f>M61/96639</f>
        <v>8.9900138308644531E-2</v>
      </c>
      <c r="P61" s="43">
        <f t="shared" si="39"/>
        <v>8.9303175885379019E-2</v>
      </c>
      <c r="Q61" s="33"/>
      <c r="R61" s="33">
        <v>9696.003018579142</v>
      </c>
      <c r="S61" s="33"/>
      <c r="T61" s="43">
        <f>R61/104930</f>
        <v>9.2404488883819136E-2</v>
      </c>
      <c r="U61" s="43">
        <f t="shared" si="40"/>
        <v>8.9303175885379019E-2</v>
      </c>
      <c r="V61" s="33">
        <v>12411.623294077634</v>
      </c>
      <c r="W61" s="33"/>
      <c r="X61" s="43">
        <f>V61/143795</f>
        <v>8.6314707007042205E-2</v>
      </c>
      <c r="Y61" s="43">
        <f t="shared" si="41"/>
        <v>8.9303175885379033E-2</v>
      </c>
      <c r="Z61" s="36">
        <v>42248</v>
      </c>
      <c r="AB61" s="43">
        <f t="shared" si="42"/>
        <v>8.9091634116012647E-2</v>
      </c>
    </row>
    <row r="62" spans="2:28" ht="9.9499999999999993" customHeight="1" x14ac:dyDescent="0.15">
      <c r="B62" s="36">
        <v>42284</v>
      </c>
      <c r="C62" s="33">
        <v>5005.3</v>
      </c>
      <c r="D62" s="33"/>
      <c r="E62" s="43">
        <f t="shared" si="36"/>
        <v>8.3748284978081192E-2</v>
      </c>
      <c r="F62" s="32">
        <v>3571.69</v>
      </c>
      <c r="G62" s="33"/>
      <c r="H62" s="43">
        <f t="shared" si="37"/>
        <v>8.7933674725491157E-2</v>
      </c>
      <c r="I62" s="38"/>
      <c r="J62" s="42">
        <f t="shared" si="38"/>
        <v>29538.826380073733</v>
      </c>
      <c r="K62" s="43"/>
      <c r="L62" s="43"/>
      <c r="M62" s="33">
        <v>8333.3373672159232</v>
      </c>
      <c r="N62" s="33"/>
      <c r="O62" s="43">
        <f t="shared" ref="O62:O72" si="43">M62/96639</f>
        <v>8.6231618365421037E-2</v>
      </c>
      <c r="P62" s="43">
        <f t="shared" si="39"/>
        <v>8.5659015955346904E-2</v>
      </c>
      <c r="Q62" s="33"/>
      <c r="R62" s="33">
        <v>9300.3419983358344</v>
      </c>
      <c r="S62" s="33"/>
      <c r="T62" s="43">
        <f t="shared" ref="T62:T72" si="44">R62/104930</f>
        <v>8.8633774881690983E-2</v>
      </c>
      <c r="U62" s="43">
        <f t="shared" si="40"/>
        <v>8.5659015955346904E-2</v>
      </c>
      <c r="V62" s="33">
        <v>11905.147014521977</v>
      </c>
      <c r="W62" s="33"/>
      <c r="X62" s="43">
        <f t="shared" ref="X62:X72" si="45">V62/143795</f>
        <v>8.2792496363030543E-2</v>
      </c>
      <c r="Y62" s="43">
        <f t="shared" si="41"/>
        <v>8.565901595534689E-2</v>
      </c>
      <c r="Z62" s="36">
        <v>42278</v>
      </c>
      <c r="AB62" s="43">
        <f t="shared" si="42"/>
        <v>8.586796986274299E-2</v>
      </c>
    </row>
    <row r="63" spans="2:28" ht="9.9499999999999993" customHeight="1" x14ac:dyDescent="0.15">
      <c r="B63" s="36">
        <v>42312</v>
      </c>
      <c r="C63" s="33">
        <v>4810.2299999999996</v>
      </c>
      <c r="D63" s="33"/>
      <c r="E63" s="43">
        <f t="shared" si="36"/>
        <v>8.0484389117558466E-2</v>
      </c>
      <c r="F63" s="33">
        <v>3233.36</v>
      </c>
      <c r="G63" s="33"/>
      <c r="H63" s="43">
        <f t="shared" si="37"/>
        <v>7.9604116401595357E-2</v>
      </c>
      <c r="I63" s="38"/>
      <c r="J63" s="42">
        <f t="shared" si="38"/>
        <v>27977.427077322998</v>
      </c>
      <c r="K63" s="43"/>
      <c r="L63" s="43"/>
      <c r="M63" s="33">
        <v>7892.8436594654013</v>
      </c>
      <c r="N63" s="33"/>
      <c r="O63" s="43">
        <f t="shared" si="43"/>
        <v>8.167348233596583E-2</v>
      </c>
      <c r="P63" s="43">
        <f t="shared" si="39"/>
        <v>8.1131147242281973E-2</v>
      </c>
      <c r="Q63" s="33"/>
      <c r="R63" s="33">
        <v>8808.7331806835227</v>
      </c>
      <c r="S63" s="33"/>
      <c r="T63" s="43">
        <f t="shared" si="44"/>
        <v>8.394866273404672E-2</v>
      </c>
      <c r="U63" s="43">
        <f t="shared" si="40"/>
        <v>8.1131147242281973E-2</v>
      </c>
      <c r="V63" s="33">
        <v>11275.850237174076</v>
      </c>
      <c r="W63" s="33"/>
      <c r="X63" s="43">
        <f t="shared" si="45"/>
        <v>7.8416149637846072E-2</v>
      </c>
      <c r="Y63" s="43">
        <f t="shared" si="41"/>
        <v>8.1131147242281973E-2</v>
      </c>
      <c r="Z63" s="36">
        <v>42309</v>
      </c>
      <c r="AB63" s="43">
        <f t="shared" si="42"/>
        <v>8.0825360045402486E-2</v>
      </c>
    </row>
    <row r="64" spans="2:28" ht="9.9499999999999993" customHeight="1" x14ac:dyDescent="0.15">
      <c r="B64" s="36">
        <v>42340</v>
      </c>
      <c r="C64" s="33">
        <v>5090.9399999999996</v>
      </c>
      <c r="D64" s="33"/>
      <c r="E64" s="43">
        <f t="shared" si="36"/>
        <v>8.5181206706153992E-2</v>
      </c>
      <c r="F64" s="33">
        <v>3359.44</v>
      </c>
      <c r="G64" s="33"/>
      <c r="H64" s="43">
        <f t="shared" si="37"/>
        <v>8.2708158944310411E-2</v>
      </c>
      <c r="I64" s="38"/>
      <c r="J64" s="42">
        <f t="shared" si="38"/>
        <v>30357.749421489611</v>
      </c>
      <c r="K64" s="43"/>
      <c r="L64" s="43"/>
      <c r="M64" s="33">
        <v>8564.3676015961428</v>
      </c>
      <c r="N64" s="33"/>
      <c r="O64" s="43">
        <f t="shared" si="43"/>
        <v>8.8622270528421684E-2</v>
      </c>
      <c r="P64" s="43">
        <f t="shared" si="39"/>
        <v>8.8033793509751171E-2</v>
      </c>
      <c r="Q64" s="33"/>
      <c r="R64" s="33">
        <v>9558.1810965277236</v>
      </c>
      <c r="S64" s="33"/>
      <c r="T64" s="43">
        <f t="shared" si="44"/>
        <v>9.109102350641117E-2</v>
      </c>
      <c r="U64" s="43">
        <f t="shared" si="40"/>
        <v>8.8033793509751171E-2</v>
      </c>
      <c r="V64" s="33">
        <v>12235.200723365746</v>
      </c>
      <c r="W64" s="33"/>
      <c r="X64" s="43">
        <f t="shared" si="45"/>
        <v>8.508780363271147E-2</v>
      </c>
      <c r="Y64" s="43">
        <f t="shared" si="41"/>
        <v>8.8033793509751157E-2</v>
      </c>
      <c r="Z64" s="36">
        <v>42339</v>
      </c>
      <c r="AB64" s="43">
        <f t="shared" si="42"/>
        <v>8.6538092663601754E-2</v>
      </c>
    </row>
    <row r="65" spans="2:28" ht="9.9499999999999993" customHeight="1" x14ac:dyDescent="0.15">
      <c r="B65" s="36">
        <v>42375</v>
      </c>
      <c r="C65" s="33">
        <v>4515.71</v>
      </c>
      <c r="D65" s="33"/>
      <c r="E65" s="43">
        <f t="shared" si="36"/>
        <v>7.5556503697754573E-2</v>
      </c>
      <c r="F65" s="33">
        <v>2915.17</v>
      </c>
      <c r="G65" s="33"/>
      <c r="H65" s="43">
        <f t="shared" si="37"/>
        <v>7.1770397360776006E-2</v>
      </c>
      <c r="I65" s="38"/>
      <c r="J65" s="42">
        <f t="shared" si="38"/>
        <v>24933.169684233537</v>
      </c>
      <c r="K65" s="43"/>
      <c r="L65" s="43"/>
      <c r="M65" s="33">
        <v>7034.0138751389331</v>
      </c>
      <c r="N65" s="33"/>
      <c r="O65" s="43">
        <f t="shared" si="43"/>
        <v>7.2786492773506892E-2</v>
      </c>
      <c r="P65" s="43">
        <f t="shared" si="39"/>
        <v>7.230316981177913E-2</v>
      </c>
      <c r="Q65" s="33"/>
      <c r="R65" s="33">
        <v>7850.2443591441079</v>
      </c>
      <c r="S65" s="33"/>
      <c r="T65" s="43">
        <f t="shared" si="44"/>
        <v>7.4814108063891244E-2</v>
      </c>
      <c r="U65" s="43">
        <f t="shared" si="40"/>
        <v>7.230316981177913E-2</v>
      </c>
      <c r="V65" s="33">
        <v>10048.911449950499</v>
      </c>
      <c r="W65" s="33"/>
      <c r="X65" s="43">
        <f t="shared" si="45"/>
        <v>6.988359435272784E-2</v>
      </c>
      <c r="Y65" s="43">
        <f t="shared" si="41"/>
        <v>7.230316981177913E-2</v>
      </c>
      <c r="Z65" s="36">
        <v>42370</v>
      </c>
      <c r="AB65" s="43">
        <f t="shared" si="42"/>
        <v>7.2962219249731314E-2</v>
      </c>
    </row>
    <row r="66" spans="2:28" ht="9.9499999999999993" customHeight="1" x14ac:dyDescent="0.15">
      <c r="B66" s="36">
        <v>42403</v>
      </c>
      <c r="C66" s="33">
        <v>4193.24</v>
      </c>
      <c r="D66" s="33"/>
      <c r="E66" s="43">
        <f t="shared" si="36"/>
        <v>7.0160961081551385E-2</v>
      </c>
      <c r="F66" s="33">
        <v>2728.16</v>
      </c>
      <c r="G66" s="33"/>
      <c r="H66" s="43">
        <f t="shared" si="37"/>
        <v>6.716628095918066E-2</v>
      </c>
      <c r="I66" s="38"/>
      <c r="J66" s="42">
        <f t="shared" si="38"/>
        <v>23775.995821363278</v>
      </c>
      <c r="K66" s="43"/>
      <c r="L66" s="43"/>
      <c r="M66" s="33">
        <v>6707.5581091668846</v>
      </c>
      <c r="N66" s="33"/>
      <c r="O66" s="43">
        <f t="shared" si="43"/>
        <v>6.9408397325788601E-2</v>
      </c>
      <c r="P66" s="43">
        <f t="shared" si="39"/>
        <v>6.894750587620789E-2</v>
      </c>
      <c r="Q66" s="33"/>
      <c r="R66" s="33">
        <v>7485.9065030033953</v>
      </c>
      <c r="S66" s="33"/>
      <c r="T66" s="43">
        <f t="shared" si="44"/>
        <v>7.1341908920264888E-2</v>
      </c>
      <c r="U66" s="43">
        <f t="shared" si="40"/>
        <v>6.894750587620789E-2</v>
      </c>
      <c r="V66" s="33">
        <v>9582.5312091930009</v>
      </c>
      <c r="W66" s="33"/>
      <c r="X66" s="43">
        <f t="shared" si="45"/>
        <v>6.6640225384700449E-2</v>
      </c>
      <c r="Y66" s="43">
        <f t="shared" si="41"/>
        <v>6.894750587620789E-2</v>
      </c>
      <c r="Z66" s="36">
        <v>42401</v>
      </c>
      <c r="AB66" s="43">
        <f t="shared" si="42"/>
        <v>6.8943554734297183E-2</v>
      </c>
    </row>
    <row r="67" spans="2:28" ht="9.9499999999999993" customHeight="1" x14ac:dyDescent="0.15">
      <c r="B67" s="36">
        <v>42431</v>
      </c>
      <c r="C67" s="33">
        <v>4900.29</v>
      </c>
      <c r="D67" s="42">
        <f>SUM(C56:C67)</f>
        <v>59766.37</v>
      </c>
      <c r="E67" s="43">
        <f t="shared" si="36"/>
        <v>8.1991265937154903E-2</v>
      </c>
      <c r="F67" s="33">
        <v>3122.56</v>
      </c>
      <c r="G67" s="42">
        <f>SUM(F56:F67)</f>
        <v>40618.179999999993</v>
      </c>
      <c r="H67" s="43">
        <f t="shared" si="37"/>
        <v>7.6876261755871783E-2</v>
      </c>
      <c r="I67" s="38"/>
      <c r="J67" s="42">
        <f t="shared" si="38"/>
        <v>28390.030246527422</v>
      </c>
      <c r="K67" s="43"/>
      <c r="L67" s="43"/>
      <c r="M67" s="33">
        <v>8009.2450819024943</v>
      </c>
      <c r="N67" s="42">
        <f>SUM(M56:M67)</f>
        <v>97285</v>
      </c>
      <c r="O67" s="43">
        <f t="shared" si="43"/>
        <v>8.2877979717324204E-2</v>
      </c>
      <c r="P67" s="43">
        <f t="shared" si="39"/>
        <v>8.2327646419309189E-2</v>
      </c>
      <c r="Q67" s="33"/>
      <c r="R67" s="33">
        <v>8938.6418823300755</v>
      </c>
      <c r="S67" s="42">
        <f>SUM(R56:R67)</f>
        <v>108574.00000000001</v>
      </c>
      <c r="T67" s="43">
        <f t="shared" si="44"/>
        <v>8.5186713831412131E-2</v>
      </c>
      <c r="U67" s="43">
        <f t="shared" si="40"/>
        <v>8.2327646419309189E-2</v>
      </c>
      <c r="V67" s="33">
        <v>11442.143282294848</v>
      </c>
      <c r="W67" s="42">
        <f>SUM(V56:V67)</f>
        <v>138983</v>
      </c>
      <c r="X67" s="43">
        <f t="shared" si="45"/>
        <v>7.9572608799296549E-2</v>
      </c>
      <c r="Y67" s="43">
        <f t="shared" si="41"/>
        <v>8.2327646419309189E-2</v>
      </c>
      <c r="Z67" s="36">
        <v>42430</v>
      </c>
      <c r="AB67" s="43">
        <f t="shared" si="42"/>
        <v>8.1300966008211906E-2</v>
      </c>
    </row>
    <row r="68" spans="2:28" ht="9.9499999999999993" customHeight="1" x14ac:dyDescent="0.15">
      <c r="B68" s="36">
        <v>42461</v>
      </c>
      <c r="C68" s="33">
        <v>4802.12</v>
      </c>
      <c r="D68" s="33"/>
      <c r="E68" s="43">
        <f>C68/59719</f>
        <v>8.0411929201761587E-2</v>
      </c>
      <c r="F68" s="33">
        <v>3162.5</v>
      </c>
      <c r="G68" s="33"/>
      <c r="H68" s="43">
        <f>F68/40432</f>
        <v>7.8217748318163832E-2</v>
      </c>
      <c r="I68" s="38"/>
      <c r="J68" s="42">
        <f t="shared" si="38"/>
        <v>27232.268472520966</v>
      </c>
      <c r="K68" s="43"/>
      <c r="L68" s="43"/>
      <c r="M68" s="33">
        <v>7538.2372178224805</v>
      </c>
      <c r="N68" s="33"/>
      <c r="O68" s="43">
        <f t="shared" si="43"/>
        <v>7.8004089630713078E-2</v>
      </c>
      <c r="P68" s="43">
        <f>M68/94588</f>
        <v>7.9695492217009348E-2</v>
      </c>
      <c r="Q68" s="33"/>
      <c r="R68" s="33">
        <v>7880.8481388634045</v>
      </c>
      <c r="S68" s="33"/>
      <c r="T68" s="43">
        <f t="shared" si="44"/>
        <v>7.5105767071985172E-2</v>
      </c>
      <c r="U68" s="43">
        <f>R68/98887</f>
        <v>7.9695492217009362E-2</v>
      </c>
      <c r="V68" s="33">
        <v>11813.18311583508</v>
      </c>
      <c r="W68" s="33"/>
      <c r="X68" s="43">
        <f t="shared" si="45"/>
        <v>8.2152947709135088E-2</v>
      </c>
      <c r="Y68" s="43">
        <f>V68/148229</f>
        <v>7.9695492217009362E-2</v>
      </c>
      <c r="Z68" s="36">
        <v>42461</v>
      </c>
      <c r="AB68" s="43">
        <f t="shared" si="42"/>
        <v>7.8778496386351746E-2</v>
      </c>
    </row>
    <row r="69" spans="2:28" ht="9.9499999999999993" customHeight="1" x14ac:dyDescent="0.15">
      <c r="B69" s="36">
        <v>42492</v>
      </c>
      <c r="C69" s="33">
        <v>5502.55</v>
      </c>
      <c r="D69" s="33"/>
      <c r="E69" s="43">
        <f t="shared" ref="E69:E79" si="46">C69/59719</f>
        <v>9.2140692242000041E-2</v>
      </c>
      <c r="F69" s="33">
        <v>3654.06</v>
      </c>
      <c r="G69" s="33"/>
      <c r="H69" s="43">
        <f t="shared" ref="H69:H79" si="47">F69/40432</f>
        <v>9.0375445191927181E-2</v>
      </c>
      <c r="I69" s="38"/>
      <c r="J69" s="42">
        <f t="shared" si="38"/>
        <v>30036.962507249089</v>
      </c>
      <c r="K69" s="43"/>
      <c r="L69" s="43"/>
      <c r="M69" s="33">
        <v>8314.6120901004288</v>
      </c>
      <c r="N69" s="33"/>
      <c r="O69" s="43">
        <f t="shared" si="43"/>
        <v>8.6037853145214963E-2</v>
      </c>
      <c r="P69" s="43">
        <f t="shared" ref="P69:P79" si="48">M69/94588</f>
        <v>8.7903455936275521E-2</v>
      </c>
      <c r="Q69" s="33"/>
      <c r="R69" s="33">
        <v>8692.5090471704771</v>
      </c>
      <c r="S69" s="33"/>
      <c r="T69" s="43">
        <f t="shared" si="44"/>
        <v>8.2841027801110051E-2</v>
      </c>
      <c r="U69" s="43">
        <f t="shared" ref="U69:U79" si="49">R69/98887</f>
        <v>8.7903455936275521E-2</v>
      </c>
      <c r="V69" s="33">
        <v>13029.841369978183</v>
      </c>
      <c r="W69" s="33"/>
      <c r="X69" s="43">
        <f t="shared" si="45"/>
        <v>9.0614008623235737E-2</v>
      </c>
      <c r="Y69" s="43">
        <f t="shared" ref="Y69:Y79" si="50">V69/148229</f>
        <v>8.7903455936275507E-2</v>
      </c>
      <c r="Z69" s="36">
        <v>42491</v>
      </c>
      <c r="AB69" s="43">
        <f t="shared" si="42"/>
        <v>8.84018054006976E-2</v>
      </c>
    </row>
    <row r="70" spans="2:28" ht="9.9499999999999993" customHeight="1" x14ac:dyDescent="0.15">
      <c r="B70" s="36">
        <v>42522</v>
      </c>
      <c r="C70" s="33">
        <v>4991.43</v>
      </c>
      <c r="D70" s="33"/>
      <c r="E70" s="43">
        <f t="shared" si="46"/>
        <v>8.3581942095480505E-2</v>
      </c>
      <c r="F70" s="33">
        <v>3658.47</v>
      </c>
      <c r="G70" s="33"/>
      <c r="H70" s="43">
        <f t="shared" si="47"/>
        <v>9.0484517214087845E-2</v>
      </c>
      <c r="I70" s="38"/>
      <c r="J70" s="42">
        <f t="shared" si="38"/>
        <v>29714.029511848621</v>
      </c>
      <c r="K70" s="43"/>
      <c r="L70" s="43"/>
      <c r="M70" s="33">
        <v>8225.2201421895479</v>
      </c>
      <c r="N70" s="33"/>
      <c r="O70" s="43">
        <f t="shared" si="43"/>
        <v>8.5112844112517183E-2</v>
      </c>
      <c r="P70" s="43">
        <f t="shared" si="48"/>
        <v>8.6958389459440399E-2</v>
      </c>
      <c r="Q70" s="33"/>
      <c r="R70" s="33">
        <v>8599.0542584756822</v>
      </c>
      <c r="S70" s="33"/>
      <c r="T70" s="43">
        <f t="shared" si="44"/>
        <v>8.1950388434915492E-2</v>
      </c>
      <c r="U70" s="43">
        <f t="shared" si="49"/>
        <v>8.6958389459440399E-2</v>
      </c>
      <c r="V70" s="33">
        <v>12889.755111183389</v>
      </c>
      <c r="W70" s="33"/>
      <c r="X70" s="43">
        <f t="shared" si="45"/>
        <v>8.9639800488079485E-2</v>
      </c>
      <c r="Y70" s="43">
        <f t="shared" si="50"/>
        <v>8.6958389459440386E-2</v>
      </c>
      <c r="Z70" s="36">
        <v>42522</v>
      </c>
      <c r="AB70" s="43">
        <f t="shared" si="42"/>
        <v>8.6153898469016096E-2</v>
      </c>
    </row>
    <row r="71" spans="2:28" ht="9.9499999999999993" customHeight="1" x14ac:dyDescent="0.15">
      <c r="B71" s="36">
        <v>42552</v>
      </c>
      <c r="C71" s="33">
        <v>5226.55</v>
      </c>
      <c r="D71" s="33"/>
      <c r="E71" s="43">
        <f t="shared" si="46"/>
        <v>8.75190475393091E-2</v>
      </c>
      <c r="F71" s="33">
        <v>3848.64</v>
      </c>
      <c r="G71" s="33"/>
      <c r="H71" s="43">
        <f t="shared" si="47"/>
        <v>9.518796992481203E-2</v>
      </c>
      <c r="I71" s="38"/>
      <c r="J71" s="42">
        <f t="shared" si="38"/>
        <v>30565.398317904408</v>
      </c>
      <c r="K71" s="43"/>
      <c r="L71" s="43"/>
      <c r="M71" s="33">
        <v>8460.889823045507</v>
      </c>
      <c r="N71" s="33"/>
      <c r="O71" s="43">
        <f t="shared" si="43"/>
        <v>8.7551504289629517E-2</v>
      </c>
      <c r="P71" s="43">
        <f t="shared" si="48"/>
        <v>8.944992835291482E-2</v>
      </c>
      <c r="Q71" s="33"/>
      <c r="R71" s="33">
        <v>8845.4350650346878</v>
      </c>
      <c r="S71" s="33"/>
      <c r="T71" s="43">
        <f t="shared" si="44"/>
        <v>8.4298437673064788E-2</v>
      </c>
      <c r="U71" s="43">
        <f t="shared" si="49"/>
        <v>8.944992835291482E-2</v>
      </c>
      <c r="V71" s="33">
        <v>13259.073429824211</v>
      </c>
      <c r="W71" s="33"/>
      <c r="X71" s="43">
        <f t="shared" si="45"/>
        <v>9.2208167389855086E-2</v>
      </c>
      <c r="Y71" s="43">
        <f t="shared" si="50"/>
        <v>8.944992835291482E-2</v>
      </c>
      <c r="Z71" s="36">
        <v>42552</v>
      </c>
      <c r="AB71" s="43">
        <f t="shared" si="42"/>
        <v>8.9353025363334102E-2</v>
      </c>
    </row>
    <row r="72" spans="2:28" ht="9.9499999999999993" customHeight="1" x14ac:dyDescent="0.15">
      <c r="B72" s="36">
        <v>42585</v>
      </c>
      <c r="C72" s="33">
        <v>5805.25</v>
      </c>
      <c r="D72" s="33"/>
      <c r="E72" s="43">
        <f t="shared" si="46"/>
        <v>9.7209430834407806E-2</v>
      </c>
      <c r="F72" s="33">
        <v>3988.3</v>
      </c>
      <c r="G72" s="33"/>
      <c r="H72" s="43">
        <f t="shared" si="47"/>
        <v>9.864216462208153E-2</v>
      </c>
      <c r="I72" s="38"/>
      <c r="J72" s="42">
        <f t="shared" si="38"/>
        <v>32046.905858491638</v>
      </c>
      <c r="K72" s="43"/>
      <c r="L72" s="43"/>
      <c r="M72" s="33">
        <v>8870.9898957665318</v>
      </c>
      <c r="N72" s="42">
        <f>SUM(M61:M72)</f>
        <v>96639.174329419373</v>
      </c>
      <c r="O72" s="43">
        <f t="shared" si="43"/>
        <v>9.1795133390934633E-2</v>
      </c>
      <c r="P72" s="43">
        <f t="shared" si="48"/>
        <v>9.3785574235278599E-2</v>
      </c>
      <c r="Q72" s="33"/>
      <c r="R72" s="33">
        <v>9274.1740794039943</v>
      </c>
      <c r="S72" s="42">
        <f>SUM(R61:R72)</f>
        <v>104930.07262755206</v>
      </c>
      <c r="T72" s="43">
        <f t="shared" si="44"/>
        <v>8.8384390349795047E-2</v>
      </c>
      <c r="U72" s="43">
        <f t="shared" si="49"/>
        <v>9.3785574235278599E-2</v>
      </c>
      <c r="V72" s="33">
        <v>13901.74188332111</v>
      </c>
      <c r="W72" s="42">
        <f>SUM(V61:V72)</f>
        <v>143795.00212071976</v>
      </c>
      <c r="X72" s="43">
        <f t="shared" si="45"/>
        <v>9.6677505360555721E-2</v>
      </c>
      <c r="Y72" s="43">
        <f t="shared" si="50"/>
        <v>9.3785574235278599E-2</v>
      </c>
      <c r="Z72" s="36">
        <v>42583</v>
      </c>
      <c r="AB72" s="43">
        <f t="shared" si="42"/>
        <v>9.454172491155495E-2</v>
      </c>
    </row>
    <row r="73" spans="2:28" ht="9.9499999999999993" customHeight="1" x14ac:dyDescent="0.15">
      <c r="B73" s="36">
        <v>42614</v>
      </c>
      <c r="C73" s="33">
        <v>5310.79</v>
      </c>
      <c r="D73" s="33"/>
      <c r="E73" s="43">
        <f t="shared" si="46"/>
        <v>8.8929653878999981E-2</v>
      </c>
      <c r="F73" s="33">
        <v>3674.49</v>
      </c>
      <c r="G73" s="33"/>
      <c r="H73" s="43">
        <f t="shared" si="47"/>
        <v>9.0880738029283731E-2</v>
      </c>
      <c r="I73" s="38"/>
      <c r="J73" s="42">
        <f t="shared" si="38"/>
        <v>30283.356188804646</v>
      </c>
      <c r="K73" s="43"/>
      <c r="L73" s="43"/>
      <c r="M73" s="33">
        <v>8382.8169854220432</v>
      </c>
      <c r="N73" s="33"/>
      <c r="O73" s="33"/>
      <c r="P73" s="43">
        <f t="shared" si="48"/>
        <v>8.8624529384510126E-2</v>
      </c>
      <c r="Q73" s="33"/>
      <c r="R73" s="33">
        <v>8763.8138372460526</v>
      </c>
      <c r="S73" s="33"/>
      <c r="T73" s="33"/>
      <c r="U73" s="43">
        <f t="shared" si="49"/>
        <v>8.8624529384510126E-2</v>
      </c>
      <c r="V73" s="33">
        <v>13136.72536613655</v>
      </c>
      <c r="W73" s="33"/>
      <c r="X73" s="33"/>
      <c r="Y73" s="43">
        <f t="shared" si="50"/>
        <v>8.8624529384510112E-2</v>
      </c>
      <c r="Z73" s="36">
        <v>42614</v>
      </c>
      <c r="AB73" s="43">
        <f t="shared" si="42"/>
        <v>8.9905195954141856E-2</v>
      </c>
    </row>
    <row r="74" spans="2:28" ht="9.9499999999999993" customHeight="1" x14ac:dyDescent="0.15">
      <c r="B74" s="36">
        <v>42647</v>
      </c>
      <c r="C74" s="33">
        <v>4948.62</v>
      </c>
      <c r="D74" s="33"/>
      <c r="E74" s="43">
        <f t="shared" si="46"/>
        <v>8.2865084813878331E-2</v>
      </c>
      <c r="F74" s="33">
        <v>3668.54</v>
      </c>
      <c r="G74" s="33"/>
      <c r="H74" s="43">
        <f t="shared" si="47"/>
        <v>9.0733577364463788E-2</v>
      </c>
      <c r="I74" s="38"/>
      <c r="J74" s="42">
        <f t="shared" si="38"/>
        <v>29457.150992780062</v>
      </c>
      <c r="K74" s="43"/>
      <c r="L74" s="43"/>
      <c r="M74" s="33">
        <v>8154.1129108968007</v>
      </c>
      <c r="N74" s="33"/>
      <c r="O74" s="33"/>
      <c r="P74" s="43">
        <f t="shared" si="48"/>
        <v>8.6206632034685163E-2</v>
      </c>
      <c r="Q74" s="33"/>
      <c r="R74" s="33">
        <v>8524.7152220139124</v>
      </c>
      <c r="S74" s="33"/>
      <c r="T74" s="33"/>
      <c r="U74" s="43">
        <f t="shared" si="49"/>
        <v>8.6206632034685163E-2</v>
      </c>
      <c r="V74" s="33">
        <v>12778.322859869348</v>
      </c>
      <c r="W74" s="33"/>
      <c r="X74" s="33"/>
      <c r="Y74" s="43">
        <f t="shared" si="50"/>
        <v>8.6206632034685163E-2</v>
      </c>
      <c r="Z74" s="36">
        <v>42644</v>
      </c>
      <c r="AB74" s="43">
        <f t="shared" si="42"/>
        <v>8.6799331089171067E-2</v>
      </c>
    </row>
    <row r="75" spans="2:28" ht="9.9499999999999993" customHeight="1" x14ac:dyDescent="0.15">
      <c r="B75" s="36">
        <v>42678</v>
      </c>
      <c r="C75" s="33">
        <v>4702.2700000000004</v>
      </c>
      <c r="D75" s="33"/>
      <c r="E75" s="43">
        <f t="shared" si="46"/>
        <v>7.8739932014936634E-2</v>
      </c>
      <c r="F75" s="33">
        <v>3240.38</v>
      </c>
      <c r="G75" s="33"/>
      <c r="H75" s="43">
        <f t="shared" si="47"/>
        <v>8.0143945389790264E-2</v>
      </c>
      <c r="I75" s="38"/>
      <c r="J75" s="42">
        <f t="shared" si="38"/>
        <v>27966.207098431129</v>
      </c>
      <c r="K75" s="43"/>
      <c r="L75" s="43"/>
      <c r="M75" s="33">
        <v>7741.400735801757</v>
      </c>
      <c r="N75" s="33"/>
      <c r="O75" s="33"/>
      <c r="P75" s="43">
        <f t="shared" si="48"/>
        <v>8.1843370573452839E-2</v>
      </c>
      <c r="Q75" s="33"/>
      <c r="R75" s="33">
        <v>8093.2453858970312</v>
      </c>
      <c r="S75" s="33"/>
      <c r="T75" s="33"/>
      <c r="U75" s="43">
        <f t="shared" si="49"/>
        <v>8.1843370573452839E-2</v>
      </c>
      <c r="V75" s="33">
        <v>12131.56097673234</v>
      </c>
      <c r="W75" s="33"/>
      <c r="X75" s="33"/>
      <c r="Y75" s="43">
        <f t="shared" si="50"/>
        <v>8.1843370573452839E-2</v>
      </c>
      <c r="Z75" s="36">
        <v>42675</v>
      </c>
      <c r="AB75" s="43">
        <f t="shared" si="42"/>
        <v>7.9441938702363449E-2</v>
      </c>
    </row>
    <row r="76" spans="2:28" ht="9.9499999999999993" customHeight="1" x14ac:dyDescent="0.15">
      <c r="B76" s="36">
        <v>42705</v>
      </c>
      <c r="C76" s="33">
        <v>5076.05</v>
      </c>
      <c r="D76" s="33"/>
      <c r="E76" s="43">
        <f t="shared" si="46"/>
        <v>8.4998911569182337E-2</v>
      </c>
      <c r="F76" s="33">
        <v>3200.46</v>
      </c>
      <c r="G76" s="33"/>
      <c r="H76" s="43">
        <f t="shared" si="47"/>
        <v>7.915660862683023E-2</v>
      </c>
      <c r="I76" s="38"/>
      <c r="J76" s="42">
        <f t="shared" si="38"/>
        <v>28756.763846911505</v>
      </c>
      <c r="K76" s="43"/>
      <c r="L76" s="43"/>
      <c r="M76" s="33">
        <v>7960.2368680251484</v>
      </c>
      <c r="N76" s="33"/>
      <c r="O76" s="33"/>
      <c r="P76" s="43">
        <f t="shared" si="48"/>
        <v>8.4156942403107671E-2</v>
      </c>
      <c r="Q76" s="33"/>
      <c r="R76" s="33">
        <v>8322.027563416108</v>
      </c>
      <c r="S76" s="33"/>
      <c r="T76" s="33"/>
      <c r="U76" s="43">
        <f t="shared" si="49"/>
        <v>8.4156942403107671E-2</v>
      </c>
      <c r="V76" s="33">
        <v>12474.499415470247</v>
      </c>
      <c r="W76" s="33"/>
      <c r="X76" s="33"/>
      <c r="Y76" s="43">
        <f t="shared" si="50"/>
        <v>8.4156942403107671E-2</v>
      </c>
      <c r="Z76" s="36">
        <v>42705</v>
      </c>
      <c r="AB76" s="43">
        <f t="shared" si="42"/>
        <v>8.2077760098006283E-2</v>
      </c>
    </row>
    <row r="77" spans="2:28" ht="9.9499999999999993" customHeight="1" x14ac:dyDescent="0.15">
      <c r="B77" s="36">
        <v>42741</v>
      </c>
      <c r="C77" s="33">
        <v>4597.87</v>
      </c>
      <c r="D77" s="33"/>
      <c r="E77" s="43">
        <f t="shared" si="46"/>
        <v>7.6991744670875259E-2</v>
      </c>
      <c r="F77" s="33">
        <v>2885.05</v>
      </c>
      <c r="G77" s="33"/>
      <c r="H77" s="43">
        <f t="shared" si="47"/>
        <v>7.1355609418282548E-2</v>
      </c>
      <c r="I77" s="38"/>
      <c r="J77" s="42">
        <f t="shared" si="38"/>
        <v>25351.288622688349</v>
      </c>
      <c r="K77" s="43"/>
      <c r="L77" s="43"/>
      <c r="M77" s="33">
        <v>7017.5581446013075</v>
      </c>
      <c r="N77" s="33"/>
      <c r="O77" s="33"/>
      <c r="P77" s="43">
        <f t="shared" si="48"/>
        <v>7.4190786829209918E-2</v>
      </c>
      <c r="Q77" s="33"/>
      <c r="R77" s="33">
        <v>7336.5043371800812</v>
      </c>
      <c r="S77" s="33"/>
      <c r="T77" s="33"/>
      <c r="U77" s="43">
        <f t="shared" si="49"/>
        <v>7.4190786829209918E-2</v>
      </c>
      <c r="V77" s="33">
        <v>10997.226140906958</v>
      </c>
      <c r="W77" s="33"/>
      <c r="X77" s="33"/>
      <c r="Y77" s="43">
        <f t="shared" si="50"/>
        <v>7.4190786829209918E-2</v>
      </c>
      <c r="Z77" s="36">
        <v>42736</v>
      </c>
      <c r="AB77" s="43">
        <f t="shared" si="42"/>
        <v>7.4173677044578903E-2</v>
      </c>
    </row>
    <row r="78" spans="2:28" ht="9.9499999999999993" customHeight="1" x14ac:dyDescent="0.15">
      <c r="B78" s="36">
        <v>42767</v>
      </c>
      <c r="C78" s="33">
        <v>3936.52</v>
      </c>
      <c r="D78" s="33"/>
      <c r="E78" s="43">
        <f t="shared" si="46"/>
        <v>6.5917379728394648E-2</v>
      </c>
      <c r="F78" s="33">
        <v>2475.5</v>
      </c>
      <c r="G78" s="33"/>
      <c r="H78" s="43">
        <f t="shared" si="47"/>
        <v>6.1226256430550061E-2</v>
      </c>
      <c r="I78" s="38"/>
      <c r="J78" s="42">
        <f t="shared" si="38"/>
        <v>22734.273179442964</v>
      </c>
      <c r="K78" s="43"/>
      <c r="L78" s="43"/>
      <c r="M78" s="33">
        <v>6293.135086206632</v>
      </c>
      <c r="N78" s="33"/>
      <c r="O78" s="33"/>
      <c r="P78" s="43">
        <f t="shared" si="48"/>
        <v>6.6532066289662878E-2</v>
      </c>
      <c r="Q78" s="33"/>
      <c r="R78" s="33">
        <v>6579.1564391858929</v>
      </c>
      <c r="S78" s="33"/>
      <c r="T78" s="33"/>
      <c r="U78" s="43">
        <f t="shared" si="49"/>
        <v>6.6532066289662878E-2</v>
      </c>
      <c r="V78" s="33">
        <v>9861.981654050438</v>
      </c>
      <c r="W78" s="33"/>
      <c r="X78" s="33"/>
      <c r="Y78" s="43">
        <f t="shared" si="50"/>
        <v>6.6532066289662878E-2</v>
      </c>
      <c r="Z78" s="36">
        <v>42767</v>
      </c>
      <c r="AB78" s="43">
        <f t="shared" si="42"/>
        <v>6.3571818079472348E-2</v>
      </c>
    </row>
    <row r="79" spans="2:28" ht="9.9499999999999993" customHeight="1" x14ac:dyDescent="0.15">
      <c r="B79" s="36">
        <v>42797</v>
      </c>
      <c r="C79" s="33">
        <v>4818.8599999999997</v>
      </c>
      <c r="D79" s="42">
        <f>SUM(C68:C79)</f>
        <v>59718.880000000005</v>
      </c>
      <c r="E79" s="43">
        <f t="shared" si="46"/>
        <v>8.0692242000033484E-2</v>
      </c>
      <c r="F79" s="33">
        <v>2975.21</v>
      </c>
      <c r="G79" s="42">
        <f>SUM(F68:F79)</f>
        <v>40431.599999999999</v>
      </c>
      <c r="H79" s="43">
        <f t="shared" si="47"/>
        <v>7.3585526315789476E-2</v>
      </c>
      <c r="I79" s="38"/>
      <c r="J79" s="42">
        <f t="shared" si="38"/>
        <v>27559.395402926639</v>
      </c>
      <c r="K79" s="43"/>
      <c r="L79" s="43"/>
      <c r="M79" s="33">
        <v>7628.7901001218152</v>
      </c>
      <c r="N79" s="42">
        <f>SUM(M68:M79)</f>
        <v>94588</v>
      </c>
      <c r="O79" s="33"/>
      <c r="P79" s="43">
        <f t="shared" si="48"/>
        <v>8.0652832284452733E-2</v>
      </c>
      <c r="Q79" s="33"/>
      <c r="R79" s="33">
        <v>7975.5166261126778</v>
      </c>
      <c r="S79" s="42">
        <f>SUM(R68:R79)</f>
        <v>98887</v>
      </c>
      <c r="T79" s="33"/>
      <c r="U79" s="43">
        <f t="shared" si="49"/>
        <v>8.0652832284452733E-2</v>
      </c>
      <c r="V79" s="33">
        <v>11955.088676692145</v>
      </c>
      <c r="W79" s="42">
        <f>SUM(V68:V79)</f>
        <v>148229</v>
      </c>
      <c r="X79" s="33"/>
      <c r="Y79" s="43">
        <f t="shared" si="50"/>
        <v>8.0652832284452733E-2</v>
      </c>
      <c r="Z79" s="36">
        <v>42795</v>
      </c>
      <c r="AB79" s="43">
        <f t="shared" si="42"/>
        <v>7.713888415791148E-2</v>
      </c>
    </row>
    <row r="80" spans="2:28" ht="9.9499999999999993" customHeight="1" x14ac:dyDescent="0.15">
      <c r="B80" s="36">
        <v>42828</v>
      </c>
      <c r="C80" s="33">
        <v>4574.25</v>
      </c>
      <c r="D80" s="33"/>
      <c r="E80" s="43">
        <f>C80/60216</f>
        <v>7.5964029493822235E-2</v>
      </c>
      <c r="F80" s="33">
        <v>2943.86</v>
      </c>
      <c r="G80" s="33"/>
      <c r="H80" s="43">
        <f>F80/40748</f>
        <v>7.2245508982035925E-2</v>
      </c>
      <c r="I80" s="38"/>
      <c r="J80" s="42">
        <f t="shared" si="38"/>
        <v>24343.564904198178</v>
      </c>
      <c r="K80" s="38"/>
      <c r="L80" s="38"/>
      <c r="M80" s="54">
        <f>88886*AB80</f>
        <v>6586.8765184825643</v>
      </c>
      <c r="N80" s="33"/>
      <c r="O80" s="33"/>
      <c r="P80" s="33"/>
      <c r="Q80" s="33"/>
      <c r="R80" s="54">
        <f>116021*AB80</f>
        <v>8597.7094317537703</v>
      </c>
      <c r="S80" s="33"/>
      <c r="T80" s="33"/>
      <c r="U80" s="33"/>
      <c r="V80" s="54">
        <f>123595*AB80</f>
        <v>9158.978953961845</v>
      </c>
      <c r="W80" s="33"/>
      <c r="X80" s="38"/>
      <c r="Y80" s="38"/>
      <c r="Z80" s="36">
        <v>42826</v>
      </c>
      <c r="AB80" s="43">
        <f t="shared" si="42"/>
        <v>7.410476923792908E-2</v>
      </c>
    </row>
    <row r="81" spans="2:28" ht="9.9499999999999993" customHeight="1" x14ac:dyDescent="0.15">
      <c r="B81" s="36">
        <v>42857</v>
      </c>
      <c r="C81" s="33">
        <v>5535.09</v>
      </c>
      <c r="D81" s="33"/>
      <c r="E81" s="43">
        <f t="shared" ref="E81:E91" si="51">C81/60216</f>
        <v>9.1920585890793147E-2</v>
      </c>
      <c r="F81" s="33">
        <v>3705.96</v>
      </c>
      <c r="G81" s="33"/>
      <c r="H81" s="43">
        <f t="shared" ref="H81:H91" si="52">F81/40748</f>
        <v>9.094826739962697E-2</v>
      </c>
      <c r="I81" s="38"/>
      <c r="J81" s="42">
        <f t="shared" si="38"/>
        <v>30036.392021804797</v>
      </c>
      <c r="K81" s="38"/>
      <c r="L81" s="38"/>
      <c r="M81" s="54">
        <f t="shared" ref="M81:M91" si="53">88886*AB81</f>
        <v>8127.2404467861415</v>
      </c>
      <c r="N81" s="33"/>
      <c r="O81" s="33"/>
      <c r="P81" s="33"/>
      <c r="Q81" s="33"/>
      <c r="R81" s="54">
        <f t="shared" ref="R81:R91" si="54">116021*AB81</f>
        <v>10608.313613803917</v>
      </c>
      <c r="S81" s="33"/>
      <c r="T81" s="33"/>
      <c r="U81" s="33"/>
      <c r="V81" s="54">
        <f t="shared" ref="V81:V91" si="55">123595*AB81</f>
        <v>11300.837961214738</v>
      </c>
      <c r="W81" s="33"/>
      <c r="X81" s="38"/>
      <c r="Y81" s="38"/>
      <c r="Z81" s="36">
        <v>42856</v>
      </c>
      <c r="AB81" s="43">
        <f t="shared" si="42"/>
        <v>9.1434426645210065E-2</v>
      </c>
    </row>
    <row r="82" spans="2:28" ht="9.9499999999999993" customHeight="1" x14ac:dyDescent="0.15">
      <c r="B82" s="36">
        <v>42887</v>
      </c>
      <c r="C82" s="33">
        <v>5442.01</v>
      </c>
      <c r="D82" s="33"/>
      <c r="E82" s="43">
        <f t="shared" si="51"/>
        <v>9.0374817324299195E-2</v>
      </c>
      <c r="F82" s="33">
        <v>3770.52</v>
      </c>
      <c r="G82" s="33"/>
      <c r="H82" s="43">
        <f t="shared" si="52"/>
        <v>9.2532639638755271E-2</v>
      </c>
      <c r="I82" s="38"/>
      <c r="J82" s="42">
        <f t="shared" si="38"/>
        <v>30042.732713638659</v>
      </c>
      <c r="K82" s="38"/>
      <c r="L82" s="38"/>
      <c r="M82" s="54">
        <f t="shared" si="53"/>
        <v>8128.9561098090298</v>
      </c>
      <c r="N82" s="33"/>
      <c r="O82" s="33"/>
      <c r="P82" s="33"/>
      <c r="Q82" s="33"/>
      <c r="R82" s="54">
        <f t="shared" si="54"/>
        <v>10610.553032155271</v>
      </c>
      <c r="S82" s="33"/>
      <c r="T82" s="33"/>
      <c r="U82" s="33"/>
      <c r="V82" s="54">
        <f t="shared" si="55"/>
        <v>11303.223571674358</v>
      </c>
      <c r="W82" s="33"/>
      <c r="X82" s="38"/>
      <c r="Y82" s="38"/>
      <c r="Z82" s="36">
        <v>42887</v>
      </c>
      <c r="AB82" s="43">
        <f t="shared" si="42"/>
        <v>9.1453728481527233E-2</v>
      </c>
    </row>
    <row r="83" spans="2:28" ht="9.9499999999999993" customHeight="1" x14ac:dyDescent="0.15">
      <c r="B83" s="36">
        <v>42919</v>
      </c>
      <c r="C83" s="33">
        <v>5365.97</v>
      </c>
      <c r="D83" s="33"/>
      <c r="E83" s="43">
        <f t="shared" si="51"/>
        <v>8.911203002524247E-2</v>
      </c>
      <c r="F83" s="33">
        <v>3885.4</v>
      </c>
      <c r="G83" s="33"/>
      <c r="H83" s="43">
        <f t="shared" si="52"/>
        <v>9.5351919112594483E-2</v>
      </c>
      <c r="I83" s="38"/>
      <c r="J83" s="42">
        <f t="shared" si="38"/>
        <v>30298.388109838859</v>
      </c>
      <c r="K83" s="38"/>
      <c r="L83" s="38"/>
      <c r="M83" s="54">
        <f t="shared" si="53"/>
        <v>8198.1312915328872</v>
      </c>
      <c r="N83" s="33"/>
      <c r="O83" s="33"/>
      <c r="P83" s="33"/>
      <c r="Q83" s="33"/>
      <c r="R83" s="54">
        <f t="shared" si="54"/>
        <v>10700.84592146049</v>
      </c>
      <c r="S83" s="33"/>
      <c r="T83" s="33"/>
      <c r="U83" s="33"/>
      <c r="V83" s="54">
        <f t="shared" si="55"/>
        <v>11399.410896845478</v>
      </c>
      <c r="W83" s="33"/>
      <c r="X83" s="38"/>
      <c r="Y83" s="38"/>
      <c r="Z83" s="36">
        <v>42917</v>
      </c>
      <c r="AB83" s="43">
        <f t="shared" si="42"/>
        <v>9.2231974568918476E-2</v>
      </c>
    </row>
    <row r="84" spans="2:28" ht="9.9499999999999993" customHeight="1" x14ac:dyDescent="0.15">
      <c r="B84" s="36">
        <v>42948</v>
      </c>
      <c r="C84" s="33">
        <v>5947.22</v>
      </c>
      <c r="D84" s="33"/>
      <c r="E84" s="43">
        <f t="shared" si="51"/>
        <v>9.8764780124883753E-2</v>
      </c>
      <c r="F84" s="33">
        <v>4267.82</v>
      </c>
      <c r="G84" s="33"/>
      <c r="H84" s="43">
        <f t="shared" si="52"/>
        <v>0.10473691960341611</v>
      </c>
      <c r="I84" s="38"/>
      <c r="J84" s="42">
        <f t="shared" si="38"/>
        <v>33425.35768207298</v>
      </c>
      <c r="K84" s="38"/>
      <c r="L84" s="38"/>
      <c r="M84" s="54">
        <f t="shared" si="53"/>
        <v>9044.2260410248309</v>
      </c>
      <c r="N84" s="33"/>
      <c r="O84" s="33"/>
      <c r="P84" s="33"/>
      <c r="Q84" s="33"/>
      <c r="R84" s="54">
        <f t="shared" si="54"/>
        <v>11805.235352088539</v>
      </c>
      <c r="S84" s="33"/>
      <c r="T84" s="33"/>
      <c r="U84" s="33"/>
      <c r="V84" s="54">
        <f t="shared" si="55"/>
        <v>12575.89628895961</v>
      </c>
      <c r="W84" s="33"/>
      <c r="X84" s="38"/>
      <c r="Y84" s="38"/>
      <c r="Z84" s="36">
        <v>42948</v>
      </c>
      <c r="AB84" s="43">
        <f t="shared" si="42"/>
        <v>0.10175084986414992</v>
      </c>
    </row>
    <row r="85" spans="2:28" ht="9.9499999999999993" customHeight="1" x14ac:dyDescent="0.15">
      <c r="B85" s="36">
        <v>42979</v>
      </c>
      <c r="C85" s="33">
        <v>5135.9799999999996</v>
      </c>
      <c r="D85" s="33"/>
      <c r="E85" s="43">
        <f t="shared" si="51"/>
        <v>8.5292613258934502E-2</v>
      </c>
      <c r="F85" s="33">
        <v>3661.59</v>
      </c>
      <c r="G85" s="33"/>
      <c r="H85" s="43">
        <f t="shared" si="52"/>
        <v>8.9859379601452835E-2</v>
      </c>
      <c r="I85" s="38"/>
      <c r="J85" s="42">
        <f t="shared" si="38"/>
        <v>28768.889979311483</v>
      </c>
      <c r="K85" s="38"/>
      <c r="L85" s="38"/>
      <c r="M85" s="54">
        <f t="shared" si="53"/>
        <v>7784.280018694195</v>
      </c>
      <c r="N85" s="33"/>
      <c r="O85" s="33"/>
      <c r="P85" s="33"/>
      <c r="Q85" s="33"/>
      <c r="R85" s="54">
        <f t="shared" si="54"/>
        <v>10160.6546818275</v>
      </c>
      <c r="S85" s="33"/>
      <c r="T85" s="33"/>
      <c r="U85" s="33"/>
      <c r="V85" s="54">
        <f t="shared" si="55"/>
        <v>10823.955278789786</v>
      </c>
      <c r="W85" s="33"/>
      <c r="X85" s="38"/>
      <c r="Y85" s="38"/>
      <c r="Z85" s="36">
        <v>42979</v>
      </c>
      <c r="AB85" s="43">
        <f t="shared" si="42"/>
        <v>8.7575996430193676E-2</v>
      </c>
    </row>
    <row r="86" spans="2:28" ht="9.9499999999999993" customHeight="1" x14ac:dyDescent="0.15">
      <c r="B86" s="36">
        <v>43010</v>
      </c>
      <c r="C86" s="33">
        <v>5397.84</v>
      </c>
      <c r="D86" s="33"/>
      <c r="E86" s="43">
        <f t="shared" si="51"/>
        <v>8.964129135113591E-2</v>
      </c>
      <c r="F86" s="33">
        <v>3700.68</v>
      </c>
      <c r="G86" s="33"/>
      <c r="H86" s="43">
        <f t="shared" si="52"/>
        <v>9.0818690487876705E-2</v>
      </c>
      <c r="I86" s="38"/>
      <c r="J86" s="42">
        <f t="shared" si="38"/>
        <v>29640.732477039666</v>
      </c>
      <c r="K86" s="38"/>
      <c r="L86" s="38"/>
      <c r="M86" s="54">
        <f t="shared" si="53"/>
        <v>8020.1829728712382</v>
      </c>
      <c r="N86" s="33"/>
      <c r="O86" s="33"/>
      <c r="P86" s="33"/>
      <c r="Q86" s="33"/>
      <c r="R86" s="54">
        <f t="shared" si="54"/>
        <v>10468.573776472042</v>
      </c>
      <c r="S86" s="33"/>
      <c r="T86" s="33"/>
      <c r="U86" s="33"/>
      <c r="V86" s="54">
        <f t="shared" si="55"/>
        <v>11151.975727696383</v>
      </c>
      <c r="W86" s="33"/>
      <c r="X86" s="38"/>
      <c r="Y86" s="38"/>
      <c r="Z86" s="36">
        <v>43009</v>
      </c>
      <c r="AB86" s="43">
        <f t="shared" si="42"/>
        <v>9.0229990919506314E-2</v>
      </c>
    </row>
    <row r="87" spans="2:28" ht="9.9499999999999993" customHeight="1" x14ac:dyDescent="0.15">
      <c r="B87" s="36">
        <v>43055</v>
      </c>
      <c r="C87" s="33">
        <v>4808.5200000000004</v>
      </c>
      <c r="D87" s="33"/>
      <c r="E87" s="43">
        <f t="shared" si="51"/>
        <v>7.9854523714627354E-2</v>
      </c>
      <c r="F87" s="33">
        <v>3337.72</v>
      </c>
      <c r="G87" s="33"/>
      <c r="H87" s="43">
        <f t="shared" si="52"/>
        <v>8.1911259448316481E-2</v>
      </c>
      <c r="I87" s="38"/>
      <c r="J87" s="42">
        <f t="shared" si="38"/>
        <v>26570.191650296685</v>
      </c>
      <c r="K87" s="38"/>
      <c r="L87" s="38"/>
      <c r="M87" s="54">
        <f t="shared" si="53"/>
        <v>7189.3567011107125</v>
      </c>
      <c r="N87" s="33"/>
      <c r="O87" s="33"/>
      <c r="P87" s="33"/>
      <c r="Q87" s="33"/>
      <c r="R87" s="54">
        <f t="shared" si="54"/>
        <v>9384.1139641739519</v>
      </c>
      <c r="S87" s="33"/>
      <c r="T87" s="33"/>
      <c r="U87" s="33"/>
      <c r="V87" s="54">
        <f t="shared" si="55"/>
        <v>9996.7209850120216</v>
      </c>
      <c r="W87" s="33"/>
      <c r="X87" s="38"/>
      <c r="Y87" s="38"/>
      <c r="Z87" s="36">
        <v>43040</v>
      </c>
      <c r="AB87" s="43">
        <f t="shared" si="42"/>
        <v>8.0882891581471911E-2</v>
      </c>
    </row>
    <row r="88" spans="2:28" ht="9.9499999999999993" customHeight="1" x14ac:dyDescent="0.15">
      <c r="B88" s="36">
        <v>43070</v>
      </c>
      <c r="C88" s="33">
        <v>4770.28</v>
      </c>
      <c r="D88" s="33"/>
      <c r="E88" s="43">
        <f t="shared" si="51"/>
        <v>7.921947655108276E-2</v>
      </c>
      <c r="F88" s="33">
        <v>3094.41</v>
      </c>
      <c r="G88" s="33"/>
      <c r="H88" s="43">
        <f t="shared" si="52"/>
        <v>7.5940168842642583E-2</v>
      </c>
      <c r="I88" s="38"/>
      <c r="J88" s="42">
        <f t="shared" si="38"/>
        <v>25485.126915564779</v>
      </c>
      <c r="K88" s="38"/>
      <c r="L88" s="38"/>
      <c r="M88" s="54">
        <f t="shared" si="53"/>
        <v>6895.7601202333353</v>
      </c>
      <c r="N88" s="33"/>
      <c r="O88" s="33"/>
      <c r="P88" s="33"/>
      <c r="Q88" s="33"/>
      <c r="R88" s="54">
        <f t="shared" si="54"/>
        <v>9000.8886091127042</v>
      </c>
      <c r="S88" s="33"/>
      <c r="T88" s="33"/>
      <c r="U88" s="33"/>
      <c r="V88" s="54">
        <f t="shared" si="55"/>
        <v>9588.478186218741</v>
      </c>
      <c r="W88" s="33"/>
      <c r="X88" s="38"/>
      <c r="Y88" s="38"/>
      <c r="Z88" s="36">
        <v>43070</v>
      </c>
      <c r="AB88" s="43">
        <f t="shared" si="42"/>
        <v>7.7579822696862671E-2</v>
      </c>
    </row>
    <row r="89" spans="2:28" ht="9.9499999999999993" customHeight="1" x14ac:dyDescent="0.15">
      <c r="B89" s="36">
        <v>43105</v>
      </c>
      <c r="C89" s="33">
        <v>4593.75</v>
      </c>
      <c r="D89" s="33"/>
      <c r="E89" s="43">
        <f t="shared" si="51"/>
        <v>7.6287863690713428E-2</v>
      </c>
      <c r="F89" s="33">
        <v>2901.53</v>
      </c>
      <c r="G89" s="33"/>
      <c r="H89" s="43">
        <f t="shared" si="52"/>
        <v>7.1206684990674396E-2</v>
      </c>
      <c r="I89" s="38"/>
      <c r="J89" s="42">
        <f t="shared" ref="J89:J103" si="56">V89+R89+M89</f>
        <v>24226.127115466632</v>
      </c>
      <c r="K89" s="38"/>
      <c r="L89" s="38"/>
      <c r="M89" s="54">
        <f t="shared" si="53"/>
        <v>6555.1002270469198</v>
      </c>
      <c r="N89" s="33"/>
      <c r="O89" s="33"/>
      <c r="P89" s="33"/>
      <c r="Q89" s="33"/>
      <c r="R89" s="54">
        <f t="shared" si="54"/>
        <v>8556.2325162816487</v>
      </c>
      <c r="S89" s="33"/>
      <c r="T89" s="33"/>
      <c r="U89" s="33"/>
      <c r="V89" s="54">
        <f t="shared" si="55"/>
        <v>9114.7943721380652</v>
      </c>
      <c r="W89" s="33"/>
      <c r="X89" s="38"/>
      <c r="Y89" s="38"/>
      <c r="Z89" s="36">
        <v>43101</v>
      </c>
      <c r="AB89" s="43">
        <f t="shared" ref="AB89:AB103" si="57">AVERAGE(E89,O89,T89,X89,H89)</f>
        <v>7.3747274340693919E-2</v>
      </c>
    </row>
    <row r="90" spans="2:28" ht="9.9499999999999993" customHeight="1" x14ac:dyDescent="0.15">
      <c r="B90" s="36">
        <v>43132</v>
      </c>
      <c r="C90" s="33">
        <v>3827.41</v>
      </c>
      <c r="D90" s="33"/>
      <c r="E90" s="43">
        <f t="shared" si="51"/>
        <v>6.3561345821708512E-2</v>
      </c>
      <c r="F90" s="33">
        <v>2403.42</v>
      </c>
      <c r="G90" s="33"/>
      <c r="H90" s="43">
        <f t="shared" si="52"/>
        <v>5.8982526749779135E-2</v>
      </c>
      <c r="I90" s="38"/>
      <c r="J90" s="42">
        <f t="shared" si="56"/>
        <v>20127.953613739417</v>
      </c>
      <c r="K90" s="38"/>
      <c r="L90" s="38"/>
      <c r="M90" s="54">
        <f t="shared" si="53"/>
        <v>5446.2173286946254</v>
      </c>
      <c r="N90" s="33"/>
      <c r="O90" s="33"/>
      <c r="P90" s="33"/>
      <c r="Q90" s="33"/>
      <c r="R90" s="54">
        <f t="shared" si="54"/>
        <v>7108.8313198082842</v>
      </c>
      <c r="S90" s="33"/>
      <c r="T90" s="33"/>
      <c r="U90" s="33"/>
      <c r="V90" s="54">
        <f t="shared" si="55"/>
        <v>7572.9049652365075</v>
      </c>
      <c r="W90" s="33"/>
      <c r="X90" s="38"/>
      <c r="Y90" s="38"/>
      <c r="Z90" s="36">
        <v>43132</v>
      </c>
      <c r="AB90" s="43">
        <f t="shared" si="57"/>
        <v>6.1271936285743824E-2</v>
      </c>
    </row>
    <row r="91" spans="2:28" ht="9.9499999999999993" customHeight="1" x14ac:dyDescent="0.15">
      <c r="B91" s="36">
        <v>43160</v>
      </c>
      <c r="C91" s="33">
        <v>4817.8999999999996</v>
      </c>
      <c r="D91" s="42">
        <f>SUM(C80:C91)</f>
        <v>60216.220000000008</v>
      </c>
      <c r="E91" s="43">
        <f t="shared" si="51"/>
        <v>8.0010296266772946E-2</v>
      </c>
      <c r="F91" s="33">
        <v>3074.8</v>
      </c>
      <c r="G91" s="42">
        <f>SUM(F80:F91)</f>
        <v>40747.71</v>
      </c>
      <c r="H91" s="43">
        <f t="shared" si="52"/>
        <v>7.5458918229115546E-2</v>
      </c>
      <c r="I91" s="38"/>
      <c r="J91" s="42">
        <f t="shared" si="56"/>
        <v>25535.973950164182</v>
      </c>
      <c r="K91" s="54">
        <f>W91+S91+N91</f>
        <v>328502</v>
      </c>
      <c r="L91" s="38"/>
      <c r="M91" s="54">
        <f t="shared" si="53"/>
        <v>6909.5182998407727</v>
      </c>
      <c r="N91" s="87">
        <v>88886</v>
      </c>
      <c r="O91" s="33"/>
      <c r="P91" s="33"/>
      <c r="Q91" s="33"/>
      <c r="R91" s="54">
        <f t="shared" si="54"/>
        <v>9018.8468675137392</v>
      </c>
      <c r="S91" s="87">
        <v>116021</v>
      </c>
      <c r="T91" s="33"/>
      <c r="U91" s="33"/>
      <c r="V91" s="54">
        <f t="shared" si="55"/>
        <v>9607.6087828096697</v>
      </c>
      <c r="W91" s="87">
        <v>123595</v>
      </c>
      <c r="X91" s="38"/>
      <c r="Y91" s="38"/>
      <c r="Z91" s="36">
        <v>43160</v>
      </c>
      <c r="AB91" s="43">
        <f t="shared" si="57"/>
        <v>7.7734607247944246E-2</v>
      </c>
    </row>
    <row r="92" spans="2:28" ht="9.9499999999999993" customHeight="1" x14ac:dyDescent="0.15">
      <c r="B92" s="36">
        <v>43192</v>
      </c>
      <c r="C92" s="33">
        <v>4824.92</v>
      </c>
      <c r="D92" s="33"/>
      <c r="E92" s="43">
        <f>C92/58890</f>
        <v>8.1931057904567839E-2</v>
      </c>
      <c r="F92" s="32">
        <v>2997.38</v>
      </c>
      <c r="G92" s="33"/>
      <c r="H92" s="43">
        <f>F92/40445</f>
        <v>7.4110025961181852E-2</v>
      </c>
      <c r="I92" s="38"/>
      <c r="J92" s="42">
        <f t="shared" si="56"/>
        <v>29059</v>
      </c>
      <c r="K92" s="38"/>
      <c r="L92" s="38"/>
      <c r="M92" s="33">
        <v>8260</v>
      </c>
      <c r="N92" s="33"/>
      <c r="O92" s="33"/>
      <c r="P92" s="33"/>
      <c r="Q92" s="33"/>
      <c r="R92" s="33">
        <v>7180</v>
      </c>
      <c r="S92" s="33"/>
      <c r="T92" s="33"/>
      <c r="U92" s="33"/>
      <c r="V92" s="33">
        <v>13619</v>
      </c>
      <c r="W92" s="33"/>
      <c r="X92" s="38"/>
      <c r="Y92" s="38"/>
      <c r="Z92" s="36">
        <v>43191</v>
      </c>
      <c r="AB92" s="43">
        <f t="shared" si="57"/>
        <v>7.8020541932874846E-2</v>
      </c>
    </row>
    <row r="93" spans="2:28" ht="9.9499999999999993" customHeight="1" x14ac:dyDescent="0.15">
      <c r="B93" s="36">
        <v>43221</v>
      </c>
      <c r="C93" s="33">
        <v>5632.88</v>
      </c>
      <c r="D93" s="33"/>
      <c r="E93" s="43">
        <f t="shared" ref="E93:E103" si="58">C93/58890</f>
        <v>9.5650874511801667E-2</v>
      </c>
      <c r="F93" s="32">
        <v>3801.51</v>
      </c>
      <c r="G93" s="33"/>
      <c r="H93" s="43">
        <f t="shared" ref="H93:H103" si="59">F93/40445</f>
        <v>9.3992088020768957E-2</v>
      </c>
      <c r="I93" s="38"/>
      <c r="J93" s="42">
        <f t="shared" si="56"/>
        <v>26089</v>
      </c>
      <c r="K93" s="38"/>
      <c r="L93" s="38"/>
      <c r="M93" s="33">
        <v>5792</v>
      </c>
      <c r="N93" s="33"/>
      <c r="O93" s="33"/>
      <c r="P93" s="33"/>
      <c r="Q93" s="33"/>
      <c r="R93" s="33">
        <v>8158</v>
      </c>
      <c r="S93" s="33"/>
      <c r="T93" s="33"/>
      <c r="U93" s="33"/>
      <c r="V93" s="33">
        <v>12139</v>
      </c>
      <c r="W93" s="33"/>
      <c r="X93" s="38"/>
      <c r="Y93" s="38"/>
      <c r="Z93" s="36">
        <v>43221</v>
      </c>
      <c r="AB93" s="43">
        <f t="shared" si="57"/>
        <v>9.4821481266285312E-2</v>
      </c>
    </row>
    <row r="94" spans="2:28" ht="9.9499999999999993" customHeight="1" x14ac:dyDescent="0.15">
      <c r="B94" s="36">
        <v>43252</v>
      </c>
      <c r="C94" s="33">
        <v>5064.37</v>
      </c>
      <c r="D94" s="33"/>
      <c r="E94" s="43">
        <f t="shared" si="58"/>
        <v>8.5997113262013924E-2</v>
      </c>
      <c r="F94" s="33">
        <v>3646.96</v>
      </c>
      <c r="G94" s="33"/>
      <c r="H94" s="43">
        <f t="shared" si="59"/>
        <v>9.0170849301520584E-2</v>
      </c>
      <c r="I94" s="38"/>
      <c r="J94" s="42">
        <f t="shared" si="56"/>
        <v>23505</v>
      </c>
      <c r="K94" s="38"/>
      <c r="L94" s="38"/>
      <c r="M94" s="33">
        <v>9199</v>
      </c>
      <c r="N94" s="33"/>
      <c r="O94" s="33"/>
      <c r="P94" s="33"/>
      <c r="Q94" s="33"/>
      <c r="R94" s="86">
        <v>2246</v>
      </c>
      <c r="S94" s="33"/>
      <c r="T94" s="33"/>
      <c r="U94" s="33"/>
      <c r="V94" s="33">
        <v>12060</v>
      </c>
      <c r="W94" s="33"/>
      <c r="X94" s="38"/>
      <c r="Y94" s="38"/>
      <c r="Z94" s="36">
        <v>43252</v>
      </c>
      <c r="AB94" s="43">
        <f t="shared" si="57"/>
        <v>8.8083981281767254E-2</v>
      </c>
    </row>
    <row r="95" spans="2:28" ht="9.9499999999999993" customHeight="1" x14ac:dyDescent="0.15">
      <c r="B95" s="36">
        <v>43283</v>
      </c>
      <c r="C95" s="33">
        <v>5485.96</v>
      </c>
      <c r="D95" s="33"/>
      <c r="E95" s="43">
        <f t="shared" si="58"/>
        <v>9.3156053659364912E-2</v>
      </c>
      <c r="F95" s="33">
        <v>3865.93</v>
      </c>
      <c r="G95" s="33"/>
      <c r="H95" s="43">
        <f t="shared" si="59"/>
        <v>9.5584868339720602E-2</v>
      </c>
      <c r="I95" s="38"/>
      <c r="J95" s="42">
        <f t="shared" si="56"/>
        <v>23312</v>
      </c>
      <c r="K95" s="38"/>
      <c r="L95" s="38"/>
      <c r="M95" s="33">
        <v>5673</v>
      </c>
      <c r="N95" s="33"/>
      <c r="O95" s="33"/>
      <c r="P95" s="33"/>
      <c r="Q95" s="33"/>
      <c r="R95" s="33">
        <v>8431</v>
      </c>
      <c r="S95" s="33"/>
      <c r="T95" s="33"/>
      <c r="U95" s="33"/>
      <c r="V95" s="33">
        <v>9208</v>
      </c>
      <c r="W95" s="33"/>
      <c r="X95" s="38"/>
      <c r="Y95" s="38"/>
      <c r="Z95" s="36">
        <v>43282</v>
      </c>
      <c r="AB95" s="43">
        <f t="shared" si="57"/>
        <v>9.4370460999542757E-2</v>
      </c>
    </row>
    <row r="96" spans="2:28" ht="9.9499999999999993" customHeight="1" x14ac:dyDescent="0.15">
      <c r="B96" s="36">
        <v>43313</v>
      </c>
      <c r="C96" s="33">
        <v>5456.73</v>
      </c>
      <c r="D96" s="33"/>
      <c r="E96" s="43">
        <f t="shared" si="58"/>
        <v>9.2659704533876716E-2</v>
      </c>
      <c r="F96" s="33">
        <v>3797.17</v>
      </c>
      <c r="G96" s="33"/>
      <c r="H96" s="43">
        <f t="shared" si="59"/>
        <v>9.3884781802447775E-2</v>
      </c>
      <c r="I96" s="38"/>
      <c r="J96" s="42">
        <f t="shared" si="56"/>
        <v>30577</v>
      </c>
      <c r="K96" s="38"/>
      <c r="L96" s="38"/>
      <c r="M96" s="33">
        <v>9118</v>
      </c>
      <c r="N96" s="33"/>
      <c r="O96" s="33"/>
      <c r="P96" s="33"/>
      <c r="Q96" s="33"/>
      <c r="R96" s="33">
        <v>9175</v>
      </c>
      <c r="S96" s="33"/>
      <c r="T96" s="33"/>
      <c r="U96" s="33"/>
      <c r="V96" s="33">
        <v>12284</v>
      </c>
      <c r="W96" s="33"/>
      <c r="X96" s="38"/>
      <c r="Y96" s="38"/>
      <c r="Z96" s="36">
        <v>43313</v>
      </c>
      <c r="AB96" s="43">
        <f t="shared" si="57"/>
        <v>9.3272243168162239E-2</v>
      </c>
    </row>
    <row r="97" spans="2:28" ht="9.9499999999999993" customHeight="1" x14ac:dyDescent="0.15">
      <c r="B97" s="36">
        <v>43346</v>
      </c>
      <c r="C97" s="33">
        <v>4753.95</v>
      </c>
      <c r="D97" s="33"/>
      <c r="E97" s="43">
        <f t="shared" si="58"/>
        <v>8.0725929699439633E-2</v>
      </c>
      <c r="F97" s="33">
        <v>3534.99</v>
      </c>
      <c r="G97" s="33"/>
      <c r="H97" s="43">
        <f t="shared" si="59"/>
        <v>8.7402398318704402E-2</v>
      </c>
      <c r="I97" s="38"/>
      <c r="J97" s="42">
        <f t="shared" si="56"/>
        <v>34448</v>
      </c>
      <c r="K97" s="38"/>
      <c r="L97" s="38"/>
      <c r="M97" s="33">
        <v>5957</v>
      </c>
      <c r="N97" s="33"/>
      <c r="O97" s="33"/>
      <c r="P97" s="33"/>
      <c r="Q97" s="33"/>
      <c r="R97" s="33">
        <v>16153</v>
      </c>
      <c r="S97" s="33"/>
      <c r="T97" s="33"/>
      <c r="U97" s="33"/>
      <c r="V97" s="33">
        <v>12338</v>
      </c>
      <c r="W97" s="33"/>
      <c r="X97" s="38"/>
      <c r="Y97" s="38"/>
      <c r="Z97" s="36">
        <v>43344</v>
      </c>
      <c r="AB97" s="43">
        <f t="shared" si="57"/>
        <v>8.4064164009072018E-2</v>
      </c>
    </row>
    <row r="98" spans="2:28" ht="9.9499999999999993" customHeight="1" x14ac:dyDescent="0.15">
      <c r="B98" s="36">
        <v>43374</v>
      </c>
      <c r="C98" s="33">
        <v>5340.29</v>
      </c>
      <c r="D98" s="33"/>
      <c r="E98" s="43">
        <f t="shared" si="58"/>
        <v>9.068245882153167E-2</v>
      </c>
      <c r="F98" s="33">
        <v>3963.28</v>
      </c>
      <c r="G98" s="33"/>
      <c r="H98" s="43">
        <f t="shared" si="59"/>
        <v>9.7991840771417982E-2</v>
      </c>
      <c r="I98" s="38"/>
      <c r="J98" s="42">
        <f t="shared" si="56"/>
        <v>22363</v>
      </c>
      <c r="K98" s="38"/>
      <c r="L98" s="38"/>
      <c r="M98" s="33">
        <v>7116</v>
      </c>
      <c r="N98" s="33"/>
      <c r="O98" s="33"/>
      <c r="P98" s="33"/>
      <c r="Q98" s="33"/>
      <c r="R98" s="33">
        <v>14477</v>
      </c>
      <c r="S98" s="33"/>
      <c r="T98" s="33"/>
      <c r="U98" s="33"/>
      <c r="V98" s="86">
        <v>770</v>
      </c>
      <c r="W98" s="33"/>
      <c r="X98" s="38"/>
      <c r="Y98" s="38"/>
      <c r="Z98" s="36">
        <v>43374</v>
      </c>
      <c r="AB98" s="43">
        <f t="shared" si="57"/>
        <v>9.4337149796474826E-2</v>
      </c>
    </row>
    <row r="99" spans="2:28" ht="9.9499999999999993" customHeight="1" x14ac:dyDescent="0.15">
      <c r="B99" s="36">
        <v>43405</v>
      </c>
      <c r="C99" s="33">
        <v>4995.25</v>
      </c>
      <c r="D99" s="33"/>
      <c r="E99" s="43">
        <f t="shared" si="58"/>
        <v>8.4823399558498894E-2</v>
      </c>
      <c r="F99" s="33">
        <v>3357.65</v>
      </c>
      <c r="G99" s="33"/>
      <c r="H99" s="43">
        <f t="shared" si="59"/>
        <v>8.3017678328594385E-2</v>
      </c>
      <c r="I99" s="38"/>
      <c r="J99" s="42">
        <f t="shared" si="56"/>
        <v>26575</v>
      </c>
      <c r="K99" s="38"/>
      <c r="L99" s="38"/>
      <c r="M99" s="86">
        <v>562</v>
      </c>
      <c r="N99" s="33"/>
      <c r="O99" s="33"/>
      <c r="P99" s="33"/>
      <c r="Q99" s="33"/>
      <c r="R99" s="33">
        <v>14199</v>
      </c>
      <c r="S99" s="33"/>
      <c r="T99" s="33"/>
      <c r="U99" s="33"/>
      <c r="V99" s="33">
        <v>11814</v>
      </c>
      <c r="W99" s="33"/>
      <c r="X99" s="38"/>
      <c r="Y99" s="38"/>
      <c r="Z99" s="36">
        <v>43405</v>
      </c>
      <c r="AB99" s="43">
        <f t="shared" si="57"/>
        <v>8.3920538943546646E-2</v>
      </c>
    </row>
    <row r="100" spans="2:28" ht="9.9499999999999993" customHeight="1" x14ac:dyDescent="0.15">
      <c r="B100" s="36">
        <v>43437</v>
      </c>
      <c r="C100" s="33">
        <v>4635.78</v>
      </c>
      <c r="D100" s="33"/>
      <c r="E100" s="43">
        <f t="shared" si="58"/>
        <v>7.8719307182883336E-2</v>
      </c>
      <c r="F100" s="33">
        <v>3025.6</v>
      </c>
      <c r="G100" s="33"/>
      <c r="H100" s="43">
        <f t="shared" si="59"/>
        <v>7.4807763629620466E-2</v>
      </c>
      <c r="I100" s="38"/>
      <c r="J100" s="42">
        <f t="shared" si="56"/>
        <v>26775</v>
      </c>
      <c r="K100" s="38"/>
      <c r="L100" s="38"/>
      <c r="M100" s="33">
        <v>4125</v>
      </c>
      <c r="N100" s="33"/>
      <c r="O100" s="33"/>
      <c r="P100" s="33"/>
      <c r="Q100" s="33"/>
      <c r="R100" s="33">
        <v>10566</v>
      </c>
      <c r="S100" s="33"/>
      <c r="T100" s="33"/>
      <c r="U100" s="33"/>
      <c r="V100" s="33">
        <v>12084</v>
      </c>
      <c r="W100" s="33"/>
      <c r="X100" s="38"/>
      <c r="Y100" s="38"/>
      <c r="Z100" s="36">
        <v>43435</v>
      </c>
      <c r="AB100" s="43">
        <f t="shared" si="57"/>
        <v>7.6763535406251901E-2</v>
      </c>
    </row>
    <row r="101" spans="2:28" ht="9.9499999999999993" customHeight="1" x14ac:dyDescent="0.15">
      <c r="B101" s="36">
        <v>43472</v>
      </c>
      <c r="C101" s="33">
        <v>4784.4399999999996</v>
      </c>
      <c r="D101" s="33"/>
      <c r="E101" s="43">
        <f t="shared" si="58"/>
        <v>8.1243674647648145E-2</v>
      </c>
      <c r="F101" s="33">
        <v>2986.16</v>
      </c>
      <c r="G101" s="33"/>
      <c r="H101" s="43">
        <f t="shared" si="59"/>
        <v>7.3832612189392993E-2</v>
      </c>
      <c r="I101" s="38"/>
      <c r="J101" s="42">
        <f t="shared" si="56"/>
        <v>22498</v>
      </c>
      <c r="K101" s="38"/>
      <c r="L101" s="38"/>
      <c r="M101" s="33">
        <v>2719</v>
      </c>
      <c r="N101" s="33"/>
      <c r="O101" s="33"/>
      <c r="P101" s="33"/>
      <c r="Q101" s="33"/>
      <c r="R101" s="33">
        <v>10461</v>
      </c>
      <c r="S101" s="33"/>
      <c r="T101" s="33"/>
      <c r="U101" s="33"/>
      <c r="V101" s="33">
        <v>9318</v>
      </c>
      <c r="W101" s="33"/>
      <c r="X101" s="38"/>
      <c r="Y101" s="38"/>
      <c r="Z101" s="36">
        <v>43466</v>
      </c>
      <c r="AB101" s="43">
        <f t="shared" si="57"/>
        <v>7.7538143418520569E-2</v>
      </c>
    </row>
    <row r="102" spans="2:28" ht="9.9499999999999993" customHeight="1" x14ac:dyDescent="0.15">
      <c r="B102" s="36">
        <v>43504</v>
      </c>
      <c r="C102" s="33">
        <v>3914.93</v>
      </c>
      <c r="D102" s="33"/>
      <c r="E102" s="43">
        <f t="shared" si="58"/>
        <v>6.6478689081338083E-2</v>
      </c>
      <c r="F102" s="33">
        <v>2479.9899999999998</v>
      </c>
      <c r="G102" s="33"/>
      <c r="H102" s="43">
        <f t="shared" si="59"/>
        <v>6.1317591791321541E-2</v>
      </c>
      <c r="I102" s="38"/>
      <c r="J102" s="42">
        <f t="shared" si="56"/>
        <v>26586</v>
      </c>
      <c r="K102" s="38"/>
      <c r="L102" s="38"/>
      <c r="M102" s="33">
        <v>4970</v>
      </c>
      <c r="N102" s="33"/>
      <c r="O102" s="33"/>
      <c r="P102" s="33"/>
      <c r="Q102" s="33"/>
      <c r="R102" s="33">
        <v>10958</v>
      </c>
      <c r="S102" s="33"/>
      <c r="T102" s="33"/>
      <c r="U102" s="33"/>
      <c r="V102" s="33">
        <v>10658</v>
      </c>
      <c r="W102" s="33"/>
      <c r="X102" s="38"/>
      <c r="Y102" s="38"/>
      <c r="Z102" s="36">
        <v>43497</v>
      </c>
      <c r="AB102" s="43">
        <f t="shared" si="57"/>
        <v>6.3898140436329812E-2</v>
      </c>
    </row>
    <row r="103" spans="2:28" ht="9.9499999999999993" customHeight="1" x14ac:dyDescent="0.15">
      <c r="B103" s="36">
        <v>43525</v>
      </c>
      <c r="C103" s="33">
        <v>4000</v>
      </c>
      <c r="D103" s="42">
        <f>SUM(C92:C103)</f>
        <v>58889.5</v>
      </c>
      <c r="E103" s="43">
        <f t="shared" si="58"/>
        <v>6.7923246731193751E-2</v>
      </c>
      <c r="F103" s="33">
        <v>2988.55</v>
      </c>
      <c r="G103" s="42">
        <f>SUM(F92:F103)</f>
        <v>40445.170000000006</v>
      </c>
      <c r="H103" s="43">
        <f t="shared" si="59"/>
        <v>7.3891704784274939E-2</v>
      </c>
      <c r="I103" s="38"/>
      <c r="J103" s="42">
        <f t="shared" si="56"/>
        <v>30804</v>
      </c>
      <c r="K103" s="38"/>
      <c r="L103" s="38"/>
      <c r="M103" s="33">
        <v>6717</v>
      </c>
      <c r="N103" s="42">
        <f>SUM(M92:M103)</f>
        <v>70208</v>
      </c>
      <c r="O103" s="33"/>
      <c r="P103" s="33"/>
      <c r="Q103" s="33"/>
      <c r="R103" s="33">
        <v>12260</v>
      </c>
      <c r="S103" s="42">
        <f>SUM(R92:R103)</f>
        <v>124264</v>
      </c>
      <c r="T103" s="33"/>
      <c r="U103" s="33"/>
      <c r="V103" s="33">
        <v>11827</v>
      </c>
      <c r="W103" s="42">
        <f>SUM(V92:V103)</f>
        <v>128119</v>
      </c>
      <c r="X103" s="38"/>
      <c r="Y103" s="38"/>
      <c r="Z103" s="36">
        <v>43525</v>
      </c>
      <c r="AB103" s="43">
        <f t="shared" si="57"/>
        <v>7.0907475757734345E-2</v>
      </c>
    </row>
    <row r="104" spans="2:28" ht="9.9499999999999993" customHeight="1" x14ac:dyDescent="0.15">
      <c r="B104" s="30"/>
      <c r="C104" s="30"/>
      <c r="D104" s="30"/>
      <c r="E104" s="30"/>
      <c r="F104" s="10"/>
      <c r="G104" s="30"/>
      <c r="H104" s="30"/>
      <c r="I104" s="10"/>
      <c r="J104" s="10"/>
      <c r="K104" s="10"/>
      <c r="L104" s="10"/>
      <c r="M104" s="10"/>
      <c r="N104" s="10"/>
      <c r="O104" s="10"/>
      <c r="P104" s="10"/>
      <c r="Q104" s="10"/>
      <c r="R104" s="10"/>
      <c r="S104" s="10"/>
      <c r="T104" s="10"/>
      <c r="U104" s="10"/>
      <c r="V104" s="10"/>
      <c r="W104" s="10"/>
      <c r="X104" s="10"/>
      <c r="Y104" s="10"/>
      <c r="Z104" s="10"/>
      <c r="AB104" s="30"/>
    </row>
    <row r="105" spans="2:28" ht="9.9499999999999993" customHeight="1" x14ac:dyDescent="0.15">
      <c r="B105" s="10"/>
      <c r="C105" s="46" t="s">
        <v>47</v>
      </c>
      <c r="D105" s="46"/>
      <c r="E105" s="46"/>
      <c r="F105" s="10" t="s">
        <v>39</v>
      </c>
      <c r="G105" s="10"/>
      <c r="H105" s="10"/>
      <c r="I105" s="10"/>
      <c r="J105" s="10" t="s">
        <v>96</v>
      </c>
      <c r="K105" s="10"/>
      <c r="L105" s="10"/>
      <c r="M105" s="10" t="s">
        <v>41</v>
      </c>
      <c r="N105" s="10"/>
      <c r="O105" s="10"/>
      <c r="P105" s="10"/>
      <c r="Q105" s="10"/>
      <c r="R105" s="10" t="s">
        <v>42</v>
      </c>
      <c r="S105" s="10"/>
      <c r="T105" s="10"/>
      <c r="U105" s="10"/>
      <c r="V105" s="10" t="s">
        <v>43</v>
      </c>
      <c r="W105" s="10"/>
      <c r="X105" s="10"/>
      <c r="Y105" s="10"/>
      <c r="Z105" s="10"/>
      <c r="AB105" s="10"/>
    </row>
    <row r="106" spans="2:28" ht="9.9499999999999993" customHeight="1" x14ac:dyDescent="0.15">
      <c r="B106" s="30"/>
      <c r="C106" s="30" t="s">
        <v>38</v>
      </c>
      <c r="D106" s="30" t="s">
        <v>48</v>
      </c>
      <c r="E106" s="30" t="s">
        <v>49</v>
      </c>
      <c r="F106" s="10" t="s">
        <v>40</v>
      </c>
      <c r="G106" s="30" t="s">
        <v>48</v>
      </c>
      <c r="H106" s="30" t="s">
        <v>49</v>
      </c>
      <c r="I106" s="10"/>
      <c r="J106" s="10" t="s">
        <v>97</v>
      </c>
      <c r="K106" s="10"/>
      <c r="L106" s="10"/>
      <c r="M106" s="10" t="s">
        <v>44</v>
      </c>
      <c r="N106" s="10"/>
      <c r="O106" s="30" t="s">
        <v>48</v>
      </c>
      <c r="P106" s="30"/>
      <c r="Q106" s="10"/>
      <c r="R106" s="10" t="s">
        <v>45</v>
      </c>
      <c r="S106" s="30" t="s">
        <v>48</v>
      </c>
      <c r="T106" s="10"/>
      <c r="U106" s="10"/>
      <c r="V106" s="10" t="s">
        <v>46</v>
      </c>
      <c r="W106" s="30" t="s">
        <v>48</v>
      </c>
      <c r="X106" s="10"/>
      <c r="Y106" s="10"/>
      <c r="Z106" s="47"/>
      <c r="AB106" s="3" t="s">
        <v>99</v>
      </c>
    </row>
    <row r="107" spans="2:28" ht="9.9499999999999993" customHeight="1" x14ac:dyDescent="0.15">
      <c r="B107" s="44"/>
    </row>
    <row r="110" spans="2:28" ht="9.9499999999999993" customHeight="1" x14ac:dyDescent="0.15">
      <c r="I110" s="31"/>
    </row>
    <row r="111" spans="2:28" ht="9.9499999999999993" customHeight="1" x14ac:dyDescent="0.15">
      <c r="I111" s="31"/>
    </row>
    <row r="112" spans="2:28" ht="9.9499999999999993" customHeight="1" x14ac:dyDescent="0.15">
      <c r="I112" s="31"/>
    </row>
    <row r="113" spans="9:9" ht="9.9499999999999993" customHeight="1" x14ac:dyDescent="0.15">
      <c r="I113" s="31"/>
    </row>
    <row r="114" spans="9:9" ht="9.9499999999999993" customHeight="1" x14ac:dyDescent="0.15">
      <c r="I114" s="31"/>
    </row>
    <row r="115" spans="9:9" ht="9.9499999999999993" customHeight="1" x14ac:dyDescent="0.15">
      <c r="I115" s="31"/>
    </row>
    <row r="116" spans="9:9" ht="9.9499999999999993" customHeight="1" x14ac:dyDescent="0.15">
      <c r="I116" s="31"/>
    </row>
    <row r="117" spans="9:9" ht="9.9499999999999993" customHeight="1" x14ac:dyDescent="0.15">
      <c r="I117" s="31"/>
    </row>
    <row r="118" spans="9:9" ht="9.9499999999999993" customHeight="1" x14ac:dyDescent="0.15">
      <c r="I118" s="31"/>
    </row>
    <row r="119" spans="9:9" ht="9.9499999999999993" customHeight="1" x14ac:dyDescent="0.15">
      <c r="I119" s="31"/>
    </row>
    <row r="120" spans="9:9" ht="9.9499999999999993" customHeight="1" x14ac:dyDescent="0.15">
      <c r="I120" s="31"/>
    </row>
    <row r="121" spans="9:9" ht="9.9499999999999993" customHeight="1" x14ac:dyDescent="0.15">
      <c r="I121" s="31"/>
    </row>
    <row r="122" spans="9:9" ht="9.9499999999999993" customHeight="1" x14ac:dyDescent="0.15">
      <c r="I122" s="31"/>
    </row>
    <row r="123" spans="9:9" ht="9.9499999999999993" customHeight="1" x14ac:dyDescent="0.15">
      <c r="I123" s="31"/>
    </row>
    <row r="124" spans="9:9" ht="9.9499999999999993" customHeight="1" x14ac:dyDescent="0.15">
      <c r="I124" s="31"/>
    </row>
    <row r="125" spans="9:9" ht="9.9499999999999993" customHeight="1" x14ac:dyDescent="0.15">
      <c r="I125" s="31"/>
    </row>
    <row r="126" spans="9:9" ht="9.9499999999999993" customHeight="1" x14ac:dyDescent="0.15">
      <c r="I126" s="31"/>
    </row>
    <row r="127" spans="9:9" ht="9.9499999999999993" customHeight="1" x14ac:dyDescent="0.15">
      <c r="I127" s="31"/>
    </row>
    <row r="128" spans="9:9" ht="9.9499999999999993" customHeight="1" x14ac:dyDescent="0.15">
      <c r="I128" s="31"/>
    </row>
    <row r="129" spans="9:9" ht="9.9499999999999993" customHeight="1" x14ac:dyDescent="0.15">
      <c r="I129" s="31"/>
    </row>
    <row r="130" spans="9:9" ht="9.9499999999999993" customHeight="1" x14ac:dyDescent="0.15">
      <c r="I130" s="31"/>
    </row>
    <row r="131" spans="9:9" ht="9.9499999999999993" customHeight="1" x14ac:dyDescent="0.15">
      <c r="I131" s="31"/>
    </row>
    <row r="132" spans="9:9" ht="9.9499999999999993" customHeight="1" x14ac:dyDescent="0.15">
      <c r="I132" s="31"/>
    </row>
    <row r="133" spans="9:9" ht="9.9499999999999993" customHeight="1" x14ac:dyDescent="0.15">
      <c r="I133" s="31"/>
    </row>
    <row r="134" spans="9:9" ht="9.9499999999999993" customHeight="1" x14ac:dyDescent="0.15">
      <c r="I134" s="31"/>
    </row>
    <row r="135" spans="9:9" ht="9.9499999999999993" customHeight="1" x14ac:dyDescent="0.15">
      <c r="I135" s="31"/>
    </row>
    <row r="136" spans="9:9" ht="9.9499999999999993" customHeight="1" x14ac:dyDescent="0.15">
      <c r="I136" s="31"/>
    </row>
    <row r="137" spans="9:9" ht="9.9499999999999993" customHeight="1" x14ac:dyDescent="0.15">
      <c r="I137" s="31"/>
    </row>
    <row r="138" spans="9:9" ht="9.9499999999999993" customHeight="1" x14ac:dyDescent="0.15">
      <c r="I138" s="31"/>
    </row>
    <row r="139" spans="9:9" ht="9.9499999999999993" customHeight="1" x14ac:dyDescent="0.15">
      <c r="I139" s="31"/>
    </row>
    <row r="140" spans="9:9" ht="9.9499999999999993" customHeight="1" x14ac:dyDescent="0.15">
      <c r="I140" s="31"/>
    </row>
    <row r="141" spans="9:9" ht="9.9499999999999993" customHeight="1" x14ac:dyDescent="0.15">
      <c r="I141" s="31"/>
    </row>
    <row r="142" spans="9:9" ht="9.9499999999999993" customHeight="1" x14ac:dyDescent="0.15">
      <c r="I142" s="31"/>
    </row>
    <row r="143" spans="9:9" ht="9.9499999999999993" customHeight="1" x14ac:dyDescent="0.15">
      <c r="I143" s="31"/>
    </row>
    <row r="144" spans="9:9" ht="9.9499999999999993" customHeight="1" x14ac:dyDescent="0.15">
      <c r="I144" s="31"/>
    </row>
    <row r="145" spans="2:9" ht="9.9499999999999993" customHeight="1" x14ac:dyDescent="0.15">
      <c r="I145" s="31"/>
    </row>
    <row r="146" spans="2:9" ht="9.9499999999999993" customHeight="1" x14ac:dyDescent="0.15">
      <c r="I146" s="31"/>
    </row>
    <row r="147" spans="2:9" ht="9.9499999999999993" customHeight="1" x14ac:dyDescent="0.15">
      <c r="I147" s="31"/>
    </row>
    <row r="148" spans="2:9" ht="9.9499999999999993" customHeight="1" x14ac:dyDescent="0.15">
      <c r="I148" s="31"/>
    </row>
    <row r="160" spans="2:9" ht="9.9499999999999993" customHeight="1" x14ac:dyDescent="0.15">
      <c r="B160" s="40"/>
    </row>
    <row r="161" spans="2:2" ht="9.9499999999999993" customHeight="1" x14ac:dyDescent="0.15">
      <c r="B161" s="40"/>
    </row>
    <row r="162" spans="2:2" ht="9.9499999999999993" customHeight="1" x14ac:dyDescent="0.15">
      <c r="B162" s="40"/>
    </row>
  </sheetData>
  <phoneticPr fontId="6"/>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G332"/>
  <sheetViews>
    <sheetView zoomScale="75" zoomScaleNormal="75" workbookViewId="0">
      <selection activeCell="AO36" sqref="AO36"/>
    </sheetView>
  </sheetViews>
  <sheetFormatPr defaultRowHeight="11.1" customHeight="1" x14ac:dyDescent="0.15"/>
  <cols>
    <col min="1" max="1" width="2" style="107" customWidth="1"/>
    <col min="2" max="2" width="2.5" style="106" customWidth="1"/>
    <col min="3" max="3" width="6.875" style="106" customWidth="1"/>
    <col min="4" max="5" width="4.75" style="106" customWidth="1"/>
    <col min="6" max="9" width="4.125" style="108" customWidth="1"/>
    <col min="10" max="11" width="4.125" style="106" customWidth="1"/>
    <col min="12" max="12" width="2.25" style="107" customWidth="1"/>
    <col min="13" max="13" width="4.125" style="109" customWidth="1"/>
    <col min="14" max="15" width="4.375" style="109" customWidth="1"/>
    <col min="16" max="16" width="4.125" style="109" customWidth="1"/>
    <col min="17" max="17" width="5.75" style="109" customWidth="1"/>
    <col min="18" max="19" width="4.375" style="109" customWidth="1"/>
    <col min="20" max="23" width="4.125" style="107" customWidth="1"/>
    <col min="24" max="25" width="4.125" style="106" customWidth="1"/>
    <col min="26" max="28" width="4.125" style="116" customWidth="1"/>
    <col min="29" max="30" width="4.125" style="106" customWidth="1"/>
    <col min="31" max="31" width="5" style="106" customWidth="1"/>
    <col min="32" max="32" width="5" style="107" customWidth="1"/>
    <col min="33" max="73" width="4.125" style="107" customWidth="1"/>
    <col min="74" max="16384" width="9" style="107"/>
  </cols>
  <sheetData>
    <row r="1" spans="2:28" ht="11.1" customHeight="1" x14ac:dyDescent="0.15">
      <c r="Z1" s="106"/>
      <c r="AA1" s="106"/>
      <c r="AB1" s="106"/>
    </row>
    <row r="2" spans="2:28" ht="15.95" customHeight="1" x14ac:dyDescent="0.15">
      <c r="B2" s="228" t="s">
        <v>176</v>
      </c>
      <c r="Z2" s="106"/>
      <c r="AA2" s="106"/>
      <c r="AB2" s="106"/>
    </row>
    <row r="3" spans="2:28" ht="15.95" customHeight="1" x14ac:dyDescent="0.15">
      <c r="C3" s="106" t="s">
        <v>177</v>
      </c>
      <c r="Z3" s="106"/>
      <c r="AA3" s="106"/>
      <c r="AB3" s="106"/>
    </row>
    <row r="4" spans="2:28" ht="12" customHeight="1" x14ac:dyDescent="0.15">
      <c r="Z4" s="106"/>
      <c r="AA4" s="106"/>
      <c r="AB4" s="106"/>
    </row>
    <row r="5" spans="2:28" ht="12" customHeight="1" x14ac:dyDescent="0.15">
      <c r="Z5" s="106"/>
      <c r="AA5" s="106"/>
      <c r="AB5" s="106"/>
    </row>
    <row r="6" spans="2:28" ht="12" customHeight="1" x14ac:dyDescent="0.15">
      <c r="Z6" s="106"/>
      <c r="AA6" s="106"/>
      <c r="AB6" s="106"/>
    </row>
    <row r="7" spans="2:28" ht="12" customHeight="1" x14ac:dyDescent="0.15">
      <c r="Z7" s="106"/>
      <c r="AA7" s="106"/>
      <c r="AB7" s="106"/>
    </row>
    <row r="8" spans="2:28" ht="12" customHeight="1" x14ac:dyDescent="0.15">
      <c r="Z8" s="106"/>
      <c r="AA8" s="106"/>
      <c r="AB8" s="106"/>
    </row>
    <row r="9" spans="2:28" ht="12" customHeight="1" x14ac:dyDescent="0.15">
      <c r="Z9" s="106"/>
      <c r="AA9" s="106"/>
      <c r="AB9" s="106"/>
    </row>
    <row r="10" spans="2:28" ht="12" customHeight="1" x14ac:dyDescent="0.15">
      <c r="Z10" s="106"/>
      <c r="AA10" s="106"/>
      <c r="AB10" s="106"/>
    </row>
    <row r="11" spans="2:28" ht="12" customHeight="1" x14ac:dyDescent="0.15">
      <c r="Z11" s="106"/>
      <c r="AA11" s="106"/>
      <c r="AB11" s="106"/>
    </row>
    <row r="12" spans="2:28" ht="12" customHeight="1" x14ac:dyDescent="0.15">
      <c r="Z12" s="106"/>
      <c r="AA12" s="106"/>
      <c r="AB12" s="106"/>
    </row>
    <row r="13" spans="2:28" ht="12" customHeight="1" x14ac:dyDescent="0.15">
      <c r="Z13" s="106"/>
      <c r="AA13" s="106"/>
      <c r="AB13" s="106"/>
    </row>
    <row r="14" spans="2:28" ht="12" customHeight="1" x14ac:dyDescent="0.15">
      <c r="Z14" s="106"/>
      <c r="AA14" s="106"/>
      <c r="AB14" s="106"/>
    </row>
    <row r="15" spans="2:28" ht="12" customHeight="1" x14ac:dyDescent="0.15">
      <c r="Z15" s="106"/>
      <c r="AA15" s="106"/>
      <c r="AB15" s="106"/>
    </row>
    <row r="16" spans="2:28" ht="12" customHeight="1" x14ac:dyDescent="0.15">
      <c r="Z16" s="106"/>
      <c r="AA16" s="106"/>
      <c r="AB16" s="106"/>
    </row>
    <row r="17" spans="26:28" ht="12" customHeight="1" x14ac:dyDescent="0.15">
      <c r="Z17" s="106"/>
      <c r="AA17" s="106"/>
      <c r="AB17" s="106"/>
    </row>
    <row r="18" spans="26:28" ht="12" customHeight="1" x14ac:dyDescent="0.15">
      <c r="Z18" s="106"/>
      <c r="AA18" s="106"/>
      <c r="AB18" s="106"/>
    </row>
    <row r="19" spans="26:28" ht="12" customHeight="1" x14ac:dyDescent="0.15">
      <c r="Z19" s="106"/>
      <c r="AA19" s="106"/>
      <c r="AB19" s="106"/>
    </row>
    <row r="20" spans="26:28" ht="12" customHeight="1" x14ac:dyDescent="0.15">
      <c r="Z20" s="106"/>
      <c r="AA20" s="106"/>
      <c r="AB20" s="106"/>
    </row>
    <row r="21" spans="26:28" ht="12" customHeight="1" x14ac:dyDescent="0.15">
      <c r="Z21" s="106"/>
      <c r="AA21" s="106"/>
      <c r="AB21" s="106"/>
    </row>
    <row r="22" spans="26:28" ht="12" customHeight="1" x14ac:dyDescent="0.15">
      <c r="Z22" s="106"/>
      <c r="AA22" s="106"/>
      <c r="AB22" s="106"/>
    </row>
    <row r="23" spans="26:28" ht="12" customHeight="1" x14ac:dyDescent="0.15">
      <c r="Z23" s="106"/>
      <c r="AA23" s="106"/>
      <c r="AB23" s="106"/>
    </row>
    <row r="24" spans="26:28" ht="12" customHeight="1" x14ac:dyDescent="0.15">
      <c r="Z24" s="106"/>
      <c r="AA24" s="106"/>
      <c r="AB24" s="106"/>
    </row>
    <row r="25" spans="26:28" ht="12" customHeight="1" x14ac:dyDescent="0.15">
      <c r="Z25" s="106"/>
      <c r="AA25" s="106"/>
      <c r="AB25" s="106"/>
    </row>
    <row r="26" spans="26:28" ht="12" customHeight="1" x14ac:dyDescent="0.15">
      <c r="Z26" s="106"/>
      <c r="AA26" s="106"/>
      <c r="AB26" s="106"/>
    </row>
    <row r="27" spans="26:28" ht="12" customHeight="1" x14ac:dyDescent="0.15">
      <c r="Z27" s="106"/>
      <c r="AA27" s="106"/>
      <c r="AB27" s="106"/>
    </row>
    <row r="28" spans="26:28" ht="12" customHeight="1" x14ac:dyDescent="0.15">
      <c r="Z28" s="106"/>
      <c r="AA28" s="106"/>
      <c r="AB28" s="106"/>
    </row>
    <row r="29" spans="26:28" ht="12" customHeight="1" x14ac:dyDescent="0.15">
      <c r="Z29" s="106"/>
      <c r="AA29" s="106"/>
      <c r="AB29" s="106"/>
    </row>
    <row r="30" spans="26:28" ht="12" customHeight="1" x14ac:dyDescent="0.15">
      <c r="Z30" s="106"/>
      <c r="AA30" s="106"/>
      <c r="AB30" s="106"/>
    </row>
    <row r="31" spans="26:28" ht="12" customHeight="1" x14ac:dyDescent="0.15">
      <c r="Z31" s="106"/>
      <c r="AA31" s="106"/>
      <c r="AB31" s="106"/>
    </row>
    <row r="32" spans="26:28" ht="12" customHeight="1" x14ac:dyDescent="0.15">
      <c r="Z32" s="106"/>
      <c r="AA32" s="106"/>
      <c r="AB32" s="106"/>
    </row>
    <row r="33" spans="26:28" ht="12" customHeight="1" x14ac:dyDescent="0.15">
      <c r="Z33" s="106"/>
      <c r="AA33" s="106"/>
      <c r="AB33" s="106"/>
    </row>
    <row r="34" spans="26:28" ht="12" customHeight="1" x14ac:dyDescent="0.15">
      <c r="Z34" s="106"/>
      <c r="AA34" s="106"/>
      <c r="AB34" s="106"/>
    </row>
    <row r="35" spans="26:28" ht="12" customHeight="1" x14ac:dyDescent="0.15">
      <c r="Z35" s="106"/>
      <c r="AA35" s="106"/>
      <c r="AB35" s="106"/>
    </row>
    <row r="36" spans="26:28" ht="12" customHeight="1" x14ac:dyDescent="0.15">
      <c r="Z36" s="106"/>
      <c r="AA36" s="106"/>
      <c r="AB36" s="106"/>
    </row>
    <row r="37" spans="26:28" ht="12" customHeight="1" x14ac:dyDescent="0.15">
      <c r="Z37" s="106"/>
      <c r="AA37" s="106"/>
      <c r="AB37" s="106"/>
    </row>
    <row r="38" spans="26:28" ht="12" customHeight="1" x14ac:dyDescent="0.15">
      <c r="Z38" s="106"/>
      <c r="AA38" s="106"/>
      <c r="AB38" s="106"/>
    </row>
    <row r="39" spans="26:28" ht="12" customHeight="1" x14ac:dyDescent="0.15">
      <c r="Z39" s="106"/>
      <c r="AA39" s="106"/>
      <c r="AB39" s="106"/>
    </row>
    <row r="40" spans="26:28" ht="12" customHeight="1" x14ac:dyDescent="0.15">
      <c r="Z40" s="106"/>
      <c r="AA40" s="106"/>
      <c r="AB40" s="106"/>
    </row>
    <row r="41" spans="26:28" ht="12" customHeight="1" x14ac:dyDescent="0.15">
      <c r="Z41" s="106"/>
      <c r="AA41" s="106"/>
      <c r="AB41" s="106"/>
    </row>
    <row r="42" spans="26:28" ht="12" customHeight="1" x14ac:dyDescent="0.15">
      <c r="Z42" s="106"/>
      <c r="AA42" s="106"/>
      <c r="AB42" s="106"/>
    </row>
    <row r="43" spans="26:28" ht="12" customHeight="1" x14ac:dyDescent="0.15">
      <c r="Z43" s="106"/>
      <c r="AA43" s="106"/>
      <c r="AB43" s="106"/>
    </row>
    <row r="44" spans="26:28" ht="12" customHeight="1" x14ac:dyDescent="0.15">
      <c r="Z44" s="106"/>
      <c r="AA44" s="106"/>
      <c r="AB44" s="106"/>
    </row>
    <row r="45" spans="26:28" ht="12" customHeight="1" x14ac:dyDescent="0.15">
      <c r="Z45" s="106"/>
      <c r="AA45" s="106"/>
      <c r="AB45" s="106"/>
    </row>
    <row r="46" spans="26:28" ht="12" customHeight="1" x14ac:dyDescent="0.15">
      <c r="Z46" s="106"/>
      <c r="AA46" s="106"/>
      <c r="AB46" s="106"/>
    </row>
    <row r="47" spans="26:28" ht="12" customHeight="1" x14ac:dyDescent="0.15">
      <c r="Z47" s="106"/>
      <c r="AA47" s="106"/>
      <c r="AB47" s="106"/>
    </row>
    <row r="48" spans="26:28" ht="12" customHeight="1" x14ac:dyDescent="0.15">
      <c r="Z48" s="106"/>
      <c r="AA48" s="106"/>
      <c r="AB48" s="106"/>
    </row>
    <row r="49" spans="2:33" ht="12" customHeight="1" x14ac:dyDescent="0.15">
      <c r="Z49" s="106"/>
      <c r="AA49" s="106"/>
      <c r="AB49" s="106"/>
    </row>
    <row r="50" spans="2:33" ht="12" customHeight="1" x14ac:dyDescent="0.15">
      <c r="Z50" s="106"/>
      <c r="AA50" s="106"/>
      <c r="AB50" s="106"/>
    </row>
    <row r="51" spans="2:33" ht="12" customHeight="1" x14ac:dyDescent="0.15">
      <c r="C51" s="110"/>
      <c r="Z51" s="106"/>
      <c r="AA51" s="106"/>
      <c r="AB51" s="106"/>
    </row>
    <row r="52" spans="2:33" ht="11.1" customHeight="1" x14ac:dyDescent="0.15">
      <c r="B52" s="111"/>
      <c r="C52" s="112"/>
      <c r="M52" s="113" t="s">
        <v>134</v>
      </c>
      <c r="N52" s="114"/>
      <c r="O52" s="114"/>
      <c r="P52" s="113" t="s">
        <v>135</v>
      </c>
      <c r="Q52" s="114"/>
      <c r="R52" s="114"/>
      <c r="S52" s="114"/>
      <c r="Z52" s="106"/>
      <c r="AA52" s="106"/>
      <c r="AB52" s="106"/>
    </row>
    <row r="53" spans="2:33" ht="11.1" customHeight="1" x14ac:dyDescent="0.15">
      <c r="B53" s="111"/>
      <c r="L53" s="115" t="s">
        <v>136</v>
      </c>
      <c r="M53" s="224">
        <v>0.71</v>
      </c>
      <c r="P53" s="224">
        <v>1</v>
      </c>
      <c r="R53" s="111" t="s">
        <v>137</v>
      </c>
      <c r="Z53" s="106"/>
      <c r="AA53" s="106"/>
      <c r="AB53" s="106"/>
    </row>
    <row r="54" spans="2:33" ht="11.1" customHeight="1" x14ac:dyDescent="0.15">
      <c r="G54" s="106"/>
      <c r="H54" s="106"/>
      <c r="L54" s="115" t="s">
        <v>138</v>
      </c>
      <c r="M54" s="225">
        <v>2000</v>
      </c>
      <c r="N54" s="116"/>
      <c r="O54" s="116"/>
      <c r="P54" s="225">
        <v>1300</v>
      </c>
      <c r="Q54" s="116"/>
      <c r="R54" s="111" t="s">
        <v>139</v>
      </c>
      <c r="S54" s="116"/>
      <c r="AC54" s="116"/>
    </row>
    <row r="55" spans="2:33" ht="11.1" customHeight="1" x14ac:dyDescent="0.15">
      <c r="L55" s="115" t="s">
        <v>140</v>
      </c>
      <c r="M55" s="225">
        <v>0</v>
      </c>
      <c r="P55" s="225">
        <v>70</v>
      </c>
      <c r="R55" s="111" t="s">
        <v>141</v>
      </c>
      <c r="Z55" s="106"/>
      <c r="AA55" s="106"/>
      <c r="AB55" s="106"/>
    </row>
    <row r="56" spans="2:33" s="110" customFormat="1" ht="11.1" customHeight="1" x14ac:dyDescent="0.15">
      <c r="E56" s="117"/>
      <c r="F56" s="118"/>
      <c r="G56" s="118"/>
      <c r="H56" s="118"/>
      <c r="I56" s="118"/>
      <c r="J56" s="118"/>
      <c r="K56" s="118"/>
      <c r="L56" s="115" t="s">
        <v>142</v>
      </c>
      <c r="M56" s="226">
        <v>1200</v>
      </c>
      <c r="P56" s="226">
        <v>1200</v>
      </c>
      <c r="X56" s="106"/>
      <c r="Y56" s="119"/>
      <c r="AB56" s="109"/>
      <c r="AC56" s="109"/>
      <c r="AD56" s="120"/>
      <c r="AE56" s="119"/>
    </row>
    <row r="57" spans="2:33" s="110" customFormat="1" ht="11.1" customHeight="1" x14ac:dyDescent="0.15">
      <c r="E57" s="121"/>
      <c r="F57" s="122"/>
      <c r="G57" s="122"/>
      <c r="H57" s="122"/>
      <c r="I57" s="122"/>
      <c r="J57" s="122"/>
      <c r="K57" s="122"/>
      <c r="L57" s="115" t="s">
        <v>143</v>
      </c>
      <c r="M57" s="227">
        <v>2</v>
      </c>
      <c r="P57" s="227">
        <v>2</v>
      </c>
      <c r="S57" s="114"/>
      <c r="AA57" s="123" t="s">
        <v>144</v>
      </c>
      <c r="AB57" s="124"/>
      <c r="AC57" s="125"/>
      <c r="AD57" s="106"/>
      <c r="AE57" s="106"/>
      <c r="AF57" s="106"/>
      <c r="AG57" s="116"/>
    </row>
    <row r="58" spans="2:33" s="110" customFormat="1" ht="11.1" customHeight="1" x14ac:dyDescent="0.2">
      <c r="B58" s="126"/>
      <c r="C58" s="108" t="s">
        <v>67</v>
      </c>
      <c r="E58" s="121"/>
      <c r="F58" s="108" t="s">
        <v>145</v>
      </c>
      <c r="G58" s="108"/>
      <c r="H58" s="127"/>
      <c r="I58" s="108" t="s">
        <v>146</v>
      </c>
      <c r="J58" s="106"/>
      <c r="K58" s="128"/>
      <c r="S58" s="114"/>
      <c r="AA58" s="129">
        <f>8.021/365.25</f>
        <v>2.1960301163586587E-2</v>
      </c>
      <c r="AB58" s="130">
        <v>2.0619999999999998</v>
      </c>
      <c r="AC58" s="131">
        <v>30.07</v>
      </c>
      <c r="AD58" s="132" t="s">
        <v>69</v>
      </c>
      <c r="AE58" s="132"/>
      <c r="AF58" s="132"/>
    </row>
    <row r="59" spans="2:33" ht="15.75" customHeight="1" x14ac:dyDescent="0.15">
      <c r="B59" s="354" t="s">
        <v>147</v>
      </c>
      <c r="C59" s="354" t="s">
        <v>148</v>
      </c>
      <c r="D59" s="354" t="s">
        <v>149</v>
      </c>
      <c r="E59" s="133"/>
      <c r="F59" s="354" t="s">
        <v>150</v>
      </c>
      <c r="G59" s="354" t="s">
        <v>151</v>
      </c>
      <c r="H59" s="357" t="s">
        <v>152</v>
      </c>
      <c r="I59" s="360" t="s">
        <v>153</v>
      </c>
      <c r="J59" s="354" t="s">
        <v>154</v>
      </c>
      <c r="K59" s="363" t="s">
        <v>155</v>
      </c>
      <c r="M59" s="366" t="str">
        <f>"Cs-134:事故日"&amp;事故日の濃度1&amp;"から減衰"</f>
        <v>Cs-134:事故日1200から減衰</v>
      </c>
      <c r="N59" s="368" t="s">
        <v>156</v>
      </c>
      <c r="O59" s="370" t="s">
        <v>157</v>
      </c>
      <c r="P59" s="372" t="str">
        <f>"Cs-137:事故日"&amp;事故日の濃度2&amp;"から減衰"</f>
        <v>Cs-137:事故日1200から減衰</v>
      </c>
      <c r="Q59" s="366" t="s">
        <v>158</v>
      </c>
      <c r="R59" s="374" t="s">
        <v>159</v>
      </c>
      <c r="S59" s="114"/>
      <c r="T59" s="352" t="s">
        <v>160</v>
      </c>
      <c r="U59" s="343" t="s">
        <v>161</v>
      </c>
      <c r="V59" s="345" t="s">
        <v>174</v>
      </c>
      <c r="W59" s="348" t="s">
        <v>162</v>
      </c>
      <c r="X59" s="343" t="s">
        <v>163</v>
      </c>
      <c r="Y59" s="343" t="s">
        <v>175</v>
      </c>
      <c r="AA59" s="352" t="s">
        <v>164</v>
      </c>
      <c r="AB59" s="352" t="s">
        <v>165</v>
      </c>
      <c r="AC59" s="352" t="s">
        <v>166</v>
      </c>
      <c r="AD59" s="352" t="s">
        <v>167</v>
      </c>
      <c r="AE59" s="352" t="s">
        <v>168</v>
      </c>
      <c r="AF59" s="352" t="s">
        <v>169</v>
      </c>
      <c r="AG59" s="341" t="s">
        <v>170</v>
      </c>
    </row>
    <row r="60" spans="2:33" ht="15.75" customHeight="1" x14ac:dyDescent="0.15">
      <c r="B60" s="355"/>
      <c r="C60" s="355"/>
      <c r="D60" s="355"/>
      <c r="E60" s="134"/>
      <c r="F60" s="355"/>
      <c r="G60" s="355"/>
      <c r="H60" s="358"/>
      <c r="I60" s="361"/>
      <c r="J60" s="355"/>
      <c r="K60" s="364"/>
      <c r="M60" s="367"/>
      <c r="N60" s="369"/>
      <c r="O60" s="371"/>
      <c r="P60" s="373"/>
      <c r="Q60" s="367"/>
      <c r="R60" s="375"/>
      <c r="S60" s="114"/>
      <c r="T60" s="353"/>
      <c r="U60" s="344"/>
      <c r="V60" s="346"/>
      <c r="W60" s="349"/>
      <c r="X60" s="344"/>
      <c r="Y60" s="350"/>
      <c r="AA60" s="353"/>
      <c r="AB60" s="353"/>
      <c r="AC60" s="353"/>
      <c r="AD60" s="353"/>
      <c r="AE60" s="353"/>
      <c r="AF60" s="353"/>
      <c r="AG60" s="342"/>
    </row>
    <row r="61" spans="2:33" ht="15.75" customHeight="1" x14ac:dyDescent="0.15">
      <c r="B61" s="355"/>
      <c r="C61" s="355"/>
      <c r="D61" s="355"/>
      <c r="E61" s="134"/>
      <c r="F61" s="355"/>
      <c r="G61" s="355"/>
      <c r="H61" s="358"/>
      <c r="I61" s="361"/>
      <c r="J61" s="355"/>
      <c r="K61" s="364"/>
      <c r="M61" s="367"/>
      <c r="N61" s="369"/>
      <c r="O61" s="371"/>
      <c r="P61" s="373"/>
      <c r="Q61" s="367"/>
      <c r="R61" s="375"/>
      <c r="S61" s="114"/>
      <c r="T61" s="353"/>
      <c r="U61" s="344"/>
      <c r="V61" s="346"/>
      <c r="W61" s="349"/>
      <c r="X61" s="344"/>
      <c r="Y61" s="350"/>
      <c r="AA61" s="353"/>
      <c r="AB61" s="353"/>
      <c r="AC61" s="353"/>
      <c r="AD61" s="353"/>
      <c r="AE61" s="353"/>
      <c r="AF61" s="353"/>
      <c r="AG61" s="342"/>
    </row>
    <row r="62" spans="2:33" ht="15.75" customHeight="1" x14ac:dyDescent="0.15">
      <c r="B62" s="355"/>
      <c r="C62" s="355"/>
      <c r="D62" s="355"/>
      <c r="E62" s="134"/>
      <c r="F62" s="355"/>
      <c r="G62" s="355"/>
      <c r="H62" s="358"/>
      <c r="I62" s="361"/>
      <c r="J62" s="355"/>
      <c r="K62" s="364"/>
      <c r="M62" s="367"/>
      <c r="N62" s="369"/>
      <c r="O62" s="371"/>
      <c r="P62" s="373"/>
      <c r="Q62" s="367"/>
      <c r="R62" s="375"/>
      <c r="S62" s="114"/>
      <c r="T62" s="353"/>
      <c r="U62" s="344"/>
      <c r="V62" s="346"/>
      <c r="W62" s="349"/>
      <c r="X62" s="344"/>
      <c r="Y62" s="350"/>
      <c r="AA62" s="353"/>
      <c r="AB62" s="353"/>
      <c r="AC62" s="353"/>
      <c r="AD62" s="353"/>
      <c r="AE62" s="353"/>
      <c r="AF62" s="353"/>
      <c r="AG62" s="342"/>
    </row>
    <row r="63" spans="2:33" ht="13.5" customHeight="1" x14ac:dyDescent="0.15">
      <c r="B63" s="356"/>
      <c r="C63" s="356"/>
      <c r="D63" s="356"/>
      <c r="E63" s="135"/>
      <c r="F63" s="356"/>
      <c r="G63" s="356"/>
      <c r="H63" s="359"/>
      <c r="I63" s="362"/>
      <c r="J63" s="356"/>
      <c r="K63" s="365"/>
      <c r="M63" s="367"/>
      <c r="N63" s="369"/>
      <c r="O63" s="371"/>
      <c r="P63" s="373"/>
      <c r="Q63" s="367"/>
      <c r="R63" s="375"/>
      <c r="S63" s="114"/>
      <c r="T63" s="353"/>
      <c r="U63" s="344"/>
      <c r="V63" s="347"/>
      <c r="W63" s="349"/>
      <c r="X63" s="344"/>
      <c r="Y63" s="351"/>
      <c r="AA63" s="353"/>
      <c r="AB63" s="353"/>
      <c r="AC63" s="353"/>
      <c r="AD63" s="353"/>
      <c r="AE63" s="353"/>
      <c r="AF63" s="353"/>
      <c r="AG63" s="342"/>
    </row>
    <row r="64" spans="2:33" ht="11.1" customHeight="1" x14ac:dyDescent="0.15">
      <c r="B64" s="136"/>
      <c r="C64" s="136"/>
      <c r="D64" s="137"/>
      <c r="E64" s="140"/>
      <c r="F64" s="141" t="s">
        <v>171</v>
      </c>
      <c r="G64" s="141" t="s">
        <v>171</v>
      </c>
      <c r="H64" s="142" t="s">
        <v>171</v>
      </c>
      <c r="I64" s="143" t="s">
        <v>171</v>
      </c>
      <c r="J64" s="141" t="s">
        <v>172</v>
      </c>
      <c r="K64" s="141" t="s">
        <v>171</v>
      </c>
      <c r="M64" s="144" t="s">
        <v>171</v>
      </c>
      <c r="N64" s="145"/>
      <c r="O64" s="146"/>
      <c r="P64" s="147" t="s">
        <v>171</v>
      </c>
      <c r="Q64" s="145"/>
      <c r="R64" s="145"/>
      <c r="S64" s="114"/>
      <c r="T64" s="138"/>
      <c r="U64" s="148"/>
      <c r="V64" s="149"/>
      <c r="W64" s="150"/>
      <c r="X64" s="148"/>
      <c r="Y64" s="148"/>
      <c r="AA64" s="144" t="s">
        <v>173</v>
      </c>
      <c r="AB64" s="144" t="s">
        <v>171</v>
      </c>
      <c r="AC64" s="144" t="s">
        <v>171</v>
      </c>
      <c r="AD64" s="151" t="s">
        <v>171</v>
      </c>
      <c r="AE64" s="151" t="s">
        <v>171</v>
      </c>
      <c r="AF64" s="151" t="s">
        <v>171</v>
      </c>
      <c r="AG64" s="151" t="s">
        <v>171</v>
      </c>
    </row>
    <row r="65" spans="2:33" ht="11.1" customHeight="1" x14ac:dyDescent="0.15">
      <c r="B65" s="152"/>
      <c r="C65" s="152"/>
      <c r="D65" s="153"/>
      <c r="E65" s="154"/>
      <c r="F65" s="155"/>
      <c r="G65" s="155"/>
      <c r="H65" s="156"/>
      <c r="I65" s="157"/>
      <c r="J65" s="155"/>
      <c r="K65" s="155"/>
      <c r="M65" s="158"/>
      <c r="N65" s="159"/>
      <c r="O65" s="160"/>
      <c r="P65" s="161"/>
      <c r="Q65" s="162"/>
      <c r="R65" s="162"/>
      <c r="S65" s="114"/>
      <c r="T65" s="163"/>
      <c r="U65" s="148"/>
      <c r="V65" s="149"/>
      <c r="W65" s="164"/>
      <c r="X65" s="148"/>
      <c r="Y65" s="148"/>
      <c r="AA65" s="165"/>
      <c r="AB65" s="165"/>
      <c r="AC65" s="165"/>
      <c r="AD65" s="166"/>
      <c r="AE65" s="166"/>
      <c r="AF65" s="166"/>
      <c r="AG65" s="166"/>
    </row>
    <row r="66" spans="2:33" ht="11.1" customHeight="1" x14ac:dyDescent="0.15">
      <c r="B66" s="167">
        <v>1</v>
      </c>
      <c r="C66" s="168">
        <v>40616</v>
      </c>
      <c r="D66" s="169"/>
      <c r="E66" s="172">
        <v>40616</v>
      </c>
      <c r="F66" s="167"/>
      <c r="G66" s="167"/>
      <c r="H66" s="173"/>
      <c r="I66" s="174"/>
      <c r="J66" s="175"/>
      <c r="K66" s="175"/>
      <c r="L66" s="176"/>
      <c r="M66" s="177">
        <v>1200</v>
      </c>
      <c r="N66" s="178"/>
      <c r="O66" s="179"/>
      <c r="P66" s="180">
        <v>1200</v>
      </c>
      <c r="Q66" s="178"/>
      <c r="R66" s="181"/>
      <c r="S66" s="114"/>
      <c r="T66" s="163"/>
      <c r="U66" s="148"/>
      <c r="V66" s="149"/>
      <c r="W66" s="164"/>
      <c r="X66" s="148"/>
      <c r="Y66" s="148"/>
      <c r="AA66" s="178">
        <v>1</v>
      </c>
      <c r="AB66" s="178">
        <v>1</v>
      </c>
      <c r="AC66" s="178">
        <v>1</v>
      </c>
      <c r="AD66" s="178">
        <f>AB66+AC66</f>
        <v>2</v>
      </c>
      <c r="AE66" s="182"/>
      <c r="AF66" s="182">
        <v>500</v>
      </c>
      <c r="AG66" s="182">
        <v>500</v>
      </c>
    </row>
    <row r="67" spans="2:33" ht="11.1" customHeight="1" x14ac:dyDescent="0.15">
      <c r="B67" s="183">
        <v>2</v>
      </c>
      <c r="C67" s="184">
        <v>41012</v>
      </c>
      <c r="D67" s="185">
        <v>5693.7099343496038</v>
      </c>
      <c r="E67" s="186">
        <v>41000</v>
      </c>
      <c r="F67" s="183">
        <v>340</v>
      </c>
      <c r="G67" s="183">
        <v>510</v>
      </c>
      <c r="H67" s="187">
        <f>G67+F67</f>
        <v>850</v>
      </c>
      <c r="I67" s="188">
        <v>35</v>
      </c>
      <c r="J67" s="189">
        <v>42</v>
      </c>
      <c r="K67" s="190">
        <f>J67+I67</f>
        <v>77</v>
      </c>
      <c r="L67" s="176"/>
      <c r="M67" s="177">
        <v>429.96057295534786</v>
      </c>
      <c r="N67" s="190">
        <f t="shared" ref="N67:N98" si="0">下駄1-(F67-40999)/除数11</f>
        <v>20.329499999999999</v>
      </c>
      <c r="O67" s="187">
        <f t="shared" ref="O67:O98" si="1">(M67+N67)*(1-V67/除数12)</f>
        <v>411.19404766024519</v>
      </c>
      <c r="P67" s="180">
        <v>579.02443403557709</v>
      </c>
      <c r="Q67" s="190">
        <f t="shared" ref="Q67:Q98" si="2">下駄2-(G67-40999)/除数21</f>
        <v>101.14538461538461</v>
      </c>
      <c r="R67" s="177">
        <f t="shared" ref="R67:R98" si="3">(P67+Q67)*(1-V67/除数22)</f>
        <v>621.11469389456863</v>
      </c>
      <c r="S67" s="114"/>
      <c r="T67" s="191">
        <v>80</v>
      </c>
      <c r="U67" s="192">
        <f t="shared" ref="U67:U98" si="4">PI()/180*T67</f>
        <v>1.3962634015954636</v>
      </c>
      <c r="V67" s="193">
        <f t="shared" ref="V67:V98" si="5">COS(U67)</f>
        <v>0.17364817766693041</v>
      </c>
      <c r="W67" s="194">
        <v>80</v>
      </c>
      <c r="X67" s="192">
        <f t="shared" ref="X67:X98" si="6">PI()/180*W67</f>
        <v>1.3962634015954636</v>
      </c>
      <c r="Y67" s="192">
        <f t="shared" ref="Y67:Y98" si="7">COS(X67)</f>
        <v>0.17364817766693041</v>
      </c>
      <c r="AA67" s="195">
        <v>1.3739705876707099E-15</v>
      </c>
      <c r="AB67" s="196">
        <v>0.69457548573370353</v>
      </c>
      <c r="AC67" s="196">
        <v>0.97531785729637899</v>
      </c>
      <c r="AD67" s="196">
        <f>AB67+AC67</f>
        <v>1.6698933430300826</v>
      </c>
      <c r="AE67" s="182">
        <v>1000</v>
      </c>
      <c r="AF67" s="177">
        <v>347.28774286685177</v>
      </c>
      <c r="AG67" s="177">
        <v>487.65892864818949</v>
      </c>
    </row>
    <row r="68" spans="2:33" ht="11.1" customHeight="1" x14ac:dyDescent="0.15">
      <c r="B68" s="183">
        <v>3</v>
      </c>
      <c r="C68" s="184">
        <v>41045</v>
      </c>
      <c r="D68" s="185">
        <v>6461.0235251811728</v>
      </c>
      <c r="E68" s="186">
        <v>41030</v>
      </c>
      <c r="F68" s="183">
        <v>550</v>
      </c>
      <c r="G68" s="183">
        <v>850</v>
      </c>
      <c r="H68" s="187">
        <f>G68+F68</f>
        <v>1400</v>
      </c>
      <c r="I68" s="197">
        <v>41</v>
      </c>
      <c r="J68" s="183">
        <v>63</v>
      </c>
      <c r="K68" s="190">
        <f t="shared" ref="K68:K131" si="8">J68+I68</f>
        <v>104</v>
      </c>
      <c r="L68" s="176"/>
      <c r="M68" s="177">
        <v>396.8297377955073</v>
      </c>
      <c r="N68" s="190">
        <f t="shared" si="0"/>
        <v>20.224499999999999</v>
      </c>
      <c r="O68" s="187">
        <f t="shared" si="1"/>
        <v>576.79527846674182</v>
      </c>
      <c r="P68" s="180">
        <v>546.98013046011727</v>
      </c>
      <c r="Q68" s="190">
        <f t="shared" si="2"/>
        <v>100.88384615384615</v>
      </c>
      <c r="R68" s="177">
        <f t="shared" si="3"/>
        <v>896.01027620500838</v>
      </c>
      <c r="S68" s="114"/>
      <c r="T68" s="191">
        <v>140</v>
      </c>
      <c r="U68" s="192">
        <f t="shared" si="4"/>
        <v>2.4434609527920612</v>
      </c>
      <c r="V68" s="193">
        <f t="shared" si="5"/>
        <v>-0.7660444431189779</v>
      </c>
      <c r="W68" s="194">
        <v>110</v>
      </c>
      <c r="X68" s="192">
        <f t="shared" si="6"/>
        <v>1.9198621771937625</v>
      </c>
      <c r="Y68" s="192">
        <f t="shared" si="7"/>
        <v>-0.34202014332566871</v>
      </c>
      <c r="AA68" s="195">
        <v>7.9336960051412041E-17</v>
      </c>
      <c r="AB68" s="196">
        <v>0.67379751598409898</v>
      </c>
      <c r="AC68" s="196">
        <v>0.97328872093044583</v>
      </c>
      <c r="AD68" s="196">
        <f t="shared" ref="AD68:AD131" si="9">AB68+AC68</f>
        <v>1.6470862369145447</v>
      </c>
      <c r="AE68" s="177">
        <v>9840.024405930897</v>
      </c>
      <c r="AF68" s="177">
        <v>336.89875799204947</v>
      </c>
      <c r="AG68" s="177">
        <v>486.64436046522292</v>
      </c>
    </row>
    <row r="69" spans="2:33" ht="11.1" customHeight="1" x14ac:dyDescent="0.15">
      <c r="B69" s="183">
        <v>4</v>
      </c>
      <c r="C69" s="184">
        <v>41073</v>
      </c>
      <c r="D69" s="185">
        <v>6179.5927881937196</v>
      </c>
      <c r="E69" s="186">
        <v>41061</v>
      </c>
      <c r="F69" s="183">
        <v>550</v>
      </c>
      <c r="G69" s="183">
        <v>890</v>
      </c>
      <c r="H69" s="187">
        <f>G69+F69</f>
        <v>1440</v>
      </c>
      <c r="I69" s="197">
        <v>61</v>
      </c>
      <c r="J69" s="183">
        <v>87</v>
      </c>
      <c r="K69" s="190">
        <f t="shared" si="8"/>
        <v>148</v>
      </c>
      <c r="L69" s="176"/>
      <c r="M69" s="177">
        <v>365.274178794161</v>
      </c>
      <c r="N69" s="190">
        <f t="shared" si="0"/>
        <v>20.224499999999999</v>
      </c>
      <c r="O69" s="187">
        <f t="shared" si="1"/>
        <v>578.2480181912415</v>
      </c>
      <c r="P69" s="180">
        <v>515.72956914725592</v>
      </c>
      <c r="Q69" s="190">
        <f t="shared" si="2"/>
        <v>100.85307692307693</v>
      </c>
      <c r="R69" s="177">
        <f t="shared" si="3"/>
        <v>924.87396910549933</v>
      </c>
      <c r="S69" s="114"/>
      <c r="T69" s="191">
        <v>180</v>
      </c>
      <c r="U69" s="192">
        <f t="shared" si="4"/>
        <v>3.1415926535897931</v>
      </c>
      <c r="V69" s="193">
        <f t="shared" si="5"/>
        <v>-1</v>
      </c>
      <c r="W69" s="194">
        <v>140</v>
      </c>
      <c r="X69" s="192">
        <f t="shared" si="6"/>
        <v>2.4434609527920612</v>
      </c>
      <c r="Y69" s="192">
        <f t="shared" si="7"/>
        <v>-0.7660444431189779</v>
      </c>
      <c r="AA69" s="195">
        <v>7.0570870630048808E-18</v>
      </c>
      <c r="AB69" s="196">
        <v>0.65665590138526675</v>
      </c>
      <c r="AC69" s="196">
        <v>0.97157034041325652</v>
      </c>
      <c r="AD69" s="196">
        <f t="shared" si="9"/>
        <v>1.6282262417985232</v>
      </c>
      <c r="AE69" s="177">
        <v>9707.8187297706172</v>
      </c>
      <c r="AF69" s="177">
        <v>328.32795069263335</v>
      </c>
      <c r="AG69" s="177">
        <v>485.78517020662827</v>
      </c>
    </row>
    <row r="70" spans="2:33" ht="11.1" customHeight="1" x14ac:dyDescent="0.15">
      <c r="B70" s="183">
        <v>5</v>
      </c>
      <c r="C70" s="184">
        <v>41101</v>
      </c>
      <c r="D70" s="185">
        <v>6411.8394300434275</v>
      </c>
      <c r="E70" s="186">
        <v>41091</v>
      </c>
      <c r="F70" s="183">
        <v>460</v>
      </c>
      <c r="G70" s="183">
        <v>760</v>
      </c>
      <c r="H70" s="187">
        <f>G70+F70</f>
        <v>1220</v>
      </c>
      <c r="I70" s="197">
        <v>41</v>
      </c>
      <c r="J70" s="183">
        <v>55</v>
      </c>
      <c r="K70" s="190">
        <f t="shared" si="8"/>
        <v>96</v>
      </c>
      <c r="L70" s="176"/>
      <c r="M70" s="177">
        <v>337.12778731786102</v>
      </c>
      <c r="N70" s="190">
        <f t="shared" si="0"/>
        <v>20.269500000000001</v>
      </c>
      <c r="O70" s="187">
        <f t="shared" si="1"/>
        <v>512.15485234831783</v>
      </c>
      <c r="P70" s="180">
        <v>487.18812269841669</v>
      </c>
      <c r="Q70" s="190">
        <f t="shared" si="2"/>
        <v>100.95307692307692</v>
      </c>
      <c r="R70" s="177">
        <f t="shared" si="3"/>
        <v>842.81380956372755</v>
      </c>
      <c r="S70" s="114"/>
      <c r="T70" s="191">
        <v>210</v>
      </c>
      <c r="U70" s="192">
        <f t="shared" si="4"/>
        <v>3.6651914291880923</v>
      </c>
      <c r="V70" s="193">
        <f t="shared" si="5"/>
        <v>-0.8660254037844386</v>
      </c>
      <c r="W70" s="194">
        <v>170</v>
      </c>
      <c r="X70" s="192">
        <f t="shared" si="6"/>
        <v>2.9670597283903604</v>
      </c>
      <c r="Y70" s="192">
        <f t="shared" si="7"/>
        <v>-0.98480775301220802</v>
      </c>
      <c r="AA70" s="195">
        <v>6.2773362859577408E-19</v>
      </c>
      <c r="AB70" s="196">
        <v>0.63995037469724503</v>
      </c>
      <c r="AC70" s="196">
        <v>0.96985499376622131</v>
      </c>
      <c r="AD70" s="196">
        <f t="shared" si="9"/>
        <v>1.6098053684634663</v>
      </c>
      <c r="AE70" s="177">
        <v>9578.7678474331897</v>
      </c>
      <c r="AF70" s="177">
        <v>319.97518734862251</v>
      </c>
      <c r="AG70" s="177">
        <v>484.92749688311068</v>
      </c>
    </row>
    <row r="71" spans="2:33" ht="11.1" customHeight="1" x14ac:dyDescent="0.15">
      <c r="B71" s="183">
        <v>6</v>
      </c>
      <c r="C71" s="184">
        <v>41129</v>
      </c>
      <c r="D71" s="185">
        <v>6767.281654590066</v>
      </c>
      <c r="E71" s="186">
        <v>41122</v>
      </c>
      <c r="F71" s="183">
        <v>390</v>
      </c>
      <c r="G71" s="183">
        <v>660</v>
      </c>
      <c r="H71" s="187">
        <f t="shared" ref="H71:H134" si="10">G71+F71</f>
        <v>1050</v>
      </c>
      <c r="I71" s="197">
        <v>19</v>
      </c>
      <c r="J71" s="183">
        <v>38</v>
      </c>
      <c r="K71" s="190">
        <f t="shared" si="8"/>
        <v>57</v>
      </c>
      <c r="L71" s="176"/>
      <c r="M71" s="177">
        <v>310.31967600342068</v>
      </c>
      <c r="N71" s="190">
        <f t="shared" si="0"/>
        <v>20.304500000000001</v>
      </c>
      <c r="O71" s="187">
        <f t="shared" si="1"/>
        <v>413.28022000427598</v>
      </c>
      <c r="P71" s="180">
        <v>459.35365220955737</v>
      </c>
      <c r="Q71" s="190">
        <f t="shared" si="2"/>
        <v>101.03</v>
      </c>
      <c r="R71" s="177">
        <f t="shared" si="3"/>
        <v>700.47956526194685</v>
      </c>
      <c r="S71" s="114"/>
      <c r="T71" s="191">
        <v>240</v>
      </c>
      <c r="U71" s="192">
        <f t="shared" si="4"/>
        <v>4.1887902047863905</v>
      </c>
      <c r="V71" s="193">
        <f t="shared" si="5"/>
        <v>-0.50000000000000044</v>
      </c>
      <c r="W71" s="194">
        <v>200</v>
      </c>
      <c r="X71" s="192">
        <f t="shared" si="6"/>
        <v>3.4906585039886591</v>
      </c>
      <c r="Y71" s="192">
        <f t="shared" si="7"/>
        <v>-0.93969262078590843</v>
      </c>
      <c r="AA71" s="195">
        <v>5.5837416337928373E-20</v>
      </c>
      <c r="AB71" s="196">
        <v>0.62366984171039241</v>
      </c>
      <c r="AC71" s="196">
        <v>0.96814267563292022</v>
      </c>
      <c r="AD71" s="196">
        <f t="shared" si="9"/>
        <v>1.5918125173433126</v>
      </c>
      <c r="AE71" s="177">
        <v>9452.7918682194795</v>
      </c>
      <c r="AF71" s="177">
        <v>311.83492085519623</v>
      </c>
      <c r="AG71" s="177">
        <v>484.07133781646013</v>
      </c>
    </row>
    <row r="72" spans="2:33" ht="11.1" customHeight="1" x14ac:dyDescent="0.15">
      <c r="B72" s="183">
        <v>7</v>
      </c>
      <c r="C72" s="184">
        <v>41164</v>
      </c>
      <c r="D72" s="185">
        <v>6054.9434296986519</v>
      </c>
      <c r="E72" s="186">
        <v>41153</v>
      </c>
      <c r="F72" s="183">
        <v>300</v>
      </c>
      <c r="G72" s="183">
        <v>510</v>
      </c>
      <c r="H72" s="187">
        <f t="shared" si="10"/>
        <v>810</v>
      </c>
      <c r="I72" s="197">
        <v>17</v>
      </c>
      <c r="J72" s="183">
        <v>23</v>
      </c>
      <c r="K72" s="190">
        <f t="shared" si="8"/>
        <v>40</v>
      </c>
      <c r="L72" s="176"/>
      <c r="M72" s="177">
        <v>285.64332261366877</v>
      </c>
      <c r="N72" s="190">
        <f t="shared" si="0"/>
        <v>20.349499999999999</v>
      </c>
      <c r="O72" s="187">
        <f t="shared" si="1"/>
        <v>358.32067713714514</v>
      </c>
      <c r="P72" s="180">
        <v>433.10944575074848</v>
      </c>
      <c r="Q72" s="190">
        <f t="shared" si="2"/>
        <v>101.14538461538461</v>
      </c>
      <c r="R72" s="177">
        <f t="shared" si="3"/>
        <v>625.61778719326082</v>
      </c>
      <c r="S72" s="114"/>
      <c r="T72" s="191">
        <v>250</v>
      </c>
      <c r="U72" s="192">
        <f t="shared" si="4"/>
        <v>4.3633231299858242</v>
      </c>
      <c r="V72" s="193">
        <f t="shared" si="5"/>
        <v>-0.34202014332566855</v>
      </c>
      <c r="W72" s="194">
        <v>230</v>
      </c>
      <c r="X72" s="192">
        <f t="shared" si="6"/>
        <v>4.0142572795869578</v>
      </c>
      <c r="Y72" s="192">
        <f t="shared" si="7"/>
        <v>-0.64278760968653947</v>
      </c>
      <c r="AA72" s="195">
        <v>2.7124560773886395E-21</v>
      </c>
      <c r="AB72" s="196">
        <v>0.60390037779968619</v>
      </c>
      <c r="AC72" s="196">
        <v>0.96600652866886683</v>
      </c>
      <c r="AD72" s="196">
        <f t="shared" si="9"/>
        <v>1.5699069064685531</v>
      </c>
      <c r="AE72" s="177">
        <v>9299.5275528040438</v>
      </c>
      <c r="AF72" s="177">
        <v>301.95018889984311</v>
      </c>
      <c r="AG72" s="177">
        <v>483.00326433443342</v>
      </c>
    </row>
    <row r="73" spans="2:33" ht="11.1" customHeight="1" x14ac:dyDescent="0.15">
      <c r="B73" s="183">
        <v>8</v>
      </c>
      <c r="C73" s="184">
        <v>41199</v>
      </c>
      <c r="D73" s="185">
        <v>6164.2626032404287</v>
      </c>
      <c r="E73" s="186">
        <v>41183</v>
      </c>
      <c r="F73" s="183">
        <v>260</v>
      </c>
      <c r="G73" s="183">
        <v>450</v>
      </c>
      <c r="H73" s="187">
        <f t="shared" si="10"/>
        <v>710</v>
      </c>
      <c r="I73" s="197">
        <v>17</v>
      </c>
      <c r="J73" s="183">
        <v>24</v>
      </c>
      <c r="K73" s="190">
        <f t="shared" si="8"/>
        <v>41</v>
      </c>
      <c r="L73" s="176"/>
      <c r="M73" s="177">
        <v>263.63292810011075</v>
      </c>
      <c r="N73" s="190">
        <f t="shared" si="0"/>
        <v>20.369499999999999</v>
      </c>
      <c r="O73" s="187">
        <f t="shared" si="1"/>
        <v>308.66068014639461</v>
      </c>
      <c r="P73" s="180">
        <v>409.14035266031175</v>
      </c>
      <c r="Q73" s="190">
        <f t="shared" si="2"/>
        <v>101.19153846153846</v>
      </c>
      <c r="R73" s="177">
        <f t="shared" si="3"/>
        <v>554.64099257116402</v>
      </c>
      <c r="S73" s="114"/>
      <c r="T73" s="191">
        <v>260</v>
      </c>
      <c r="U73" s="192">
        <f t="shared" si="4"/>
        <v>4.5378560551852569</v>
      </c>
      <c r="V73" s="193">
        <f t="shared" si="5"/>
        <v>-0.17364817766693033</v>
      </c>
      <c r="W73" s="194">
        <v>260</v>
      </c>
      <c r="X73" s="192">
        <f t="shared" si="6"/>
        <v>4.5378560551852569</v>
      </c>
      <c r="Y73" s="192">
        <f t="shared" si="7"/>
        <v>-0.17364817766693033</v>
      </c>
      <c r="AA73" s="195">
        <v>1.3176501447049805E-22</v>
      </c>
      <c r="AB73" s="196">
        <v>0.58475757831489616</v>
      </c>
      <c r="AC73" s="196">
        <v>0.96387509498103519</v>
      </c>
      <c r="AD73" s="196">
        <f t="shared" si="9"/>
        <v>1.5486326732959315</v>
      </c>
      <c r="AE73" s="177">
        <v>9150.7985327769748</v>
      </c>
      <c r="AF73" s="177">
        <v>292.37878915744807</v>
      </c>
      <c r="AG73" s="177">
        <v>481.9375474905176</v>
      </c>
    </row>
    <row r="74" spans="2:33" ht="11.1" customHeight="1" x14ac:dyDescent="0.15">
      <c r="B74" s="183">
        <v>9</v>
      </c>
      <c r="C74" s="184">
        <v>41234</v>
      </c>
      <c r="D74" s="185">
        <v>5754.4110320193013</v>
      </c>
      <c r="E74" s="186">
        <v>41214</v>
      </c>
      <c r="F74" s="183">
        <v>250</v>
      </c>
      <c r="G74" s="183">
        <v>450</v>
      </c>
      <c r="H74" s="187">
        <f t="shared" si="10"/>
        <v>700</v>
      </c>
      <c r="I74" s="197">
        <v>11</v>
      </c>
      <c r="J74" s="183">
        <v>23</v>
      </c>
      <c r="K74" s="190">
        <f t="shared" si="8"/>
        <v>34</v>
      </c>
      <c r="L74" s="176"/>
      <c r="M74" s="177">
        <v>242.66906469719279</v>
      </c>
      <c r="N74" s="190">
        <f t="shared" si="0"/>
        <v>20.374500000000001</v>
      </c>
      <c r="O74" s="187">
        <f t="shared" si="1"/>
        <v>240.20504686885241</v>
      </c>
      <c r="P74" s="180">
        <v>385.76497764326814</v>
      </c>
      <c r="Q74" s="190">
        <f t="shared" si="2"/>
        <v>101.19153846153846</v>
      </c>
      <c r="R74" s="177">
        <f t="shared" si="3"/>
        <v>444.67696029248822</v>
      </c>
      <c r="S74" s="114"/>
      <c r="T74" s="191">
        <v>280</v>
      </c>
      <c r="U74" s="192">
        <f t="shared" si="4"/>
        <v>4.8869219055841224</v>
      </c>
      <c r="V74" s="193">
        <f t="shared" si="5"/>
        <v>0.17364817766692997</v>
      </c>
      <c r="W74" s="194">
        <v>290</v>
      </c>
      <c r="X74" s="192">
        <f t="shared" si="6"/>
        <v>5.0614548307835561</v>
      </c>
      <c r="Y74" s="192">
        <f t="shared" si="7"/>
        <v>0.34202014332566899</v>
      </c>
      <c r="AA74" s="195">
        <v>6.4008479927630679E-24</v>
      </c>
      <c r="AB74" s="196">
        <v>0.56622157886797009</v>
      </c>
      <c r="AC74" s="196">
        <v>0.96174836416987231</v>
      </c>
      <c r="AD74" s="196">
        <f t="shared" si="9"/>
        <v>1.5279699430378424</v>
      </c>
      <c r="AE74" s="177">
        <v>9006.4617582140236</v>
      </c>
      <c r="AF74" s="177">
        <v>283.11078943398502</v>
      </c>
      <c r="AG74" s="177">
        <v>480.87418208493614</v>
      </c>
    </row>
    <row r="75" spans="2:33" ht="11.1" customHeight="1" x14ac:dyDescent="0.15">
      <c r="B75" s="183">
        <v>10</v>
      </c>
      <c r="C75" s="184">
        <v>41262</v>
      </c>
      <c r="D75" s="185">
        <v>5830.9070462498912</v>
      </c>
      <c r="E75" s="186">
        <v>41244</v>
      </c>
      <c r="F75" s="183">
        <v>180</v>
      </c>
      <c r="G75" s="183">
        <v>330</v>
      </c>
      <c r="H75" s="187">
        <f t="shared" si="10"/>
        <v>510</v>
      </c>
      <c r="I75" s="198">
        <v>5.5</v>
      </c>
      <c r="J75" s="199">
        <v>11.5</v>
      </c>
      <c r="K75" s="190">
        <f t="shared" si="8"/>
        <v>17</v>
      </c>
      <c r="L75" s="176"/>
      <c r="M75" s="177">
        <v>223.97007393714856</v>
      </c>
      <c r="N75" s="190">
        <f t="shared" si="0"/>
        <v>20.409500000000001</v>
      </c>
      <c r="O75" s="187">
        <f t="shared" si="1"/>
        <v>165.83749284351126</v>
      </c>
      <c r="P75" s="180">
        <v>364.4160166568966</v>
      </c>
      <c r="Q75" s="190">
        <f t="shared" si="2"/>
        <v>101.28384615384616</v>
      </c>
      <c r="R75" s="177">
        <f t="shared" si="3"/>
        <v>316.02681198700947</v>
      </c>
      <c r="S75" s="114"/>
      <c r="T75" s="191">
        <v>310</v>
      </c>
      <c r="U75" s="192">
        <f t="shared" si="4"/>
        <v>5.4105206811824216</v>
      </c>
      <c r="V75" s="193">
        <f t="shared" si="5"/>
        <v>0.64278760968653925</v>
      </c>
      <c r="W75" s="194">
        <v>320</v>
      </c>
      <c r="X75" s="192">
        <f t="shared" si="6"/>
        <v>5.5850536063818543</v>
      </c>
      <c r="Y75" s="192">
        <f t="shared" si="7"/>
        <v>0.76604444311897779</v>
      </c>
      <c r="AA75" s="195">
        <v>5.6936063006089925E-25</v>
      </c>
      <c r="AB75" s="196">
        <v>0.55181672896536793</v>
      </c>
      <c r="AC75" s="196">
        <v>0.96005035861829413</v>
      </c>
      <c r="AD75" s="196">
        <f t="shared" si="9"/>
        <v>1.5118670875836622</v>
      </c>
      <c r="AE75" s="177">
        <v>8894.0615232515156</v>
      </c>
      <c r="AF75" s="177">
        <v>275.90836448268396</v>
      </c>
      <c r="AG75" s="177">
        <v>480.02517930914706</v>
      </c>
    </row>
    <row r="76" spans="2:33" ht="11.1" customHeight="1" x14ac:dyDescent="0.15">
      <c r="B76" s="183">
        <v>11</v>
      </c>
      <c r="C76" s="184">
        <v>41290</v>
      </c>
      <c r="D76" s="185">
        <v>5508.7884612072394</v>
      </c>
      <c r="E76" s="186">
        <v>41275</v>
      </c>
      <c r="F76" s="183">
        <v>160</v>
      </c>
      <c r="G76" s="183">
        <v>300</v>
      </c>
      <c r="H76" s="187">
        <f t="shared" si="10"/>
        <v>460</v>
      </c>
      <c r="I76" s="200">
        <v>4.2563140860967774</v>
      </c>
      <c r="J76" s="190">
        <v>11.301538550542444</v>
      </c>
      <c r="K76" s="190">
        <f t="shared" si="8"/>
        <v>15.557852636639222</v>
      </c>
      <c r="L76" s="176"/>
      <c r="M76" s="177">
        <v>206.16016653978119</v>
      </c>
      <c r="N76" s="190">
        <f t="shared" si="0"/>
        <v>20.419499999999999</v>
      </c>
      <c r="O76" s="187">
        <f t="shared" si="1"/>
        <v>139.794619301506</v>
      </c>
      <c r="P76" s="180">
        <v>343.59587267406971</v>
      </c>
      <c r="Q76" s="190">
        <f t="shared" si="2"/>
        <v>101.30692307692308</v>
      </c>
      <c r="R76" s="177">
        <f t="shared" si="3"/>
        <v>274.49513854442</v>
      </c>
      <c r="S76" s="114"/>
      <c r="T76" s="191">
        <v>320</v>
      </c>
      <c r="U76" s="192">
        <f t="shared" si="4"/>
        <v>5.5850536063818543</v>
      </c>
      <c r="V76" s="193">
        <f t="shared" si="5"/>
        <v>0.76604444311897779</v>
      </c>
      <c r="W76" s="194">
        <v>350</v>
      </c>
      <c r="X76" s="192">
        <f t="shared" si="6"/>
        <v>6.1086523819801535</v>
      </c>
      <c r="Y76" s="192">
        <f t="shared" si="7"/>
        <v>0.98480775301220802</v>
      </c>
      <c r="AA76" s="195">
        <v>5.0645090686400659E-26</v>
      </c>
      <c r="AB76" s="196">
        <v>0.53777834284383796</v>
      </c>
      <c r="AC76" s="196">
        <v>0.95835535096404623</v>
      </c>
      <c r="AD76" s="196">
        <f t="shared" si="9"/>
        <v>1.4961336938078842</v>
      </c>
      <c r="AE76" s="177">
        <v>8784.3146985378517</v>
      </c>
      <c r="AF76" s="177">
        <v>268.889171421919</v>
      </c>
      <c r="AG76" s="177">
        <v>479.17767548202312</v>
      </c>
    </row>
    <row r="77" spans="2:33" ht="11.1" customHeight="1" x14ac:dyDescent="0.15">
      <c r="B77" s="183">
        <v>12</v>
      </c>
      <c r="C77" s="184">
        <v>41318</v>
      </c>
      <c r="D77" s="185">
        <v>4728.3759929486159</v>
      </c>
      <c r="E77" s="186">
        <v>41306</v>
      </c>
      <c r="F77" s="183">
        <v>98</v>
      </c>
      <c r="G77" s="183">
        <v>180</v>
      </c>
      <c r="H77" s="187">
        <f t="shared" si="10"/>
        <v>278</v>
      </c>
      <c r="I77" s="200">
        <v>4.1480321557769662</v>
      </c>
      <c r="J77" s="190">
        <v>11.457859997308681</v>
      </c>
      <c r="K77" s="190">
        <f t="shared" si="8"/>
        <v>15.605892153085648</v>
      </c>
      <c r="L77" s="176"/>
      <c r="M77" s="177">
        <v>189.76648764083276</v>
      </c>
      <c r="N77" s="190">
        <f t="shared" si="0"/>
        <v>20.450500000000002</v>
      </c>
      <c r="O77" s="187">
        <f t="shared" si="1"/>
        <v>119.19036183883253</v>
      </c>
      <c r="P77" s="180">
        <v>323.96524390367057</v>
      </c>
      <c r="Q77" s="190">
        <f t="shared" si="2"/>
        <v>101.39923076923077</v>
      </c>
      <c r="R77" s="177">
        <f t="shared" si="3"/>
        <v>241.17625420582388</v>
      </c>
      <c r="S77" s="114"/>
      <c r="T77" s="191">
        <v>330</v>
      </c>
      <c r="U77" s="192">
        <f t="shared" si="4"/>
        <v>5.7595865315812871</v>
      </c>
      <c r="V77" s="193">
        <f t="shared" si="5"/>
        <v>0.86602540378443837</v>
      </c>
      <c r="W77" s="194">
        <v>380</v>
      </c>
      <c r="X77" s="192">
        <f t="shared" si="6"/>
        <v>6.6322511575784526</v>
      </c>
      <c r="Y77" s="192">
        <f t="shared" si="7"/>
        <v>0.93969262078590832</v>
      </c>
      <c r="AA77" s="195">
        <v>4.5049219689801227E-27</v>
      </c>
      <c r="AB77" s="196">
        <v>0.52409709755286349</v>
      </c>
      <c r="AC77" s="196">
        <v>0.9566633359142197</v>
      </c>
      <c r="AD77" s="196">
        <f t="shared" si="9"/>
        <v>1.4807604334670832</v>
      </c>
      <c r="AE77" s="177">
        <v>8677.1541443591486</v>
      </c>
      <c r="AF77" s="177">
        <v>262.04854877643174</v>
      </c>
      <c r="AG77" s="177">
        <v>478.33166795710986</v>
      </c>
    </row>
    <row r="78" spans="2:33" ht="11.1" customHeight="1" x14ac:dyDescent="0.15">
      <c r="B78" s="183">
        <v>13</v>
      </c>
      <c r="C78" s="184">
        <v>41346</v>
      </c>
      <c r="D78" s="185">
        <v>5774.2107831388548</v>
      </c>
      <c r="E78" s="186">
        <v>41334</v>
      </c>
      <c r="F78" s="183">
        <v>160</v>
      </c>
      <c r="G78" s="183">
        <v>320</v>
      </c>
      <c r="H78" s="187">
        <f t="shared" si="10"/>
        <v>480</v>
      </c>
      <c r="I78" s="200">
        <v>4.0425049508361122</v>
      </c>
      <c r="J78" s="190">
        <v>11.437630683062403</v>
      </c>
      <c r="K78" s="190">
        <f t="shared" si="8"/>
        <v>15.480135633898517</v>
      </c>
      <c r="L78" s="176"/>
      <c r="M78" s="177">
        <v>176.08271448801199</v>
      </c>
      <c r="N78" s="190">
        <f t="shared" si="0"/>
        <v>20.419499999999999</v>
      </c>
      <c r="O78" s="187">
        <f t="shared" si="1"/>
        <v>104.17637402677464</v>
      </c>
      <c r="P78" s="180">
        <v>307.20015880962615</v>
      </c>
      <c r="Q78" s="190">
        <f t="shared" si="2"/>
        <v>101.29153846153847</v>
      </c>
      <c r="R78" s="177">
        <f t="shared" si="3"/>
        <v>216.56338048215233</v>
      </c>
      <c r="S78" s="114"/>
      <c r="T78" s="191">
        <v>340</v>
      </c>
      <c r="U78" s="192">
        <f t="shared" si="4"/>
        <v>5.9341194567807207</v>
      </c>
      <c r="V78" s="193">
        <f t="shared" si="5"/>
        <v>0.93969262078590843</v>
      </c>
      <c r="W78" s="194">
        <v>410</v>
      </c>
      <c r="X78" s="192">
        <f t="shared" si="6"/>
        <v>7.1558499331767509</v>
      </c>
      <c r="Y78" s="192">
        <f t="shared" si="7"/>
        <v>0.64278760968653958</v>
      </c>
      <c r="AA78" s="195">
        <v>4.0071646968240839E-28</v>
      </c>
      <c r="AB78" s="196">
        <v>0.5107639073206367</v>
      </c>
      <c r="AC78" s="196">
        <v>0.95497430818525053</v>
      </c>
      <c r="AD78" s="196">
        <f t="shared" si="9"/>
        <v>1.4657382155058873</v>
      </c>
      <c r="AE78" s="177">
        <v>8572.5144284139478</v>
      </c>
      <c r="AF78" s="177">
        <v>255.38195366031835</v>
      </c>
      <c r="AG78" s="177">
        <v>477.48715409262525</v>
      </c>
    </row>
    <row r="79" spans="2:33" ht="11.1" customHeight="1" x14ac:dyDescent="0.15">
      <c r="B79" s="183">
        <v>14</v>
      </c>
      <c r="C79" s="184">
        <v>41376</v>
      </c>
      <c r="D79" s="185">
        <v>5482.3589469097042</v>
      </c>
      <c r="E79" s="186">
        <v>41365</v>
      </c>
      <c r="F79" s="183">
        <v>220</v>
      </c>
      <c r="G79" s="183">
        <v>460</v>
      </c>
      <c r="H79" s="187">
        <f t="shared" si="10"/>
        <v>680</v>
      </c>
      <c r="I79" s="200">
        <v>3.9324174064808517</v>
      </c>
      <c r="J79" s="183">
        <v>34</v>
      </c>
      <c r="K79" s="190">
        <f t="shared" si="8"/>
        <v>37.932417406480852</v>
      </c>
      <c r="L79" s="176"/>
      <c r="M79" s="177">
        <v>162.08076867364113</v>
      </c>
      <c r="N79" s="190">
        <f t="shared" si="0"/>
        <v>20.389500000000002</v>
      </c>
      <c r="O79" s="187">
        <f t="shared" si="1"/>
        <v>166.62745385685463</v>
      </c>
      <c r="P79" s="180">
        <v>289.64892273433162</v>
      </c>
      <c r="Q79" s="190">
        <f t="shared" si="2"/>
        <v>101.18384615384616</v>
      </c>
      <c r="R79" s="177">
        <f t="shared" si="3"/>
        <v>356.89906984320146</v>
      </c>
      <c r="S79" s="114"/>
      <c r="T79" s="163">
        <v>80</v>
      </c>
      <c r="U79" s="192">
        <f t="shared" si="4"/>
        <v>1.3962634015954636</v>
      </c>
      <c r="V79" s="193">
        <f t="shared" si="5"/>
        <v>0.17364817766693041</v>
      </c>
      <c r="W79" s="164">
        <v>440</v>
      </c>
      <c r="X79" s="192">
        <f t="shared" si="6"/>
        <v>7.67944870877505</v>
      </c>
      <c r="Y79" s="192">
        <f t="shared" si="7"/>
        <v>0.17364817766693044</v>
      </c>
      <c r="AA79" s="195">
        <v>2.9986542396966651E-29</v>
      </c>
      <c r="AB79" s="196">
        <v>0.49685452564119142</v>
      </c>
      <c r="AC79" s="196">
        <v>0.95316794463821375</v>
      </c>
      <c r="AD79" s="196">
        <f t="shared" si="9"/>
        <v>1.4500224702794051</v>
      </c>
      <c r="AE79" s="177">
        <v>8463.1253906936308</v>
      </c>
      <c r="AF79" s="177">
        <v>248.4272628205957</v>
      </c>
      <c r="AG79" s="177">
        <v>476.58397231910686</v>
      </c>
    </row>
    <row r="80" spans="2:33" ht="11.1" customHeight="1" x14ac:dyDescent="0.15">
      <c r="B80" s="183">
        <v>15</v>
      </c>
      <c r="C80" s="184">
        <v>41410</v>
      </c>
      <c r="D80" s="185">
        <v>6221.1897932797165</v>
      </c>
      <c r="E80" s="186">
        <v>41395</v>
      </c>
      <c r="F80" s="183">
        <v>250</v>
      </c>
      <c r="G80" s="183">
        <v>540</v>
      </c>
      <c r="H80" s="187">
        <f t="shared" si="10"/>
        <v>790</v>
      </c>
      <c r="I80" s="197">
        <v>17</v>
      </c>
      <c r="J80" s="183">
        <v>35</v>
      </c>
      <c r="K80" s="190">
        <f t="shared" si="8"/>
        <v>52</v>
      </c>
      <c r="L80" s="176"/>
      <c r="M80" s="177">
        <v>149.59155090049353</v>
      </c>
      <c r="N80" s="190">
        <f t="shared" si="0"/>
        <v>20.374500000000001</v>
      </c>
      <c r="O80" s="187">
        <f t="shared" si="1"/>
        <v>235.06682530609376</v>
      </c>
      <c r="P80" s="180">
        <v>273.61920539457333</v>
      </c>
      <c r="Q80" s="190">
        <f t="shared" si="2"/>
        <v>101.12230769230769</v>
      </c>
      <c r="R80" s="177">
        <f t="shared" si="3"/>
        <v>518.27583993998246</v>
      </c>
      <c r="S80" s="114"/>
      <c r="T80" s="163">
        <v>140</v>
      </c>
      <c r="U80" s="192">
        <f t="shared" si="4"/>
        <v>2.4434609527920612</v>
      </c>
      <c r="V80" s="193">
        <f t="shared" si="5"/>
        <v>-0.7660444431189779</v>
      </c>
      <c r="W80" s="164">
        <v>470</v>
      </c>
      <c r="X80" s="192">
        <f t="shared" si="6"/>
        <v>8.2030474843733483</v>
      </c>
      <c r="Y80" s="192">
        <f t="shared" si="7"/>
        <v>-0.34202014332566805</v>
      </c>
      <c r="AA80" s="195">
        <v>1.5881596284188708E-30</v>
      </c>
      <c r="AB80" s="196">
        <v>0.4815479140071342</v>
      </c>
      <c r="AC80" s="196">
        <v>0.95112486279360631</v>
      </c>
      <c r="AD80" s="196">
        <f t="shared" si="9"/>
        <v>1.4326727768007406</v>
      </c>
      <c r="AE80" s="177">
        <v>8342.4646509059985</v>
      </c>
      <c r="AF80" s="177">
        <v>240.77395700356709</v>
      </c>
      <c r="AG80" s="177">
        <v>475.56243139680316</v>
      </c>
    </row>
    <row r="81" spans="2:33" ht="11.1" customHeight="1" x14ac:dyDescent="0.15">
      <c r="B81" s="183">
        <v>16</v>
      </c>
      <c r="C81" s="184">
        <v>41437</v>
      </c>
      <c r="D81" s="185">
        <v>5950.2057887117353</v>
      </c>
      <c r="E81" s="186">
        <v>41426</v>
      </c>
      <c r="F81" s="183">
        <v>260</v>
      </c>
      <c r="G81" s="183">
        <v>560</v>
      </c>
      <c r="H81" s="187">
        <f t="shared" si="10"/>
        <v>820</v>
      </c>
      <c r="I81" s="197">
        <v>22</v>
      </c>
      <c r="J81" s="183">
        <v>48</v>
      </c>
      <c r="K81" s="190">
        <f t="shared" si="8"/>
        <v>70</v>
      </c>
      <c r="L81" s="176"/>
      <c r="M81" s="177">
        <v>137.69615960052013</v>
      </c>
      <c r="N81" s="190">
        <f t="shared" si="0"/>
        <v>20.369499999999999</v>
      </c>
      <c r="O81" s="187">
        <f t="shared" si="1"/>
        <v>237.09848940078018</v>
      </c>
      <c r="P81" s="180">
        <v>257.9865465859861</v>
      </c>
      <c r="Q81" s="190">
        <f t="shared" si="2"/>
        <v>101.10692307692308</v>
      </c>
      <c r="R81" s="177">
        <f t="shared" si="3"/>
        <v>538.64020449436373</v>
      </c>
      <c r="S81" s="114"/>
      <c r="T81" s="163">
        <v>180</v>
      </c>
      <c r="U81" s="192">
        <f t="shared" si="4"/>
        <v>3.1415926535897931</v>
      </c>
      <c r="V81" s="193">
        <f t="shared" si="5"/>
        <v>-1</v>
      </c>
      <c r="W81" s="164">
        <v>500</v>
      </c>
      <c r="X81" s="192">
        <f t="shared" si="6"/>
        <v>8.7266462599716483</v>
      </c>
      <c r="Y81" s="192">
        <f t="shared" si="7"/>
        <v>-0.76604444311897835</v>
      </c>
      <c r="AA81" s="195">
        <v>1.5401904692344053E-31</v>
      </c>
      <c r="AB81" s="196">
        <v>0.46972929954132148</v>
      </c>
      <c r="AC81" s="196">
        <v>0.94950553556996942</v>
      </c>
      <c r="AD81" s="196">
        <f t="shared" si="9"/>
        <v>1.4192348351112909</v>
      </c>
      <c r="AE81" s="177">
        <v>8249.0851451091476</v>
      </c>
      <c r="AF81" s="177">
        <v>234.86464977066075</v>
      </c>
      <c r="AG81" s="177">
        <v>474.75276778498471</v>
      </c>
    </row>
    <row r="82" spans="2:33" ht="11.1" customHeight="1" x14ac:dyDescent="0.15">
      <c r="B82" s="183">
        <v>17</v>
      </c>
      <c r="C82" s="184">
        <v>41465</v>
      </c>
      <c r="D82" s="185">
        <v>6173.8314158538951</v>
      </c>
      <c r="E82" s="186">
        <v>41456</v>
      </c>
      <c r="F82" s="183">
        <v>200</v>
      </c>
      <c r="G82" s="183">
        <v>430</v>
      </c>
      <c r="H82" s="187">
        <f t="shared" si="10"/>
        <v>630</v>
      </c>
      <c r="I82" s="197">
        <v>15</v>
      </c>
      <c r="J82" s="183">
        <v>33</v>
      </c>
      <c r="K82" s="190">
        <f t="shared" si="8"/>
        <v>48</v>
      </c>
      <c r="L82" s="176"/>
      <c r="M82" s="177">
        <v>127.08591053858643</v>
      </c>
      <c r="N82" s="190">
        <f t="shared" si="0"/>
        <v>20.3995</v>
      </c>
      <c r="O82" s="187">
        <f t="shared" si="1"/>
        <v>211.3484666455829</v>
      </c>
      <c r="P82" s="180">
        <v>243.70908482229493</v>
      </c>
      <c r="Q82" s="190">
        <f t="shared" si="2"/>
        <v>101.20692307692308</v>
      </c>
      <c r="R82" s="177">
        <f t="shared" si="3"/>
        <v>494.26902040553642</v>
      </c>
      <c r="S82" s="114"/>
      <c r="T82" s="163">
        <v>210</v>
      </c>
      <c r="U82" s="192">
        <f t="shared" si="4"/>
        <v>3.6651914291880923</v>
      </c>
      <c r="V82" s="193">
        <f t="shared" si="5"/>
        <v>-0.8660254037844386</v>
      </c>
      <c r="W82" s="164">
        <v>530</v>
      </c>
      <c r="X82" s="192">
        <f t="shared" si="6"/>
        <v>9.2502450355699466</v>
      </c>
      <c r="Y82" s="192">
        <f t="shared" si="7"/>
        <v>-0.98480775301220802</v>
      </c>
      <c r="AA82" s="195">
        <v>1.3700119374316871E-32</v>
      </c>
      <c r="AB82" s="201">
        <v>0.45777924269559872</v>
      </c>
      <c r="AC82" s="196">
        <v>0.94782914522638539</v>
      </c>
      <c r="AD82" s="196">
        <f t="shared" si="9"/>
        <v>1.4056083879219841</v>
      </c>
      <c r="AE82" s="177">
        <v>8154.4668967102007</v>
      </c>
      <c r="AF82" s="177">
        <v>228.88962134779936</v>
      </c>
      <c r="AG82" s="177">
        <v>473.91457261319272</v>
      </c>
    </row>
    <row r="83" spans="2:33" ht="11.1" customHeight="1" x14ac:dyDescent="0.15">
      <c r="B83" s="183">
        <v>18</v>
      </c>
      <c r="C83" s="184">
        <v>41493</v>
      </c>
      <c r="D83" s="185">
        <v>6516.079595392629</v>
      </c>
      <c r="E83" s="186">
        <v>41487</v>
      </c>
      <c r="F83" s="183">
        <v>190</v>
      </c>
      <c r="G83" s="183">
        <v>390</v>
      </c>
      <c r="H83" s="187">
        <f t="shared" si="10"/>
        <v>580</v>
      </c>
      <c r="I83" s="197">
        <v>11</v>
      </c>
      <c r="J83" s="183">
        <v>28</v>
      </c>
      <c r="K83" s="190">
        <f t="shared" si="8"/>
        <v>39</v>
      </c>
      <c r="L83" s="176"/>
      <c r="M83" s="177">
        <v>116.98014837842611</v>
      </c>
      <c r="N83" s="190">
        <f t="shared" si="0"/>
        <v>20.404499999999999</v>
      </c>
      <c r="O83" s="187">
        <f t="shared" si="1"/>
        <v>171.73081047303268</v>
      </c>
      <c r="P83" s="180">
        <v>229.78527795323402</v>
      </c>
      <c r="Q83" s="190">
        <f t="shared" si="2"/>
        <v>101.2376923076923</v>
      </c>
      <c r="R83" s="177">
        <f t="shared" si="3"/>
        <v>413.77871282615791</v>
      </c>
      <c r="S83" s="114"/>
      <c r="T83" s="163">
        <v>240</v>
      </c>
      <c r="U83" s="192">
        <f t="shared" si="4"/>
        <v>4.1887902047863905</v>
      </c>
      <c r="V83" s="193">
        <f t="shared" si="5"/>
        <v>-0.50000000000000044</v>
      </c>
      <c r="W83" s="164">
        <v>560</v>
      </c>
      <c r="X83" s="192">
        <f t="shared" si="6"/>
        <v>9.7738438111682449</v>
      </c>
      <c r="Y83" s="192">
        <f t="shared" si="7"/>
        <v>-0.93969262078590865</v>
      </c>
      <c r="AA83" s="195">
        <v>1.2186367505820758E-33</v>
      </c>
      <c r="AB83" s="201">
        <v>0.44613319894583453</v>
      </c>
      <c r="AC83" s="196">
        <v>0.94615571461760961</v>
      </c>
      <c r="AD83" s="196">
        <f t="shared" si="9"/>
        <v>1.3922889135634442</v>
      </c>
      <c r="AE83" s="177">
        <v>8062.0523028175676</v>
      </c>
      <c r="AF83" s="177">
        <v>223.06659947291726</v>
      </c>
      <c r="AG83" s="177">
        <v>473.07785730880482</v>
      </c>
    </row>
    <row r="84" spans="2:33" ht="11.1" customHeight="1" x14ac:dyDescent="0.15">
      <c r="B84" s="183">
        <v>19</v>
      </c>
      <c r="C84" s="184">
        <v>41521</v>
      </c>
      <c r="D84" s="185">
        <v>5830.1834247958523</v>
      </c>
      <c r="E84" s="186">
        <v>41518</v>
      </c>
      <c r="F84" s="183">
        <v>150</v>
      </c>
      <c r="G84" s="183">
        <v>360</v>
      </c>
      <c r="H84" s="187">
        <f t="shared" si="10"/>
        <v>510</v>
      </c>
      <c r="I84" s="197">
        <v>16</v>
      </c>
      <c r="J84" s="183">
        <v>28</v>
      </c>
      <c r="K84" s="190">
        <f t="shared" si="8"/>
        <v>44</v>
      </c>
      <c r="L84" s="176"/>
      <c r="M84" s="177">
        <v>107.67798772220063</v>
      </c>
      <c r="N84" s="190">
        <f t="shared" si="0"/>
        <v>20.424499999999998</v>
      </c>
      <c r="O84" s="187">
        <f t="shared" si="1"/>
        <v>150.0093033277615</v>
      </c>
      <c r="P84" s="180">
        <v>216.65697855517388</v>
      </c>
      <c r="Q84" s="190">
        <f t="shared" si="2"/>
        <v>101.26076923076923</v>
      </c>
      <c r="R84" s="177">
        <f t="shared" si="3"/>
        <v>372.28488461770411</v>
      </c>
      <c r="S84" s="114"/>
      <c r="T84" s="163">
        <v>250</v>
      </c>
      <c r="U84" s="192">
        <f t="shared" si="4"/>
        <v>4.3633231299858242</v>
      </c>
      <c r="V84" s="193">
        <f t="shared" si="5"/>
        <v>-0.34202014332566855</v>
      </c>
      <c r="W84" s="164">
        <v>590</v>
      </c>
      <c r="X84" s="192">
        <f t="shared" si="6"/>
        <v>10.297442586766545</v>
      </c>
      <c r="Y84" s="192">
        <f t="shared" si="7"/>
        <v>-0.64278760968653903</v>
      </c>
      <c r="AA84" s="195">
        <v>1.0839872918576909E-34</v>
      </c>
      <c r="AB84" s="196">
        <v>0.43478343410601561</v>
      </c>
      <c r="AC84" s="196">
        <v>0.94448523851811073</v>
      </c>
      <c r="AD84" s="196">
        <f t="shared" si="9"/>
        <v>1.3792686726241263</v>
      </c>
      <c r="AE84" s="177">
        <v>7971.7856610090548</v>
      </c>
      <c r="AF84" s="177">
        <v>217.3917170530078</v>
      </c>
      <c r="AG84" s="177">
        <v>472.24261925905535</v>
      </c>
    </row>
    <row r="85" spans="2:33" ht="11.1" customHeight="1" x14ac:dyDescent="0.15">
      <c r="B85" s="183">
        <v>20</v>
      </c>
      <c r="C85" s="184">
        <v>41557</v>
      </c>
      <c r="D85" s="185">
        <v>5935.444661501966</v>
      </c>
      <c r="E85" s="186">
        <v>41548</v>
      </c>
      <c r="F85" s="183">
        <v>130</v>
      </c>
      <c r="G85" s="183">
        <v>290</v>
      </c>
      <c r="H85" s="187">
        <f t="shared" si="10"/>
        <v>420</v>
      </c>
      <c r="I85" s="200">
        <v>3.329003160674477</v>
      </c>
      <c r="J85" s="183">
        <v>18</v>
      </c>
      <c r="K85" s="190">
        <f t="shared" si="8"/>
        <v>21.329003160674478</v>
      </c>
      <c r="L85" s="176"/>
      <c r="M85" s="177">
        <v>99.380804478056803</v>
      </c>
      <c r="N85" s="190">
        <f t="shared" si="0"/>
        <v>20.4345</v>
      </c>
      <c r="O85" s="187">
        <f t="shared" si="1"/>
        <v>130.21815911766831</v>
      </c>
      <c r="P85" s="180">
        <v>204.666772987895</v>
      </c>
      <c r="Q85" s="190">
        <f t="shared" si="2"/>
        <v>101.31461538461538</v>
      </c>
      <c r="R85" s="177">
        <f t="shared" si="3"/>
        <v>332.54794361795223</v>
      </c>
      <c r="S85" s="114"/>
      <c r="T85" s="163">
        <v>260</v>
      </c>
      <c r="U85" s="192">
        <f t="shared" si="4"/>
        <v>4.5378560551852569</v>
      </c>
      <c r="V85" s="193">
        <f t="shared" si="5"/>
        <v>-0.17364817766693033</v>
      </c>
      <c r="W85" s="164">
        <v>620</v>
      </c>
      <c r="X85" s="192">
        <f t="shared" si="6"/>
        <v>10.821041362364843</v>
      </c>
      <c r="Y85" s="192">
        <f t="shared" si="7"/>
        <v>-0.17364817766693058</v>
      </c>
      <c r="AA85" s="195">
        <v>4.829823167777362E-36</v>
      </c>
      <c r="AB85" s="196">
        <v>0.42061411983605973</v>
      </c>
      <c r="AC85" s="196">
        <v>0.9423418164590992</v>
      </c>
      <c r="AD85" s="196">
        <f t="shared" si="9"/>
        <v>1.3629559362951589</v>
      </c>
      <c r="AE85" s="177">
        <v>7858.7975198565946</v>
      </c>
      <c r="AF85" s="177">
        <v>210.30705991802986</v>
      </c>
      <c r="AG85" s="177">
        <v>471.17090822954958</v>
      </c>
    </row>
    <row r="86" spans="2:33" ht="11.1" customHeight="1" x14ac:dyDescent="0.15">
      <c r="B86" s="183">
        <v>21</v>
      </c>
      <c r="C86" s="184">
        <v>41591</v>
      </c>
      <c r="D86" s="185">
        <v>5540.8068147733347</v>
      </c>
      <c r="E86" s="186">
        <v>41579</v>
      </c>
      <c r="F86" s="183">
        <v>120</v>
      </c>
      <c r="G86" s="183">
        <v>300</v>
      </c>
      <c r="H86" s="187">
        <f t="shared" si="10"/>
        <v>420</v>
      </c>
      <c r="I86" s="197">
        <v>11</v>
      </c>
      <c r="J86" s="183">
        <v>19</v>
      </c>
      <c r="K86" s="190">
        <f t="shared" si="8"/>
        <v>30</v>
      </c>
      <c r="L86" s="176"/>
      <c r="M86" s="177">
        <v>91.47812849230543</v>
      </c>
      <c r="N86" s="190">
        <f t="shared" si="0"/>
        <v>20.439499999999999</v>
      </c>
      <c r="O86" s="187">
        <f t="shared" si="1"/>
        <v>102.20048237405877</v>
      </c>
      <c r="P86" s="180">
        <v>192.97356663214782</v>
      </c>
      <c r="Q86" s="190">
        <f t="shared" si="2"/>
        <v>101.30692307692308</v>
      </c>
      <c r="R86" s="177">
        <f t="shared" si="3"/>
        <v>268.72985432861498</v>
      </c>
      <c r="S86" s="114"/>
      <c r="T86" s="163">
        <v>280</v>
      </c>
      <c r="U86" s="192">
        <f t="shared" si="4"/>
        <v>4.8869219055841224</v>
      </c>
      <c r="V86" s="193">
        <f t="shared" si="5"/>
        <v>0.17364817766692997</v>
      </c>
      <c r="W86" s="164">
        <v>650</v>
      </c>
      <c r="X86" s="192">
        <f t="shared" si="6"/>
        <v>11.344640137963141</v>
      </c>
      <c r="Y86" s="192">
        <f t="shared" si="7"/>
        <v>0.34202014332566794</v>
      </c>
      <c r="AA86" s="195">
        <v>2.5579908700117316E-37</v>
      </c>
      <c r="AB86" s="196">
        <v>0.40765624857218646</v>
      </c>
      <c r="AC86" s="196">
        <v>0.94032194003810532</v>
      </c>
      <c r="AD86" s="196">
        <f t="shared" si="9"/>
        <v>1.3479781886102917</v>
      </c>
      <c r="AE86" s="177">
        <v>7755.1634836423273</v>
      </c>
      <c r="AF86" s="177">
        <v>203.82812428609324</v>
      </c>
      <c r="AG86" s="177">
        <v>470.16097001905268</v>
      </c>
    </row>
    <row r="87" spans="2:33" ht="11.1" customHeight="1" x14ac:dyDescent="0.15">
      <c r="B87" s="183">
        <v>22</v>
      </c>
      <c r="C87" s="184">
        <v>41619</v>
      </c>
      <c r="D87" s="185">
        <v>5614.4632905783164</v>
      </c>
      <c r="E87" s="186">
        <v>41609</v>
      </c>
      <c r="F87" s="183">
        <v>110</v>
      </c>
      <c r="G87" s="183">
        <v>280</v>
      </c>
      <c r="H87" s="187">
        <f t="shared" si="10"/>
        <v>390</v>
      </c>
      <c r="I87" s="200">
        <v>3.1443646812528252</v>
      </c>
      <c r="J87" s="183">
        <v>13</v>
      </c>
      <c r="K87" s="190">
        <f t="shared" si="8"/>
        <v>16.144364681252824</v>
      </c>
      <c r="L87" s="176"/>
      <c r="M87" s="177">
        <v>84.429233811155129</v>
      </c>
      <c r="N87" s="190">
        <f t="shared" si="0"/>
        <v>20.444500000000001</v>
      </c>
      <c r="O87" s="187">
        <f t="shared" si="1"/>
        <v>71.167965473467731</v>
      </c>
      <c r="P87" s="180">
        <v>182.29404572125679</v>
      </c>
      <c r="Q87" s="190">
        <f t="shared" si="2"/>
        <v>101.32230769230769</v>
      </c>
      <c r="R87" s="177">
        <f t="shared" si="3"/>
        <v>192.46381447420555</v>
      </c>
      <c r="S87" s="114"/>
      <c r="T87" s="163">
        <v>310</v>
      </c>
      <c r="U87" s="192">
        <f t="shared" si="4"/>
        <v>5.4105206811824216</v>
      </c>
      <c r="V87" s="193">
        <f t="shared" si="5"/>
        <v>0.64278760968653925</v>
      </c>
      <c r="W87" s="164">
        <v>680</v>
      </c>
      <c r="X87" s="192">
        <f t="shared" si="6"/>
        <v>11.868238913561441</v>
      </c>
      <c r="Y87" s="192">
        <f t="shared" si="7"/>
        <v>0.76604444311897824</v>
      </c>
      <c r="AA87" s="195">
        <v>2.2753536642122504E-38</v>
      </c>
      <c r="AB87" s="196">
        <v>0.39728534910155816</v>
      </c>
      <c r="AC87" s="196">
        <v>0.9386617637030682</v>
      </c>
      <c r="AD87" s="196">
        <f t="shared" si="9"/>
        <v>1.3359471128046263</v>
      </c>
      <c r="AE87" s="177">
        <v>7671.9961449121356</v>
      </c>
      <c r="AF87" s="177">
        <v>198.64267455077908</v>
      </c>
      <c r="AG87" s="177">
        <v>469.33088185153412</v>
      </c>
    </row>
    <row r="88" spans="2:33" ht="11.1" customHeight="1" x14ac:dyDescent="0.15">
      <c r="B88" s="183">
        <v>23</v>
      </c>
      <c r="C88" s="184">
        <v>41647</v>
      </c>
      <c r="D88" s="185">
        <v>5304.3017742670354</v>
      </c>
      <c r="E88" s="186">
        <v>41640</v>
      </c>
      <c r="F88" s="183">
        <v>76</v>
      </c>
      <c r="G88" s="183">
        <v>190</v>
      </c>
      <c r="H88" s="187">
        <f t="shared" si="10"/>
        <v>266</v>
      </c>
      <c r="I88" s="200">
        <v>3.0643710834054159</v>
      </c>
      <c r="J88" s="199">
        <v>6.5</v>
      </c>
      <c r="K88" s="190">
        <f t="shared" si="8"/>
        <v>9.5643710834054154</v>
      </c>
      <c r="L88" s="176"/>
      <c r="M88" s="177">
        <v>77.715493848604027</v>
      </c>
      <c r="N88" s="190">
        <f t="shared" si="0"/>
        <v>20.461500000000001</v>
      </c>
      <c r="O88" s="187">
        <f t="shared" si="1"/>
        <v>60.573023558679431</v>
      </c>
      <c r="P88" s="180">
        <v>171.87905816404964</v>
      </c>
      <c r="Q88" s="190">
        <f t="shared" si="2"/>
        <v>101.39153846153846</v>
      </c>
      <c r="R88" s="177">
        <f t="shared" si="3"/>
        <v>168.60188561916837</v>
      </c>
      <c r="S88" s="114"/>
      <c r="T88" s="163">
        <v>320</v>
      </c>
      <c r="U88" s="192">
        <f t="shared" si="4"/>
        <v>5.5850536063818543</v>
      </c>
      <c r="V88" s="193">
        <f t="shared" si="5"/>
        <v>0.76604444311897779</v>
      </c>
      <c r="W88" s="164">
        <v>710</v>
      </c>
      <c r="X88" s="192">
        <f t="shared" si="6"/>
        <v>12.39183768915974</v>
      </c>
      <c r="Y88" s="192">
        <f t="shared" si="7"/>
        <v>0.98480775301220802</v>
      </c>
      <c r="AA88" s="195">
        <v>2.0239455730428462E-39</v>
      </c>
      <c r="AB88" s="196">
        <v>0.38717828848095737</v>
      </c>
      <c r="AC88" s="196">
        <v>0.93700451847635291</v>
      </c>
      <c r="AD88" s="196">
        <f t="shared" si="9"/>
        <v>1.3241828069573103</v>
      </c>
      <c r="AE88" s="177">
        <v>7590.7431139347864</v>
      </c>
      <c r="AF88" s="177">
        <v>193.58914424047867</v>
      </c>
      <c r="AG88" s="177">
        <v>468.50225923817646</v>
      </c>
    </row>
    <row r="89" spans="2:33" ht="11.1" customHeight="1" x14ac:dyDescent="0.15">
      <c r="B89" s="183">
        <v>24</v>
      </c>
      <c r="C89" s="184">
        <v>41675</v>
      </c>
      <c r="D89" s="185">
        <v>4552.8582818920968</v>
      </c>
      <c r="E89" s="186">
        <v>41671</v>
      </c>
      <c r="F89" s="183">
        <v>46</v>
      </c>
      <c r="G89" s="183">
        <v>120</v>
      </c>
      <c r="H89" s="187">
        <f t="shared" si="10"/>
        <v>166</v>
      </c>
      <c r="I89" s="200">
        <v>2.9864125471190008</v>
      </c>
      <c r="J89" s="190">
        <v>6.2344874934176557</v>
      </c>
      <c r="K89" s="190">
        <f t="shared" si="8"/>
        <v>9.220900040536657</v>
      </c>
      <c r="L89" s="176"/>
      <c r="M89" s="177">
        <v>71.535624706029509</v>
      </c>
      <c r="N89" s="190">
        <f t="shared" si="0"/>
        <v>20.476500000000001</v>
      </c>
      <c r="O89" s="187">
        <f t="shared" si="1"/>
        <v>52.16970598022786</v>
      </c>
      <c r="P89" s="180">
        <v>162.05910905358715</v>
      </c>
      <c r="Q89" s="190">
        <f t="shared" si="2"/>
        <v>101.44538461538461</v>
      </c>
      <c r="R89" s="177">
        <f t="shared" si="3"/>
        <v>149.40370090462912</v>
      </c>
      <c r="S89" s="114"/>
      <c r="T89" s="163">
        <v>330</v>
      </c>
      <c r="U89" s="192">
        <f t="shared" si="4"/>
        <v>5.7595865315812871</v>
      </c>
      <c r="V89" s="193">
        <f t="shared" si="5"/>
        <v>0.86602540378443837</v>
      </c>
      <c r="W89" s="164">
        <v>740</v>
      </c>
      <c r="X89" s="192">
        <f t="shared" si="6"/>
        <v>12.915436464758038</v>
      </c>
      <c r="Y89" s="192">
        <f t="shared" si="7"/>
        <v>0.93969262078590865</v>
      </c>
      <c r="AA89" s="195">
        <v>1.8003160330936139E-40</v>
      </c>
      <c r="AB89" s="196">
        <v>0.37732835456945768</v>
      </c>
      <c r="AC89" s="196">
        <v>0.93535019918296891</v>
      </c>
      <c r="AD89" s="196">
        <f t="shared" si="9"/>
        <v>1.3126785537524266</v>
      </c>
      <c r="AE89" s="177">
        <v>7511.3560458834854</v>
      </c>
      <c r="AF89" s="177">
        <v>188.66417728472885</v>
      </c>
      <c r="AG89" s="177">
        <v>467.67509959148447</v>
      </c>
    </row>
    <row r="90" spans="2:33" ht="11.1" customHeight="1" x14ac:dyDescent="0.15">
      <c r="B90" s="183">
        <v>25</v>
      </c>
      <c r="C90" s="184">
        <v>41703</v>
      </c>
      <c r="D90" s="185">
        <v>5559.8715974806528</v>
      </c>
      <c r="E90" s="186">
        <v>41699</v>
      </c>
      <c r="F90" s="183">
        <v>49</v>
      </c>
      <c r="G90" s="183">
        <v>130</v>
      </c>
      <c r="H90" s="187">
        <f t="shared" si="10"/>
        <v>179</v>
      </c>
      <c r="I90" s="200">
        <v>2.9104372998059214</v>
      </c>
      <c r="J90" s="190">
        <v>6.2234802541340155</v>
      </c>
      <c r="K90" s="190">
        <f t="shared" si="8"/>
        <v>9.1339175539399378</v>
      </c>
      <c r="L90" s="176"/>
      <c r="M90" s="177">
        <v>66.377299476996811</v>
      </c>
      <c r="N90" s="190">
        <f t="shared" si="0"/>
        <v>20.475000000000001</v>
      </c>
      <c r="O90" s="187">
        <f t="shared" si="1"/>
        <v>46.045067018585954</v>
      </c>
      <c r="P90" s="180">
        <v>153.67260832650209</v>
      </c>
      <c r="Q90" s="190">
        <f t="shared" si="2"/>
        <v>101.43769230769232</v>
      </c>
      <c r="R90" s="177">
        <f t="shared" si="3"/>
        <v>135.24766713798084</v>
      </c>
      <c r="S90" s="114"/>
      <c r="T90" s="163">
        <v>340</v>
      </c>
      <c r="U90" s="192">
        <f t="shared" si="4"/>
        <v>5.9341194567807207</v>
      </c>
      <c r="V90" s="193">
        <f t="shared" si="5"/>
        <v>0.93969262078590843</v>
      </c>
      <c r="W90" s="164">
        <v>770</v>
      </c>
      <c r="X90" s="192">
        <f t="shared" si="6"/>
        <v>13.439035240356338</v>
      </c>
      <c r="Y90" s="192">
        <f t="shared" si="7"/>
        <v>0.64278760968653914</v>
      </c>
      <c r="AA90" s="195">
        <v>1.6013957401735719E-41</v>
      </c>
      <c r="AB90" s="196">
        <v>0.36772900598504726</v>
      </c>
      <c r="AC90" s="196">
        <v>0.93369880065706312</v>
      </c>
      <c r="AD90" s="196">
        <f t="shared" si="9"/>
        <v>1.3014278066421103</v>
      </c>
      <c r="AE90" s="177">
        <v>7433.7878252105038</v>
      </c>
      <c r="AF90" s="177">
        <v>183.86450299252363</v>
      </c>
      <c r="AG90" s="177">
        <v>466.84940032853154</v>
      </c>
    </row>
    <row r="91" spans="2:33" ht="11.1" customHeight="1" x14ac:dyDescent="0.15">
      <c r="B91" s="183">
        <v>26</v>
      </c>
      <c r="C91" s="184">
        <v>41739</v>
      </c>
      <c r="D91" s="185">
        <v>5397.9493997803338</v>
      </c>
      <c r="E91" s="186">
        <v>41730</v>
      </c>
      <c r="F91" s="183">
        <v>74</v>
      </c>
      <c r="G91" s="183">
        <v>210</v>
      </c>
      <c r="H91" s="187">
        <f t="shared" si="10"/>
        <v>284</v>
      </c>
      <c r="I91" s="200">
        <v>2.8155880081148852</v>
      </c>
      <c r="J91" s="190">
        <v>6.2093566402155362</v>
      </c>
      <c r="K91" s="190">
        <f t="shared" si="8"/>
        <v>9.0249446483304219</v>
      </c>
      <c r="L91" s="176"/>
      <c r="M91" s="177">
        <v>61.099033786445759</v>
      </c>
      <c r="N91" s="190">
        <f t="shared" si="0"/>
        <v>20.462499999999999</v>
      </c>
      <c r="O91" s="187">
        <f t="shared" si="1"/>
        <v>74.480027931577709</v>
      </c>
      <c r="P91" s="180">
        <v>144.892846501196</v>
      </c>
      <c r="Q91" s="190">
        <f t="shared" si="2"/>
        <v>101.37615384615384</v>
      </c>
      <c r="R91" s="177">
        <f t="shared" si="3"/>
        <v>224.88691878426286</v>
      </c>
      <c r="S91" s="114"/>
      <c r="T91" s="191">
        <v>80</v>
      </c>
      <c r="U91" s="192">
        <f t="shared" si="4"/>
        <v>1.3962634015954636</v>
      </c>
      <c r="V91" s="193">
        <f t="shared" si="5"/>
        <v>0.17364817766693041</v>
      </c>
      <c r="W91" s="194">
        <v>800</v>
      </c>
      <c r="X91" s="192">
        <f t="shared" si="6"/>
        <v>13.962634015954636</v>
      </c>
      <c r="Y91" s="192">
        <f t="shared" si="7"/>
        <v>0.17364817766693069</v>
      </c>
      <c r="AA91" s="195">
        <v>7.1351927322093519E-43</v>
      </c>
      <c r="AB91" s="196">
        <v>0.35574495267654405</v>
      </c>
      <c r="AC91" s="196">
        <v>0.9315798574230314</v>
      </c>
      <c r="AD91" s="196">
        <f t="shared" si="9"/>
        <v>1.2873248100995753</v>
      </c>
      <c r="AE91" s="177">
        <v>7336.6560860908576</v>
      </c>
      <c r="AF91" s="177">
        <v>177.87247633827204</v>
      </c>
      <c r="AG91" s="177">
        <v>465.7899287115157</v>
      </c>
    </row>
    <row r="92" spans="2:33" ht="11.1" customHeight="1" x14ac:dyDescent="0.15">
      <c r="B92" s="183">
        <v>27</v>
      </c>
      <c r="C92" s="184">
        <v>41773</v>
      </c>
      <c r="D92" s="185">
        <v>6125.4047820935002</v>
      </c>
      <c r="E92" s="186">
        <v>41760</v>
      </c>
      <c r="F92" s="183">
        <v>120</v>
      </c>
      <c r="G92" s="183">
        <v>320</v>
      </c>
      <c r="H92" s="187">
        <f t="shared" si="10"/>
        <v>440</v>
      </c>
      <c r="I92" s="200">
        <v>2.728848107525057</v>
      </c>
      <c r="J92" s="183">
        <v>21</v>
      </c>
      <c r="K92" s="190">
        <f t="shared" si="8"/>
        <v>23.728848107525057</v>
      </c>
      <c r="L92" s="176"/>
      <c r="M92" s="177">
        <v>56.391016018931779</v>
      </c>
      <c r="N92" s="190">
        <f t="shared" si="0"/>
        <v>20.439499999999999</v>
      </c>
      <c r="O92" s="187">
        <f t="shared" si="1"/>
        <v>106.25831094806493</v>
      </c>
      <c r="P92" s="180">
        <v>136.87420326910137</v>
      </c>
      <c r="Q92" s="190">
        <f t="shared" si="2"/>
        <v>101.29153846153847</v>
      </c>
      <c r="R92" s="177">
        <f t="shared" si="3"/>
        <v>329.388513227673</v>
      </c>
      <c r="S92" s="114"/>
      <c r="T92" s="191">
        <v>140</v>
      </c>
      <c r="U92" s="192">
        <f t="shared" si="4"/>
        <v>2.4434609527920612</v>
      </c>
      <c r="V92" s="193">
        <f t="shared" si="5"/>
        <v>-0.7660444431189779</v>
      </c>
      <c r="W92" s="194">
        <v>830</v>
      </c>
      <c r="X92" s="192">
        <f t="shared" si="6"/>
        <v>14.486232791552935</v>
      </c>
      <c r="Y92" s="192">
        <f t="shared" si="7"/>
        <v>-0.34202014332566782</v>
      </c>
      <c r="AA92" s="195">
        <v>3.7789702087923162E-44</v>
      </c>
      <c r="AB92" s="196">
        <v>0.34478550770747829</v>
      </c>
      <c r="AC92" s="196">
        <v>0.9295830488813579</v>
      </c>
      <c r="AD92" s="196">
        <f t="shared" si="9"/>
        <v>1.2743685565888363</v>
      </c>
      <c r="AE92" s="177">
        <v>7247.5262628413184</v>
      </c>
      <c r="AF92" s="177">
        <v>172.39275385373915</v>
      </c>
      <c r="AG92" s="177">
        <v>464.79152444067893</v>
      </c>
    </row>
    <row r="93" spans="2:33" ht="11.1" customHeight="1" x14ac:dyDescent="0.15">
      <c r="B93" s="183">
        <v>28</v>
      </c>
      <c r="C93" s="184">
        <v>41801</v>
      </c>
      <c r="D93" s="185">
        <v>5858.5930028990097</v>
      </c>
      <c r="E93" s="186">
        <v>41791</v>
      </c>
      <c r="F93" s="183">
        <v>110</v>
      </c>
      <c r="G93" s="183">
        <v>330</v>
      </c>
      <c r="H93" s="187">
        <f t="shared" si="10"/>
        <v>440</v>
      </c>
      <c r="I93" s="200">
        <v>2.659425378220944</v>
      </c>
      <c r="J93" s="183">
        <v>26</v>
      </c>
      <c r="K93" s="190">
        <f t="shared" si="8"/>
        <v>28.659425378220945</v>
      </c>
      <c r="L93" s="176"/>
      <c r="M93" s="177">
        <v>51.906850988819428</v>
      </c>
      <c r="N93" s="190">
        <f t="shared" si="0"/>
        <v>20.444500000000001</v>
      </c>
      <c r="O93" s="187">
        <f t="shared" si="1"/>
        <v>108.52702648322915</v>
      </c>
      <c r="P93" s="180">
        <v>129.05418304677269</v>
      </c>
      <c r="Q93" s="190">
        <f t="shared" si="2"/>
        <v>101.28384615384616</v>
      </c>
      <c r="R93" s="177">
        <f t="shared" si="3"/>
        <v>345.50704380092827</v>
      </c>
      <c r="S93" s="114"/>
      <c r="T93" s="191">
        <v>180</v>
      </c>
      <c r="U93" s="192">
        <f t="shared" si="4"/>
        <v>3.1415926535897931</v>
      </c>
      <c r="V93" s="193">
        <f t="shared" si="5"/>
        <v>-1</v>
      </c>
      <c r="W93" s="194">
        <v>860</v>
      </c>
      <c r="X93" s="192">
        <f t="shared" si="6"/>
        <v>15.009831567151235</v>
      </c>
      <c r="Y93" s="192">
        <f t="shared" si="7"/>
        <v>-0.76604444311897812</v>
      </c>
      <c r="AA93" s="195">
        <v>3.3614247073075828E-45</v>
      </c>
      <c r="AB93" s="196">
        <v>0.33601405908651921</v>
      </c>
      <c r="AC93" s="196">
        <v>0.92794183249206275</v>
      </c>
      <c r="AD93" s="196">
        <f t="shared" si="9"/>
        <v>1.263955891578582</v>
      </c>
      <c r="AE93" s="177">
        <v>7175.969996370528</v>
      </c>
      <c r="AF93" s="177">
        <v>168.00702954325962</v>
      </c>
      <c r="AG93" s="177">
        <v>463.97091624603138</v>
      </c>
    </row>
    <row r="94" spans="2:33" ht="11.1" customHeight="1" x14ac:dyDescent="0.15">
      <c r="B94" s="183">
        <v>29</v>
      </c>
      <c r="C94" s="184">
        <v>41829</v>
      </c>
      <c r="D94" s="185">
        <v>6078.7755614467223</v>
      </c>
      <c r="E94" s="186">
        <v>41821</v>
      </c>
      <c r="F94" s="183">
        <v>91</v>
      </c>
      <c r="G94" s="183">
        <v>290</v>
      </c>
      <c r="H94" s="187">
        <f t="shared" si="10"/>
        <v>381</v>
      </c>
      <c r="I94" s="200">
        <v>2.5917687843535173</v>
      </c>
      <c r="J94" s="183">
        <v>22</v>
      </c>
      <c r="K94" s="190">
        <f t="shared" si="8"/>
        <v>24.591768784353519</v>
      </c>
      <c r="L94" s="176"/>
      <c r="M94" s="177">
        <v>47.90714163882847</v>
      </c>
      <c r="N94" s="190">
        <f t="shared" si="0"/>
        <v>20.454000000000001</v>
      </c>
      <c r="O94" s="187">
        <f t="shared" si="1"/>
        <v>97.962384284294274</v>
      </c>
      <c r="P94" s="180">
        <v>121.91208130434494</v>
      </c>
      <c r="Q94" s="190">
        <f t="shared" si="2"/>
        <v>101.31461538461538</v>
      </c>
      <c r="R94" s="177">
        <f t="shared" si="3"/>
        <v>319.88669175672192</v>
      </c>
      <c r="S94" s="114"/>
      <c r="T94" s="191">
        <v>210</v>
      </c>
      <c r="U94" s="192">
        <f t="shared" si="4"/>
        <v>3.6651914291880923</v>
      </c>
      <c r="V94" s="193">
        <f t="shared" si="5"/>
        <v>-0.8660254037844386</v>
      </c>
      <c r="W94" s="194">
        <v>890</v>
      </c>
      <c r="X94" s="192">
        <f t="shared" si="6"/>
        <v>15.533430342749533</v>
      </c>
      <c r="Y94" s="192">
        <f t="shared" si="7"/>
        <v>-0.98480775301220802</v>
      </c>
      <c r="AA94" s="195">
        <v>2.9900145909085798E-46</v>
      </c>
      <c r="AB94" s="196">
        <v>0.3274657587974657</v>
      </c>
      <c r="AC94" s="196">
        <v>0.92630351373653963</v>
      </c>
      <c r="AD94" s="196">
        <f t="shared" si="9"/>
        <v>1.2537692725340053</v>
      </c>
      <c r="AE94" s="177">
        <v>7106.0349495868677</v>
      </c>
      <c r="AF94" s="177">
        <v>163.73287939873285</v>
      </c>
      <c r="AG94" s="177">
        <v>463.15175686826984</v>
      </c>
    </row>
    <row r="95" spans="2:33" ht="11.1" customHeight="1" x14ac:dyDescent="0.15">
      <c r="B95" s="183">
        <v>30</v>
      </c>
      <c r="C95" s="184">
        <v>41857</v>
      </c>
      <c r="D95" s="185">
        <v>6415.7542914436672</v>
      </c>
      <c r="E95" s="186">
        <v>41852</v>
      </c>
      <c r="F95" s="183">
        <v>74</v>
      </c>
      <c r="G95" s="183">
        <v>220</v>
      </c>
      <c r="H95" s="187">
        <f t="shared" si="10"/>
        <v>294</v>
      </c>
      <c r="I95" s="200">
        <v>2.5258333948978513</v>
      </c>
      <c r="J95" s="183">
        <v>21</v>
      </c>
      <c r="K95" s="190">
        <f t="shared" si="8"/>
        <v>23.525833394897852</v>
      </c>
      <c r="L95" s="176"/>
      <c r="M95" s="177">
        <v>44.097606993143899</v>
      </c>
      <c r="N95" s="190">
        <f t="shared" si="0"/>
        <v>20.462499999999999</v>
      </c>
      <c r="O95" s="187">
        <f t="shared" si="1"/>
        <v>80.700133741429894</v>
      </c>
      <c r="P95" s="180">
        <v>114.94689050596043</v>
      </c>
      <c r="Q95" s="190">
        <f t="shared" si="2"/>
        <v>101.36846153846153</v>
      </c>
      <c r="R95" s="177">
        <f t="shared" si="3"/>
        <v>270.39419005552747</v>
      </c>
      <c r="S95" s="114"/>
      <c r="T95" s="191">
        <v>240</v>
      </c>
      <c r="U95" s="192">
        <f t="shared" si="4"/>
        <v>4.1887902047863905</v>
      </c>
      <c r="V95" s="193">
        <f t="shared" si="5"/>
        <v>-0.50000000000000044</v>
      </c>
      <c r="W95" s="194">
        <v>920</v>
      </c>
      <c r="X95" s="192">
        <f t="shared" si="6"/>
        <v>16.057029118347831</v>
      </c>
      <c r="Y95" s="192">
        <f t="shared" si="7"/>
        <v>-0.93969262078590876</v>
      </c>
      <c r="AA95" s="195">
        <v>2.659642274423258E-47</v>
      </c>
      <c r="AB95" s="196">
        <v>0.31913492987859987</v>
      </c>
      <c r="AC95" s="196">
        <v>0.9246680874988995</v>
      </c>
      <c r="AD95" s="196">
        <f t="shared" si="9"/>
        <v>1.2438030173774994</v>
      </c>
      <c r="AE95" s="177">
        <v>7037.6802298506591</v>
      </c>
      <c r="AF95" s="177">
        <v>159.56746493929992</v>
      </c>
      <c r="AG95" s="177">
        <v>462.33404374944973</v>
      </c>
    </row>
    <row r="96" spans="2:33" ht="11.1" customHeight="1" x14ac:dyDescent="0.15">
      <c r="B96" s="183">
        <v>31</v>
      </c>
      <c r="C96" s="184">
        <v>41892</v>
      </c>
      <c r="D96" s="185">
        <v>5740.4185722325992</v>
      </c>
      <c r="E96" s="186">
        <v>41883</v>
      </c>
      <c r="F96" s="183">
        <v>72</v>
      </c>
      <c r="G96" s="183">
        <v>230</v>
      </c>
      <c r="H96" s="187">
        <f t="shared" si="10"/>
        <v>302</v>
      </c>
      <c r="I96" s="200">
        <v>2.4457680000281132</v>
      </c>
      <c r="J96" s="183">
        <v>22</v>
      </c>
      <c r="K96" s="190">
        <f t="shared" si="8"/>
        <v>24.445768000028114</v>
      </c>
      <c r="L96" s="176"/>
      <c r="M96" s="177">
        <v>40.591003261728481</v>
      </c>
      <c r="N96" s="190">
        <f t="shared" si="0"/>
        <v>20.4635</v>
      </c>
      <c r="O96" s="187">
        <f t="shared" si="1"/>
        <v>71.495438239855417</v>
      </c>
      <c r="P96" s="180">
        <v>108.379641259708</v>
      </c>
      <c r="Q96" s="190">
        <f t="shared" si="2"/>
        <v>101.36076923076924</v>
      </c>
      <c r="R96" s="177">
        <f t="shared" si="3"/>
        <v>245.60813311904602</v>
      </c>
      <c r="S96" s="114"/>
      <c r="T96" s="191">
        <v>250</v>
      </c>
      <c r="U96" s="192">
        <f t="shared" si="4"/>
        <v>4.3633231299858242</v>
      </c>
      <c r="V96" s="193">
        <f t="shared" si="5"/>
        <v>-0.34202014332566855</v>
      </c>
      <c r="W96" s="194">
        <v>950</v>
      </c>
      <c r="X96" s="192">
        <f t="shared" si="6"/>
        <v>16.580627893946129</v>
      </c>
      <c r="Y96" s="192">
        <f t="shared" si="7"/>
        <v>-0.64278760968654058</v>
      </c>
      <c r="AA96" s="195">
        <v>1.2919943872901999E-48</v>
      </c>
      <c r="AB96" s="196">
        <v>0.30901879782132707</v>
      </c>
      <c r="AC96" s="196">
        <v>0.92262786452600309</v>
      </c>
      <c r="AD96" s="196">
        <f t="shared" si="9"/>
        <v>1.2316466623473301</v>
      </c>
      <c r="AE96" s="177">
        <v>6954.3985484760378</v>
      </c>
      <c r="AF96" s="177">
        <v>154.50939891066355</v>
      </c>
      <c r="AG96" s="177">
        <v>461.31393226300156</v>
      </c>
    </row>
    <row r="97" spans="2:33" ht="11.1" customHeight="1" x14ac:dyDescent="0.15">
      <c r="B97" s="183">
        <v>32</v>
      </c>
      <c r="C97" s="184">
        <v>41920</v>
      </c>
      <c r="D97" s="185">
        <v>5844.0591464817899</v>
      </c>
      <c r="E97" s="186">
        <v>41913</v>
      </c>
      <c r="F97" s="183">
        <v>63</v>
      </c>
      <c r="G97" s="183">
        <v>200</v>
      </c>
      <c r="H97" s="187">
        <f t="shared" si="10"/>
        <v>263</v>
      </c>
      <c r="I97" s="200">
        <v>2.3835469151174533</v>
      </c>
      <c r="J97" s="183">
        <v>14</v>
      </c>
      <c r="K97" s="190">
        <f t="shared" si="8"/>
        <v>16.383546915117453</v>
      </c>
      <c r="L97" s="176"/>
      <c r="M97" s="177">
        <v>37.463242432884911</v>
      </c>
      <c r="N97" s="190">
        <f t="shared" si="0"/>
        <v>20.468</v>
      </c>
      <c r="O97" s="187">
        <f t="shared" si="1"/>
        <v>62.961069772110726</v>
      </c>
      <c r="P97" s="180">
        <v>102.38170762896225</v>
      </c>
      <c r="Q97" s="190">
        <f t="shared" si="2"/>
        <v>101.38384615384615</v>
      </c>
      <c r="R97" s="177">
        <f t="shared" si="3"/>
        <v>221.45731232564722</v>
      </c>
      <c r="S97" s="114"/>
      <c r="T97" s="191">
        <v>260</v>
      </c>
      <c r="U97" s="192">
        <f t="shared" si="4"/>
        <v>4.5378560551852569</v>
      </c>
      <c r="V97" s="193">
        <f t="shared" si="5"/>
        <v>-0.17364817766693033</v>
      </c>
      <c r="W97" s="194">
        <v>980</v>
      </c>
      <c r="X97" s="192">
        <f t="shared" si="6"/>
        <v>17.104226669544431</v>
      </c>
      <c r="Y97" s="192">
        <f t="shared" si="7"/>
        <v>-0.17364817766692905</v>
      </c>
      <c r="AA97" s="195">
        <v>1.1492395057879849E-49</v>
      </c>
      <c r="AB97" s="196">
        <v>0.30115726522379133</v>
      </c>
      <c r="AC97" s="196">
        <v>0.92099892779538739</v>
      </c>
      <c r="AD97" s="196">
        <f t="shared" si="9"/>
        <v>1.2221561930191787</v>
      </c>
      <c r="AE97" s="177">
        <v>6889.4553934481455</v>
      </c>
      <c r="AF97" s="177">
        <v>150.57863261189567</v>
      </c>
      <c r="AG97" s="177">
        <v>460.49946389769372</v>
      </c>
    </row>
    <row r="98" spans="2:33" ht="11.1" customHeight="1" x14ac:dyDescent="0.15">
      <c r="B98" s="183">
        <v>33</v>
      </c>
      <c r="C98" s="184">
        <v>41948</v>
      </c>
      <c r="D98" s="185">
        <v>5455.4973707009112</v>
      </c>
      <c r="E98" s="186">
        <v>41944</v>
      </c>
      <c r="F98" s="183">
        <v>60</v>
      </c>
      <c r="G98" s="183">
        <v>190</v>
      </c>
      <c r="H98" s="187">
        <f t="shared" si="10"/>
        <v>250</v>
      </c>
      <c r="I98" s="200">
        <v>2.3229087536105717</v>
      </c>
      <c r="J98" s="183">
        <v>13</v>
      </c>
      <c r="K98" s="190">
        <f t="shared" si="8"/>
        <v>15.322908753610571</v>
      </c>
      <c r="L98" s="176"/>
      <c r="M98" s="177">
        <v>34.484197657813567</v>
      </c>
      <c r="N98" s="190">
        <f t="shared" si="0"/>
        <v>20.4695</v>
      </c>
      <c r="O98" s="187">
        <f t="shared" si="1"/>
        <v>50.182392930644177</v>
      </c>
      <c r="P98" s="180">
        <v>96.532343724494723</v>
      </c>
      <c r="Q98" s="190">
        <f t="shared" si="2"/>
        <v>101.39153846153846</v>
      </c>
      <c r="R98" s="177">
        <f t="shared" si="3"/>
        <v>180.73932145684876</v>
      </c>
      <c r="S98" s="114"/>
      <c r="T98" s="191">
        <v>280</v>
      </c>
      <c r="U98" s="192">
        <f t="shared" si="4"/>
        <v>4.8869219055841224</v>
      </c>
      <c r="V98" s="193">
        <f t="shared" si="5"/>
        <v>0.17364817766692997</v>
      </c>
      <c r="W98" s="194">
        <v>1010</v>
      </c>
      <c r="X98" s="192">
        <f t="shared" si="6"/>
        <v>17.627825445142729</v>
      </c>
      <c r="Y98" s="192">
        <f t="shared" si="7"/>
        <v>0.34202014332566938</v>
      </c>
      <c r="AA98" s="195">
        <v>1.022257878715669E-50</v>
      </c>
      <c r="AB98" s="196">
        <v>0.29349573241661725</v>
      </c>
      <c r="AC98" s="196">
        <v>0.91937286701831111</v>
      </c>
      <c r="AD98" s="196">
        <f t="shared" si="9"/>
        <v>1.2128685994349284</v>
      </c>
      <c r="AE98" s="177">
        <v>6825.9667089083323</v>
      </c>
      <c r="AF98" s="177">
        <v>146.74786620830864</v>
      </c>
      <c r="AG98" s="177">
        <v>459.68643350915556</v>
      </c>
    </row>
    <row r="99" spans="2:33" ht="11.1" customHeight="1" x14ac:dyDescent="0.15">
      <c r="B99" s="183">
        <v>34</v>
      </c>
      <c r="C99" s="184">
        <v>41984</v>
      </c>
      <c r="D99" s="185">
        <v>5528.019789099938</v>
      </c>
      <c r="E99" s="186">
        <v>41974</v>
      </c>
      <c r="F99" s="183">
        <v>60</v>
      </c>
      <c r="G99" s="183">
        <v>180</v>
      </c>
      <c r="H99" s="187">
        <f t="shared" si="10"/>
        <v>240</v>
      </c>
      <c r="I99" s="200">
        <v>2.2472066417809988</v>
      </c>
      <c r="J99" s="190">
        <v>6.1140851981782607</v>
      </c>
      <c r="K99" s="190">
        <f t="shared" si="8"/>
        <v>8.3612918399592591</v>
      </c>
      <c r="L99" s="176"/>
      <c r="M99" s="177">
        <v>31.82699990508139</v>
      </c>
      <c r="N99" s="190">
        <f t="shared" ref="N99:N130" si="11">下駄1-(F99-40999)/除数11</f>
        <v>20.4695</v>
      </c>
      <c r="O99" s="187">
        <f t="shared" ref="O99:O130" si="12">(M99+N99)*(1-V99/除数12)</f>
        <v>35.488728820601594</v>
      </c>
      <c r="P99" s="180">
        <v>91.190061870170936</v>
      </c>
      <c r="Q99" s="190">
        <f t="shared" ref="Q99:Q130" si="13">下駄2-(G99-40999)/除数21</f>
        <v>101.39923076923077</v>
      </c>
      <c r="R99" s="177">
        <f t="shared" ref="R99:R130" si="14">(P99+Q99)*(1-V99/除数22)</f>
        <v>130.6922871059505</v>
      </c>
      <c r="S99" s="114"/>
      <c r="T99" s="191">
        <v>310</v>
      </c>
      <c r="U99" s="192">
        <f t="shared" ref="U99:U130" si="15">PI()/180*T99</f>
        <v>5.4105206811824216</v>
      </c>
      <c r="V99" s="193">
        <f t="shared" ref="V99:V130" si="16">COS(U99)</f>
        <v>0.64278760968653925</v>
      </c>
      <c r="W99" s="194">
        <v>1040</v>
      </c>
      <c r="X99" s="192">
        <f t="shared" ref="X99:X130" si="17">PI()/180*W99</f>
        <v>18.151424220741028</v>
      </c>
      <c r="Y99" s="192">
        <f t="shared" ref="Y99:Y130" si="18">COS(X99)</f>
        <v>0.76604444311897812</v>
      </c>
      <c r="AA99" s="195">
        <v>4.5547810598428996E-52</v>
      </c>
      <c r="AB99" s="196">
        <v>0.28393089405507138</v>
      </c>
      <c r="AC99" s="196">
        <v>0.91728643516817909</v>
      </c>
      <c r="AD99" s="196">
        <f t="shared" si="9"/>
        <v>1.2012173292232504</v>
      </c>
      <c r="AE99" s="177">
        <v>6746.4167019038969</v>
      </c>
      <c r="AF99" s="177">
        <v>141.9654470275357</v>
      </c>
      <c r="AG99" s="177">
        <v>458.64321758408954</v>
      </c>
    </row>
    <row r="100" spans="2:33" ht="11.1" customHeight="1" x14ac:dyDescent="0.15">
      <c r="B100" s="183">
        <v>35</v>
      </c>
      <c r="C100" s="184">
        <v>42012</v>
      </c>
      <c r="D100" s="185">
        <v>5222.633697634481</v>
      </c>
      <c r="E100" s="186">
        <v>42005</v>
      </c>
      <c r="F100" s="183">
        <v>33</v>
      </c>
      <c r="G100" s="183">
        <v>110</v>
      </c>
      <c r="H100" s="187">
        <f t="shared" si="10"/>
        <v>143</v>
      </c>
      <c r="I100" s="200">
        <v>2.1900370184690368</v>
      </c>
      <c r="J100" s="190">
        <v>6.1032905340061108</v>
      </c>
      <c r="K100" s="190">
        <f t="shared" si="8"/>
        <v>8.293327552475148</v>
      </c>
      <c r="L100" s="176"/>
      <c r="M100" s="177">
        <v>29.296144281911886</v>
      </c>
      <c r="N100" s="190">
        <f t="shared" si="11"/>
        <v>20.483000000000001</v>
      </c>
      <c r="O100" s="187">
        <f t="shared" si="12"/>
        <v>30.712625851723661</v>
      </c>
      <c r="P100" s="180">
        <v>85.980109148121969</v>
      </c>
      <c r="Q100" s="190">
        <f t="shared" si="13"/>
        <v>101.45307692307692</v>
      </c>
      <c r="R100" s="177">
        <f t="shared" si="14"/>
        <v>115.64211074823523</v>
      </c>
      <c r="S100" s="114"/>
      <c r="T100" s="191">
        <v>320</v>
      </c>
      <c r="U100" s="192">
        <f t="shared" si="15"/>
        <v>5.5850536063818543</v>
      </c>
      <c r="V100" s="193">
        <f t="shared" si="16"/>
        <v>0.76604444311897779</v>
      </c>
      <c r="W100" s="194">
        <v>1070</v>
      </c>
      <c r="X100" s="192">
        <f t="shared" si="17"/>
        <v>18.675022996339326</v>
      </c>
      <c r="Y100" s="192">
        <f t="shared" si="18"/>
        <v>0.98480775301220802</v>
      </c>
      <c r="AA100" s="195">
        <v>4.0515147632840138E-53</v>
      </c>
      <c r="AB100" s="196">
        <v>0.27670760539173228</v>
      </c>
      <c r="AC100" s="196">
        <v>0.91566692894666635</v>
      </c>
      <c r="AD100" s="196">
        <f t="shared" si="9"/>
        <v>1.1923745343383987</v>
      </c>
      <c r="AE100" s="177">
        <v>6686.1163820486199</v>
      </c>
      <c r="AF100" s="177">
        <v>138.35380269586614</v>
      </c>
      <c r="AG100" s="177">
        <v>457.83346447333315</v>
      </c>
    </row>
    <row r="101" spans="2:33" ht="11.1" customHeight="1" x14ac:dyDescent="0.15">
      <c r="B101" s="183">
        <v>36</v>
      </c>
      <c r="C101" s="184">
        <v>42039</v>
      </c>
      <c r="D101" s="185">
        <v>4482.7598608583294</v>
      </c>
      <c r="E101" s="186">
        <v>42036</v>
      </c>
      <c r="F101" s="183">
        <v>20</v>
      </c>
      <c r="G101" s="183">
        <v>71</v>
      </c>
      <c r="H101" s="187">
        <f t="shared" si="10"/>
        <v>91</v>
      </c>
      <c r="I101" s="200">
        <v>2.1362870126352251</v>
      </c>
      <c r="J101" s="190">
        <v>6.092899443517263</v>
      </c>
      <c r="K101" s="190">
        <f t="shared" si="8"/>
        <v>8.2291864561524886</v>
      </c>
      <c r="L101" s="176"/>
      <c r="M101" s="177">
        <v>26.966540118334276</v>
      </c>
      <c r="N101" s="190">
        <f t="shared" si="11"/>
        <v>20.4895</v>
      </c>
      <c r="O101" s="187">
        <f t="shared" si="12"/>
        <v>26.906971965588799</v>
      </c>
      <c r="P101" s="180">
        <v>81.067816136016361</v>
      </c>
      <c r="Q101" s="190">
        <f t="shared" si="13"/>
        <v>101.48307692307692</v>
      </c>
      <c r="R101" s="177">
        <f t="shared" si="14"/>
        <v>103.50403762273774</v>
      </c>
      <c r="S101" s="114"/>
      <c r="T101" s="191">
        <v>330</v>
      </c>
      <c r="U101" s="192">
        <f t="shared" si="15"/>
        <v>5.7595865315812871</v>
      </c>
      <c r="V101" s="193">
        <f t="shared" si="16"/>
        <v>0.86602540378443837</v>
      </c>
      <c r="W101" s="194">
        <v>1100</v>
      </c>
      <c r="X101" s="192">
        <f t="shared" si="17"/>
        <v>19.198621771937624</v>
      </c>
      <c r="Y101" s="192">
        <f t="shared" si="18"/>
        <v>0.93969262078590876</v>
      </c>
      <c r="AA101" s="195">
        <v>3.9291418272513365E-54</v>
      </c>
      <c r="AB101" s="196">
        <v>0.26991637981945277</v>
      </c>
      <c r="AC101" s="196">
        <v>0.91410797024015922</v>
      </c>
      <c r="AD101" s="196">
        <f t="shared" si="9"/>
        <v>1.1840243500596119</v>
      </c>
      <c r="AE101" s="177">
        <v>6629.236728427808</v>
      </c>
      <c r="AF101" s="177">
        <v>134.95818990972637</v>
      </c>
      <c r="AG101" s="177">
        <v>457.05398512007963</v>
      </c>
    </row>
    <row r="102" spans="2:33" ht="11.1" customHeight="1" x14ac:dyDescent="0.15">
      <c r="B102" s="183">
        <v>37</v>
      </c>
      <c r="C102" s="184">
        <v>42067</v>
      </c>
      <c r="D102" s="185">
        <v>5474.268621063844</v>
      </c>
      <c r="E102" s="186">
        <v>42064</v>
      </c>
      <c r="F102" s="183">
        <v>26</v>
      </c>
      <c r="G102" s="183">
        <v>100</v>
      </c>
      <c r="H102" s="187">
        <f t="shared" si="10"/>
        <v>126</v>
      </c>
      <c r="I102" s="200">
        <v>2.0819392185659642</v>
      </c>
      <c r="J102" s="190">
        <v>6.0821421836499896</v>
      </c>
      <c r="K102" s="190">
        <f t="shared" si="8"/>
        <v>8.1640814022159542</v>
      </c>
      <c r="L102" s="176"/>
      <c r="M102" s="177">
        <v>25.02202387480169</v>
      </c>
      <c r="N102" s="190">
        <f t="shared" si="11"/>
        <v>20.486499999999999</v>
      </c>
      <c r="O102" s="187">
        <f t="shared" si="12"/>
        <v>24.126511840796447</v>
      </c>
      <c r="P102" s="180">
        <v>76.872585747929449</v>
      </c>
      <c r="Q102" s="190">
        <f t="shared" si="13"/>
        <v>101.46076923076923</v>
      </c>
      <c r="R102" s="177">
        <f t="shared" si="14"/>
        <v>94.544086121960135</v>
      </c>
      <c r="S102" s="114"/>
      <c r="T102" s="191">
        <v>340</v>
      </c>
      <c r="U102" s="192">
        <f t="shared" si="15"/>
        <v>5.9341194567807207</v>
      </c>
      <c r="V102" s="193">
        <f t="shared" si="16"/>
        <v>0.93969262078590843</v>
      </c>
      <c r="W102" s="194">
        <v>1130</v>
      </c>
      <c r="X102" s="192">
        <f t="shared" si="17"/>
        <v>19.722220547535922</v>
      </c>
      <c r="Y102" s="192">
        <f t="shared" si="18"/>
        <v>0.6427876096865407</v>
      </c>
      <c r="AA102" s="195">
        <v>3.4950035821687943E-55</v>
      </c>
      <c r="AB102" s="196">
        <v>0.26304962467860082</v>
      </c>
      <c r="AC102" s="196">
        <v>0.91249407572675478</v>
      </c>
      <c r="AD102" s="196">
        <f t="shared" si="9"/>
        <v>1.1755437004053557</v>
      </c>
      <c r="AE102" s="177">
        <v>6571.531734238034</v>
      </c>
      <c r="AF102" s="177">
        <v>131.52481233930041</v>
      </c>
      <c r="AG102" s="177">
        <v>456.24703786337739</v>
      </c>
    </row>
    <row r="103" spans="2:33" ht="11.1" customHeight="1" x14ac:dyDescent="0.15">
      <c r="B103" s="183">
        <v>38</v>
      </c>
      <c r="C103" s="184">
        <v>42095</v>
      </c>
      <c r="D103" s="185">
        <v>4911.22</v>
      </c>
      <c r="E103" s="186">
        <v>42095</v>
      </c>
      <c r="F103" s="183">
        <v>47</v>
      </c>
      <c r="G103" s="183">
        <v>170</v>
      </c>
      <c r="H103" s="187">
        <f t="shared" si="10"/>
        <v>217</v>
      </c>
      <c r="I103" s="200">
        <v>2.0289740489768047</v>
      </c>
      <c r="J103" s="190">
        <v>6.0714039161591602</v>
      </c>
      <c r="K103" s="190">
        <f t="shared" si="8"/>
        <v>8.1003779651359658</v>
      </c>
      <c r="L103" s="176"/>
      <c r="M103" s="177">
        <v>23.032294085142407</v>
      </c>
      <c r="N103" s="190">
        <f t="shared" si="11"/>
        <v>20.475999999999999</v>
      </c>
      <c r="O103" s="187">
        <f t="shared" si="12"/>
        <v>39.730726094501478</v>
      </c>
      <c r="P103" s="180">
        <v>72.480631963112728</v>
      </c>
      <c r="Q103" s="190">
        <f t="shared" si="13"/>
        <v>101.40692307692308</v>
      </c>
      <c r="R103" s="177">
        <f t="shared" si="14"/>
        <v>158.78992651420566</v>
      </c>
      <c r="S103" s="114"/>
      <c r="T103" s="163">
        <v>80</v>
      </c>
      <c r="U103" s="192">
        <f t="shared" si="15"/>
        <v>1.3962634015954636</v>
      </c>
      <c r="V103" s="193">
        <f t="shared" si="16"/>
        <v>0.17364817766693041</v>
      </c>
      <c r="W103" s="164">
        <v>1160</v>
      </c>
      <c r="X103" s="192">
        <f t="shared" si="17"/>
        <v>20.245819323134224</v>
      </c>
      <c r="Y103" s="192">
        <f t="shared" si="18"/>
        <v>0.17364817766692919</v>
      </c>
      <c r="AA103" s="195">
        <v>3.1088340855127248E-56</v>
      </c>
      <c r="AB103" s="196">
        <v>0.25635756188578623</v>
      </c>
      <c r="AC103" s="196">
        <v>0.91088303060924769</v>
      </c>
      <c r="AD103" s="196">
        <f t="shared" si="9"/>
        <v>1.167240592495034</v>
      </c>
      <c r="AE103" s="177">
        <v>6515.09889518007</v>
      </c>
      <c r="AF103" s="177">
        <v>128.17878094289313</v>
      </c>
      <c r="AG103" s="177">
        <v>455.44151530462386</v>
      </c>
    </row>
    <row r="104" spans="2:33" ht="11.1" customHeight="1" x14ac:dyDescent="0.15">
      <c r="B104" s="183">
        <v>39</v>
      </c>
      <c r="C104" s="184">
        <v>42131</v>
      </c>
      <c r="D104" s="185">
        <v>5017.6899999999996</v>
      </c>
      <c r="E104" s="186">
        <v>42125</v>
      </c>
      <c r="F104" s="183">
        <v>67</v>
      </c>
      <c r="G104" s="183">
        <v>230</v>
      </c>
      <c r="H104" s="187">
        <f t="shared" si="10"/>
        <v>297</v>
      </c>
      <c r="I104" s="200">
        <v>1.9628510813328102</v>
      </c>
      <c r="J104" s="190">
        <v>6.0576254254508433</v>
      </c>
      <c r="K104" s="190">
        <f t="shared" si="8"/>
        <v>8.0204765067836536</v>
      </c>
      <c r="L104" s="176"/>
      <c r="M104" s="177">
        <v>21.257528707371208</v>
      </c>
      <c r="N104" s="190">
        <f t="shared" si="11"/>
        <v>20.466000000000001</v>
      </c>
      <c r="O104" s="187">
        <f t="shared" si="12"/>
        <v>57.704567364169641</v>
      </c>
      <c r="P104" s="180">
        <v>68.469417172435229</v>
      </c>
      <c r="Q104" s="190">
        <f t="shared" si="13"/>
        <v>101.36076923076924</v>
      </c>
      <c r="R104" s="177">
        <f t="shared" si="14"/>
        <v>234.87892168722195</v>
      </c>
      <c r="S104" s="114"/>
      <c r="T104" s="163">
        <v>140</v>
      </c>
      <c r="U104" s="192">
        <f t="shared" si="15"/>
        <v>2.4434609527920612</v>
      </c>
      <c r="V104" s="193">
        <f t="shared" si="16"/>
        <v>-0.7660444431189779</v>
      </c>
      <c r="W104" s="164">
        <v>1190</v>
      </c>
      <c r="X104" s="192">
        <f t="shared" si="17"/>
        <v>20.769418098732523</v>
      </c>
      <c r="Y104" s="192">
        <f t="shared" si="18"/>
        <v>-0.34202014332566927</v>
      </c>
      <c r="AA104" s="195">
        <v>1.3851748082076719E-57</v>
      </c>
      <c r="AB104" s="196">
        <v>0.24800303276876004</v>
      </c>
      <c r="AC104" s="196">
        <v>0.9088158656591101</v>
      </c>
      <c r="AD104" s="196">
        <f t="shared" si="9"/>
        <v>1.1568188984278702</v>
      </c>
      <c r="AE104" s="177">
        <v>6444.3602430914034</v>
      </c>
      <c r="AF104" s="177">
        <v>124.00151638438003</v>
      </c>
      <c r="AG104" s="177">
        <v>454.40793282955502</v>
      </c>
    </row>
    <row r="105" spans="2:33" ht="11.1" customHeight="1" x14ac:dyDescent="0.15">
      <c r="B105" s="183">
        <v>40</v>
      </c>
      <c r="C105" s="184">
        <v>42158</v>
      </c>
      <c r="D105" s="185">
        <v>5245.7</v>
      </c>
      <c r="E105" s="186">
        <v>42156</v>
      </c>
      <c r="F105" s="183">
        <v>58</v>
      </c>
      <c r="G105" s="183">
        <v>240</v>
      </c>
      <c r="H105" s="187">
        <f t="shared" si="10"/>
        <v>298</v>
      </c>
      <c r="I105" s="200">
        <v>1.9146768924114306</v>
      </c>
      <c r="J105" s="183">
        <v>18</v>
      </c>
      <c r="K105" s="190">
        <f t="shared" si="8"/>
        <v>19.914676892411432</v>
      </c>
      <c r="L105" s="176"/>
      <c r="M105" s="177">
        <v>19.56714833145811</v>
      </c>
      <c r="N105" s="190">
        <f t="shared" si="11"/>
        <v>20.470500000000001</v>
      </c>
      <c r="O105" s="187">
        <f t="shared" si="12"/>
        <v>60.056472497187173</v>
      </c>
      <c r="P105" s="180">
        <v>64.557560780863653</v>
      </c>
      <c r="Q105" s="190">
        <f t="shared" si="13"/>
        <v>101.35307692307693</v>
      </c>
      <c r="R105" s="177">
        <f t="shared" si="14"/>
        <v>248.86595655591088</v>
      </c>
      <c r="S105" s="114"/>
      <c r="T105" s="163">
        <v>180</v>
      </c>
      <c r="U105" s="192">
        <f t="shared" si="15"/>
        <v>3.1415926535897931</v>
      </c>
      <c r="V105" s="193">
        <f t="shared" si="16"/>
        <v>-1</v>
      </c>
      <c r="W105" s="164">
        <v>1220</v>
      </c>
      <c r="X105" s="192">
        <f t="shared" si="17"/>
        <v>21.293016874330821</v>
      </c>
      <c r="Y105" s="192">
        <f t="shared" si="18"/>
        <v>-0.76604444311897801</v>
      </c>
      <c r="AA105" s="195">
        <v>1.3433366518383738E-58</v>
      </c>
      <c r="AB105" s="196">
        <v>0.24191630256935798</v>
      </c>
      <c r="AC105" s="196">
        <v>0.90726857115540793</v>
      </c>
      <c r="AD105" s="196">
        <f t="shared" si="9"/>
        <v>1.1491848737247659</v>
      </c>
      <c r="AE105" s="177">
        <v>6392.611796113446</v>
      </c>
      <c r="AF105" s="177">
        <v>120.95815128467899</v>
      </c>
      <c r="AG105" s="177">
        <v>453.63428557770396</v>
      </c>
    </row>
    <row r="106" spans="2:33" ht="11.1" customHeight="1" x14ac:dyDescent="0.15">
      <c r="B106" s="183">
        <v>41</v>
      </c>
      <c r="C106" s="184">
        <v>42193</v>
      </c>
      <c r="D106" s="185">
        <v>5444.63</v>
      </c>
      <c r="E106" s="186">
        <v>42186</v>
      </c>
      <c r="F106" s="183">
        <v>56</v>
      </c>
      <c r="G106" s="183">
        <v>230</v>
      </c>
      <c r="H106" s="187">
        <f t="shared" si="10"/>
        <v>286</v>
      </c>
      <c r="I106" s="200">
        <v>1.8539843060561512</v>
      </c>
      <c r="J106" s="190">
        <v>6.033969061324183</v>
      </c>
      <c r="K106" s="190">
        <f t="shared" si="8"/>
        <v>7.8879533673803337</v>
      </c>
      <c r="L106" s="176"/>
      <c r="M106" s="177">
        <v>18.059391558641138</v>
      </c>
      <c r="N106" s="190">
        <f t="shared" si="11"/>
        <v>20.471499999999999</v>
      </c>
      <c r="O106" s="187">
        <f t="shared" si="12"/>
        <v>55.21525701876444</v>
      </c>
      <c r="P106" s="180">
        <v>60.984823683509859</v>
      </c>
      <c r="Q106" s="190">
        <f t="shared" si="13"/>
        <v>101.36076923076924</v>
      </c>
      <c r="R106" s="177">
        <f t="shared" si="14"/>
        <v>232.64329674238542</v>
      </c>
      <c r="S106" s="114"/>
      <c r="T106" s="163">
        <v>210</v>
      </c>
      <c r="U106" s="192">
        <f t="shared" si="15"/>
        <v>3.6651914291880923</v>
      </c>
      <c r="V106" s="193">
        <f t="shared" si="16"/>
        <v>-0.8660254037844386</v>
      </c>
      <c r="W106" s="164">
        <v>1250</v>
      </c>
      <c r="X106" s="192">
        <f t="shared" si="17"/>
        <v>21.816615649929119</v>
      </c>
      <c r="Y106" s="192">
        <f t="shared" si="18"/>
        <v>-0.98480775301220791</v>
      </c>
      <c r="AA106" s="195">
        <v>6.525627266143427E-60</v>
      </c>
      <c r="AB106" s="196">
        <v>0.23424789327135445</v>
      </c>
      <c r="AC106" s="196">
        <v>0.90526673913970079</v>
      </c>
      <c r="AD106" s="196">
        <f t="shared" si="9"/>
        <v>1.1395146324110552</v>
      </c>
      <c r="AE106" s="177">
        <v>6327.1472062096764</v>
      </c>
      <c r="AF106" s="177">
        <v>117.12394663567723</v>
      </c>
      <c r="AG106" s="177">
        <v>452.6333695698504</v>
      </c>
    </row>
    <row r="107" spans="2:33" ht="11.1" customHeight="1" x14ac:dyDescent="0.15">
      <c r="B107" s="183">
        <v>42</v>
      </c>
      <c r="C107" s="184">
        <v>42221</v>
      </c>
      <c r="D107" s="185">
        <v>5507.05</v>
      </c>
      <c r="E107" s="186">
        <v>42217</v>
      </c>
      <c r="F107" s="183">
        <v>39</v>
      </c>
      <c r="G107" s="183">
        <v>170</v>
      </c>
      <c r="H107" s="187">
        <f t="shared" si="10"/>
        <v>209</v>
      </c>
      <c r="I107" s="200">
        <v>1.8068183790635559</v>
      </c>
      <c r="J107" s="183">
        <v>17</v>
      </c>
      <c r="K107" s="190">
        <f t="shared" si="8"/>
        <v>18.806818379063557</v>
      </c>
      <c r="L107" s="176"/>
      <c r="M107" s="177">
        <v>16.623324294572381</v>
      </c>
      <c r="N107" s="190">
        <f t="shared" si="11"/>
        <v>20.48</v>
      </c>
      <c r="O107" s="187">
        <f t="shared" si="12"/>
        <v>46.379155368215486</v>
      </c>
      <c r="P107" s="180">
        <v>57.500583826255081</v>
      </c>
      <c r="Q107" s="190">
        <f t="shared" si="13"/>
        <v>101.40692307692308</v>
      </c>
      <c r="R107" s="177">
        <f t="shared" si="14"/>
        <v>198.63438362897273</v>
      </c>
      <c r="S107" s="114"/>
      <c r="T107" s="163">
        <v>240</v>
      </c>
      <c r="U107" s="192">
        <f t="shared" si="15"/>
        <v>4.1887902047863905</v>
      </c>
      <c r="V107" s="193">
        <f t="shared" si="16"/>
        <v>-0.50000000000000044</v>
      </c>
      <c r="W107" s="164">
        <v>1280</v>
      </c>
      <c r="X107" s="192">
        <f t="shared" si="17"/>
        <v>22.340214425527417</v>
      </c>
      <c r="Y107" s="192">
        <f t="shared" si="18"/>
        <v>-0.93969262078590887</v>
      </c>
      <c r="AA107" s="195">
        <v>5.8045984781933596E-61</v>
      </c>
      <c r="AB107" s="196">
        <v>0.22828855532220599</v>
      </c>
      <c r="AC107" s="196">
        <v>0.903668454176622</v>
      </c>
      <c r="AD107" s="196">
        <f t="shared" si="9"/>
        <v>1.131957009498828</v>
      </c>
      <c r="AE107" s="177">
        <v>6276.054406070989</v>
      </c>
      <c r="AF107" s="177">
        <v>114.14427766110299</v>
      </c>
      <c r="AG107" s="177">
        <v>451.83422708831102</v>
      </c>
    </row>
    <row r="108" spans="2:33" ht="11.1" customHeight="1" x14ac:dyDescent="0.15">
      <c r="B108" s="183">
        <v>43</v>
      </c>
      <c r="C108" s="184">
        <v>42249</v>
      </c>
      <c r="D108" s="185">
        <v>5124.37</v>
      </c>
      <c r="E108" s="186">
        <v>42248</v>
      </c>
      <c r="F108" s="183">
        <v>35</v>
      </c>
      <c r="G108" s="183">
        <v>160</v>
      </c>
      <c r="H108" s="187">
        <f t="shared" si="10"/>
        <v>195</v>
      </c>
      <c r="I108" s="200">
        <v>1.760852367659137</v>
      </c>
      <c r="J108" s="190">
        <v>6.0126814382084532</v>
      </c>
      <c r="K108" s="190">
        <f t="shared" si="8"/>
        <v>7.77353380586759</v>
      </c>
      <c r="L108" s="176"/>
      <c r="M108" s="177">
        <v>15.301451862607109</v>
      </c>
      <c r="N108" s="190">
        <f t="shared" si="11"/>
        <v>20.481999999999999</v>
      </c>
      <c r="O108" s="187">
        <f t="shared" si="12"/>
        <v>41.902782529975127</v>
      </c>
      <c r="P108" s="180">
        <v>54.215408697725017</v>
      </c>
      <c r="Q108" s="190">
        <f t="shared" si="13"/>
        <v>101.41461538461539</v>
      </c>
      <c r="R108" s="177">
        <f t="shared" si="14"/>
        <v>182.24432565355005</v>
      </c>
      <c r="S108" s="114"/>
      <c r="T108" s="163">
        <v>250</v>
      </c>
      <c r="U108" s="192">
        <f t="shared" si="15"/>
        <v>4.3633231299858242</v>
      </c>
      <c r="V108" s="193">
        <f t="shared" si="16"/>
        <v>-0.34202014332566855</v>
      </c>
      <c r="W108" s="164">
        <v>1310</v>
      </c>
      <c r="X108" s="192">
        <f t="shared" si="17"/>
        <v>22.863813201125716</v>
      </c>
      <c r="Y108" s="192">
        <f t="shared" si="18"/>
        <v>-0.64278760968654081</v>
      </c>
      <c r="AA108" s="195">
        <v>5.1632375124848392E-62</v>
      </c>
      <c r="AB108" s="196">
        <v>0.22248082475059341</v>
      </c>
      <c r="AC108" s="196">
        <v>0.90207299105014993</v>
      </c>
      <c r="AD108" s="196">
        <f t="shared" si="9"/>
        <v>1.1245538158007433</v>
      </c>
      <c r="AE108" s="177">
        <v>6226.0674393510199</v>
      </c>
      <c r="AF108" s="177">
        <v>111.24041237529671</v>
      </c>
      <c r="AG108" s="177">
        <v>451.03649552507494</v>
      </c>
    </row>
    <row r="109" spans="2:33" ht="11.1" customHeight="1" x14ac:dyDescent="0.15">
      <c r="B109" s="183">
        <v>44</v>
      </c>
      <c r="C109" s="184">
        <v>42284</v>
      </c>
      <c r="D109" s="185">
        <v>5005.3</v>
      </c>
      <c r="E109" s="186">
        <v>42278</v>
      </c>
      <c r="F109" s="183">
        <v>34</v>
      </c>
      <c r="G109" s="183">
        <v>160</v>
      </c>
      <c r="H109" s="187">
        <f t="shared" si="10"/>
        <v>194</v>
      </c>
      <c r="I109" s="200">
        <v>1.7050358041404479</v>
      </c>
      <c r="J109" s="183">
        <v>11</v>
      </c>
      <c r="K109" s="190">
        <f t="shared" si="8"/>
        <v>12.705035804140447</v>
      </c>
      <c r="L109" s="176"/>
      <c r="M109" s="177">
        <v>14.122390545701395</v>
      </c>
      <c r="N109" s="190">
        <f t="shared" si="11"/>
        <v>20.482500000000002</v>
      </c>
      <c r="O109" s="187">
        <f t="shared" si="12"/>
        <v>37.609428636513712</v>
      </c>
      <c r="P109" s="180">
        <v>51.215025790445544</v>
      </c>
      <c r="Q109" s="190">
        <f t="shared" si="13"/>
        <v>101.41461538461539</v>
      </c>
      <c r="R109" s="177">
        <f t="shared" si="14"/>
        <v>165.88157069906435</v>
      </c>
      <c r="S109" s="114"/>
      <c r="T109" s="163">
        <v>260</v>
      </c>
      <c r="U109" s="192">
        <f t="shared" si="15"/>
        <v>4.5378560551852569</v>
      </c>
      <c r="V109" s="193">
        <f t="shared" si="16"/>
        <v>-0.17364817766693033</v>
      </c>
      <c r="W109" s="164">
        <v>1340</v>
      </c>
      <c r="X109" s="192">
        <f t="shared" si="17"/>
        <v>23.387411976724017</v>
      </c>
      <c r="Y109" s="192">
        <f t="shared" si="18"/>
        <v>-0.1736481776669293</v>
      </c>
      <c r="AA109" s="195">
        <v>2.5081846346510251E-63</v>
      </c>
      <c r="AB109" s="196">
        <v>0.21542849298532998</v>
      </c>
      <c r="AC109" s="196">
        <v>0.90008262276075857</v>
      </c>
      <c r="AD109" s="196">
        <f t="shared" si="9"/>
        <v>1.1155111157460886</v>
      </c>
      <c r="AE109" s="177">
        <v>6165.096539996619</v>
      </c>
      <c r="AF109" s="177">
        <v>107.714246492665</v>
      </c>
      <c r="AG109" s="177">
        <v>450.04131138037928</v>
      </c>
    </row>
    <row r="110" spans="2:33" ht="11.1" customHeight="1" x14ac:dyDescent="0.15">
      <c r="B110" s="183">
        <v>45</v>
      </c>
      <c r="C110" s="184">
        <v>42312</v>
      </c>
      <c r="D110" s="185">
        <v>4810.2299999999996</v>
      </c>
      <c r="E110" s="186">
        <v>42309</v>
      </c>
      <c r="F110" s="183">
        <v>39</v>
      </c>
      <c r="G110" s="183">
        <v>170</v>
      </c>
      <c r="H110" s="187">
        <f t="shared" si="10"/>
        <v>209</v>
      </c>
      <c r="I110" s="200">
        <v>1.6616591725286518</v>
      </c>
      <c r="J110" s="183">
        <v>10</v>
      </c>
      <c r="K110" s="190">
        <f t="shared" si="8"/>
        <v>11.661659172528651</v>
      </c>
      <c r="L110" s="176"/>
      <c r="M110" s="177">
        <v>12.999390211652385</v>
      </c>
      <c r="N110" s="190">
        <f t="shared" si="11"/>
        <v>20.48</v>
      </c>
      <c r="O110" s="187">
        <f t="shared" si="12"/>
        <v>30.572572661825639</v>
      </c>
      <c r="P110" s="180">
        <v>48.288962823116613</v>
      </c>
      <c r="Q110" s="190">
        <f t="shared" si="13"/>
        <v>101.40692307692308</v>
      </c>
      <c r="R110" s="177">
        <f t="shared" si="14"/>
        <v>136.69867700465039</v>
      </c>
      <c r="S110" s="114"/>
      <c r="T110" s="163">
        <v>280</v>
      </c>
      <c r="U110" s="192">
        <f t="shared" si="15"/>
        <v>4.8869219055841224</v>
      </c>
      <c r="V110" s="193">
        <f t="shared" si="16"/>
        <v>0.17364817766692997</v>
      </c>
      <c r="W110" s="164">
        <v>1370</v>
      </c>
      <c r="X110" s="192">
        <f t="shared" si="17"/>
        <v>23.911010752322316</v>
      </c>
      <c r="Y110" s="192">
        <f t="shared" si="18"/>
        <v>0.34202014332566916</v>
      </c>
      <c r="AA110" s="195">
        <v>2.2310506131509309E-64</v>
      </c>
      <c r="AB110" s="196">
        <v>0.20994792632730608</v>
      </c>
      <c r="AC110" s="196">
        <v>0.89849349056436967</v>
      </c>
      <c r="AD110" s="196">
        <f t="shared" si="9"/>
        <v>1.1084414168916759</v>
      </c>
      <c r="AE110" s="177">
        <v>6117.4971647689581</v>
      </c>
      <c r="AF110" s="177">
        <v>104.97396316365304</v>
      </c>
      <c r="AG110" s="177">
        <v>449.24674528218486</v>
      </c>
    </row>
    <row r="111" spans="2:33" ht="11.1" customHeight="1" x14ac:dyDescent="0.15">
      <c r="B111" s="183">
        <v>46</v>
      </c>
      <c r="C111" s="184">
        <v>42340</v>
      </c>
      <c r="D111" s="185">
        <v>5090.9399999999996</v>
      </c>
      <c r="E111" s="186">
        <v>42339</v>
      </c>
      <c r="F111" s="183">
        <v>33</v>
      </c>
      <c r="G111" s="183">
        <v>140</v>
      </c>
      <c r="H111" s="187">
        <f t="shared" si="10"/>
        <v>173</v>
      </c>
      <c r="I111" s="200">
        <v>1.6193860556732116</v>
      </c>
      <c r="J111" s="190">
        <v>5</v>
      </c>
      <c r="K111" s="190">
        <f t="shared" si="8"/>
        <v>6.6193860556732114</v>
      </c>
      <c r="L111" s="176"/>
      <c r="M111" s="177">
        <v>11.997715450358793</v>
      </c>
      <c r="N111" s="190">
        <f t="shared" si="11"/>
        <v>20.483000000000001</v>
      </c>
      <c r="O111" s="187">
        <f t="shared" si="12"/>
        <v>22.041614727736405</v>
      </c>
      <c r="P111" s="180">
        <v>45.616560601221842</v>
      </c>
      <c r="Q111" s="190">
        <f t="shared" si="13"/>
        <v>101.43</v>
      </c>
      <c r="R111" s="177">
        <f t="shared" si="14"/>
        <v>99.786707000478728</v>
      </c>
      <c r="S111" s="114"/>
      <c r="T111" s="163">
        <v>310</v>
      </c>
      <c r="U111" s="192">
        <f t="shared" si="15"/>
        <v>5.4105206811824216</v>
      </c>
      <c r="V111" s="193">
        <f t="shared" si="16"/>
        <v>0.64278760968653925</v>
      </c>
      <c r="W111" s="164">
        <v>1400</v>
      </c>
      <c r="X111" s="192">
        <f t="shared" si="17"/>
        <v>24.434609527920614</v>
      </c>
      <c r="Y111" s="192">
        <f t="shared" si="18"/>
        <v>0.7660444431189779</v>
      </c>
      <c r="AA111" s="195">
        <v>1.9845376491327153E-65</v>
      </c>
      <c r="AB111" s="196">
        <v>0.20460678695894485</v>
      </c>
      <c r="AC111" s="196">
        <v>0.89690716404500836</v>
      </c>
      <c r="AD111" s="196">
        <f t="shared" si="9"/>
        <v>1.1015139510039531</v>
      </c>
      <c r="AE111" s="177">
        <v>6070.9158600298852</v>
      </c>
      <c r="AF111" s="177">
        <v>102.30339347947243</v>
      </c>
      <c r="AG111" s="177">
        <v>448.45358202250418</v>
      </c>
    </row>
    <row r="112" spans="2:33" ht="11.1" customHeight="1" x14ac:dyDescent="0.15">
      <c r="B112" s="183">
        <v>47</v>
      </c>
      <c r="C112" s="184">
        <v>42375</v>
      </c>
      <c r="D112" s="185">
        <v>4515.71</v>
      </c>
      <c r="E112" s="186">
        <v>42370</v>
      </c>
      <c r="F112" s="183">
        <v>23</v>
      </c>
      <c r="G112" s="183">
        <v>110</v>
      </c>
      <c r="H112" s="187">
        <f t="shared" si="10"/>
        <v>133</v>
      </c>
      <c r="I112" s="200">
        <v>1.5680537768871574</v>
      </c>
      <c r="J112" s="190">
        <v>4.5885065185998704</v>
      </c>
      <c r="K112" s="190">
        <f t="shared" si="8"/>
        <v>6.1565602954870275</v>
      </c>
      <c r="L112" s="176"/>
      <c r="M112" s="177">
        <v>11.043667450129895</v>
      </c>
      <c r="N112" s="190">
        <f t="shared" si="11"/>
        <v>20.488</v>
      </c>
      <c r="O112" s="187">
        <f t="shared" si="12"/>
        <v>19.454338133906116</v>
      </c>
      <c r="P112" s="180">
        <v>43.010354187926396</v>
      </c>
      <c r="Q112" s="190">
        <f t="shared" si="13"/>
        <v>101.45307692307692</v>
      </c>
      <c r="R112" s="177">
        <f t="shared" si="14"/>
        <v>89.13072679276064</v>
      </c>
      <c r="S112" s="114"/>
      <c r="T112" s="163">
        <v>320</v>
      </c>
      <c r="U112" s="192">
        <f t="shared" si="15"/>
        <v>5.5850536063818543</v>
      </c>
      <c r="V112" s="193">
        <f t="shared" si="16"/>
        <v>0.76604444311897779</v>
      </c>
      <c r="W112" s="164">
        <v>1430</v>
      </c>
      <c r="X112" s="192">
        <f t="shared" si="17"/>
        <v>24.958208303518912</v>
      </c>
      <c r="Y112" s="192">
        <f t="shared" si="18"/>
        <v>0.98480775301220791</v>
      </c>
      <c r="AA112" s="195">
        <v>9.6404374704922466E-67</v>
      </c>
      <c r="AB112" s="196">
        <v>0.19812103725590127</v>
      </c>
      <c r="AC112" s="196">
        <v>0.89492819383355693</v>
      </c>
      <c r="AD112" s="196">
        <f t="shared" si="9"/>
        <v>1.0930492310894582</v>
      </c>
      <c r="AE112" s="177">
        <v>6014.082014522126</v>
      </c>
      <c r="AF112" s="177">
        <v>99.060518627950643</v>
      </c>
      <c r="AG112" s="177">
        <v>447.46409691677849</v>
      </c>
    </row>
    <row r="113" spans="2:33" ht="11.1" customHeight="1" x14ac:dyDescent="0.15">
      <c r="B113" s="183">
        <v>48</v>
      </c>
      <c r="C113" s="184">
        <v>42403</v>
      </c>
      <c r="D113" s="185">
        <v>4193.24</v>
      </c>
      <c r="E113" s="186">
        <v>42401</v>
      </c>
      <c r="F113" s="183">
        <v>24</v>
      </c>
      <c r="G113" s="183">
        <v>120</v>
      </c>
      <c r="H113" s="187">
        <f t="shared" si="10"/>
        <v>144</v>
      </c>
      <c r="I113" s="200">
        <v>1.5281620098859308</v>
      </c>
      <c r="J113" s="190">
        <v>4.5804053251564492</v>
      </c>
      <c r="K113" s="190">
        <f t="shared" si="8"/>
        <v>6.1085673350423804</v>
      </c>
      <c r="L113" s="176"/>
      <c r="M113" s="177">
        <v>10.165484525256952</v>
      </c>
      <c r="N113" s="190">
        <f t="shared" si="11"/>
        <v>20.487500000000001</v>
      </c>
      <c r="O113" s="187">
        <f t="shared" si="12"/>
        <v>17.379852874915056</v>
      </c>
      <c r="P113" s="180">
        <v>40.553047906056491</v>
      </c>
      <c r="Q113" s="190">
        <f t="shared" si="13"/>
        <v>101.44538461538461</v>
      </c>
      <c r="R113" s="177">
        <f t="shared" si="14"/>
        <v>80.511307590871922</v>
      </c>
      <c r="S113" s="114"/>
      <c r="T113" s="163">
        <v>330</v>
      </c>
      <c r="U113" s="192">
        <f t="shared" si="15"/>
        <v>5.7595865315812871</v>
      </c>
      <c r="V113" s="193">
        <f t="shared" si="16"/>
        <v>0.86602540378443837</v>
      </c>
      <c r="W113" s="164">
        <v>1460</v>
      </c>
      <c r="X113" s="192">
        <f t="shared" si="17"/>
        <v>25.48180707911721</v>
      </c>
      <c r="Y113" s="192">
        <f t="shared" si="18"/>
        <v>0.93969262078590887</v>
      </c>
      <c r="AA113" s="195">
        <v>8.5752474648173096E-68</v>
      </c>
      <c r="AB113" s="196">
        <v>0.19308077755770178</v>
      </c>
      <c r="AC113" s="196">
        <v>0.89334816198946354</v>
      </c>
      <c r="AD113" s="196">
        <f t="shared" si="9"/>
        <v>1.0864289395471654</v>
      </c>
      <c r="AE113" s="177">
        <v>5969.6989045651371</v>
      </c>
      <c r="AF113" s="177">
        <v>96.540388778850897</v>
      </c>
      <c r="AG113" s="177">
        <v>446.67408099473175</v>
      </c>
    </row>
    <row r="114" spans="2:33" ht="11.1" customHeight="1" x14ac:dyDescent="0.15">
      <c r="B114" s="183">
        <v>49</v>
      </c>
      <c r="C114" s="184">
        <v>42431</v>
      </c>
      <c r="D114" s="185">
        <v>4900.29</v>
      </c>
      <c r="E114" s="186">
        <v>42430</v>
      </c>
      <c r="F114" s="183">
        <v>17</v>
      </c>
      <c r="G114" s="183">
        <v>75</v>
      </c>
      <c r="H114" s="187">
        <f t="shared" si="10"/>
        <v>92</v>
      </c>
      <c r="I114" s="200">
        <v>1.489285101621016</v>
      </c>
      <c r="J114" s="190">
        <v>4.5723184346970021</v>
      </c>
      <c r="K114" s="190">
        <f t="shared" si="8"/>
        <v>6.0616035363180183</v>
      </c>
      <c r="L114" s="176"/>
      <c r="M114" s="177">
        <v>9.4072887540524057</v>
      </c>
      <c r="N114" s="190">
        <f t="shared" si="11"/>
        <v>20.491</v>
      </c>
      <c r="O114" s="187">
        <f t="shared" si="12"/>
        <v>15.850688095897727</v>
      </c>
      <c r="P114" s="180">
        <v>38.381534900653818</v>
      </c>
      <c r="Q114" s="190">
        <f t="shared" si="13"/>
        <v>101.48</v>
      </c>
      <c r="R114" s="177">
        <f t="shared" si="14"/>
        <v>74.148108761686231</v>
      </c>
      <c r="S114" s="114"/>
      <c r="T114" s="163">
        <v>340</v>
      </c>
      <c r="U114" s="192">
        <f t="shared" si="15"/>
        <v>5.9341194567807207</v>
      </c>
      <c r="V114" s="193">
        <f t="shared" si="16"/>
        <v>0.93969262078590843</v>
      </c>
      <c r="W114" s="164">
        <v>1490</v>
      </c>
      <c r="X114" s="192">
        <f t="shared" si="17"/>
        <v>26.005405854715509</v>
      </c>
      <c r="Y114" s="192">
        <f t="shared" si="18"/>
        <v>0.64278760968654081</v>
      </c>
      <c r="AA114" s="195">
        <v>7.6277522994089775E-69</v>
      </c>
      <c r="AB114" s="196">
        <v>0.18816874360562783</v>
      </c>
      <c r="AC114" s="196">
        <v>0.89177091975535849</v>
      </c>
      <c r="AD114" s="196">
        <f t="shared" si="9"/>
        <v>1.0799396633609863</v>
      </c>
      <c r="AE114" s="177">
        <v>5926.2531468309971</v>
      </c>
      <c r="AF114" s="177">
        <v>94.084371802813919</v>
      </c>
      <c r="AG114" s="177">
        <v>445.88545987767924</v>
      </c>
    </row>
    <row r="115" spans="2:33" ht="11.1" customHeight="1" x14ac:dyDescent="0.15">
      <c r="B115" s="183">
        <v>50</v>
      </c>
      <c r="C115" s="184">
        <v>42461</v>
      </c>
      <c r="D115" s="185">
        <v>4802.12</v>
      </c>
      <c r="E115" s="186">
        <v>42461</v>
      </c>
      <c r="F115" s="183">
        <v>22</v>
      </c>
      <c r="G115" s="183">
        <v>120</v>
      </c>
      <c r="H115" s="187">
        <f t="shared" si="10"/>
        <v>142</v>
      </c>
      <c r="I115" s="200">
        <v>1.44872813467199</v>
      </c>
      <c r="J115" s="190">
        <v>4.5636697524496483</v>
      </c>
      <c r="K115" s="190">
        <f t="shared" si="8"/>
        <v>6.0123978871216384</v>
      </c>
      <c r="L115" s="176"/>
      <c r="M115" s="177">
        <v>8.6592292538488902</v>
      </c>
      <c r="N115" s="190">
        <f t="shared" si="11"/>
        <v>20.488499999999998</v>
      </c>
      <c r="O115" s="187">
        <f t="shared" si="12"/>
        <v>26.617004219818917</v>
      </c>
      <c r="P115" s="180">
        <v>36.188686490080592</v>
      </c>
      <c r="Q115" s="190">
        <f t="shared" si="13"/>
        <v>101.44538461538461</v>
      </c>
      <c r="R115" s="177">
        <f t="shared" si="14"/>
        <v>125.68411828929283</v>
      </c>
      <c r="S115" s="114"/>
      <c r="T115" s="191">
        <v>80</v>
      </c>
      <c r="U115" s="192">
        <f t="shared" si="15"/>
        <v>1.3962634015954636</v>
      </c>
      <c r="V115" s="193">
        <f t="shared" si="16"/>
        <v>0.17364817766693041</v>
      </c>
      <c r="W115" s="194">
        <v>1520</v>
      </c>
      <c r="X115" s="192">
        <f t="shared" si="17"/>
        <v>26.529004630313811</v>
      </c>
      <c r="Y115" s="192">
        <f t="shared" si="18"/>
        <v>0.17364817766692942</v>
      </c>
      <c r="AA115" s="195">
        <v>5.7080238778573489E-70</v>
      </c>
      <c r="AB115" s="196">
        <v>0.1830444369789474</v>
      </c>
      <c r="AC115" s="196">
        <v>0.89008410737941646</v>
      </c>
      <c r="AD115" s="196">
        <f t="shared" si="9"/>
        <v>1.0731285443583638</v>
      </c>
      <c r="AE115" s="177">
        <v>5880.7175991466356</v>
      </c>
      <c r="AF115" s="177">
        <v>91.522218489473701</v>
      </c>
      <c r="AG115" s="177">
        <v>445.04205368970821</v>
      </c>
    </row>
    <row r="116" spans="2:33" ht="11.1" customHeight="1" x14ac:dyDescent="0.15">
      <c r="B116" s="183">
        <v>51</v>
      </c>
      <c r="C116" s="184">
        <v>42492</v>
      </c>
      <c r="D116" s="185">
        <v>5502.55</v>
      </c>
      <c r="E116" s="186">
        <v>42491</v>
      </c>
      <c r="F116" s="183">
        <v>33</v>
      </c>
      <c r="G116" s="183">
        <v>180</v>
      </c>
      <c r="H116" s="187">
        <f t="shared" si="10"/>
        <v>213</v>
      </c>
      <c r="I116" s="200">
        <v>1.4079792202737438</v>
      </c>
      <c r="J116" s="190">
        <v>4.5547499667346312</v>
      </c>
      <c r="K116" s="190">
        <f t="shared" si="8"/>
        <v>5.9627291870083745</v>
      </c>
      <c r="L116" s="176"/>
      <c r="M116" s="177">
        <v>7.9919878483204458</v>
      </c>
      <c r="N116" s="190">
        <f t="shared" si="11"/>
        <v>20.483000000000001</v>
      </c>
      <c r="O116" s="187">
        <f t="shared" si="12"/>
        <v>39.381540952863595</v>
      </c>
      <c r="P116" s="180">
        <v>34.185936368115911</v>
      </c>
      <c r="Q116" s="190">
        <f t="shared" si="13"/>
        <v>101.39923076923077</v>
      </c>
      <c r="R116" s="177">
        <f t="shared" si="14"/>
        <v>187.51729906480782</v>
      </c>
      <c r="S116" s="114"/>
      <c r="T116" s="191">
        <v>140</v>
      </c>
      <c r="U116" s="192">
        <f t="shared" si="15"/>
        <v>2.4434609527920612</v>
      </c>
      <c r="V116" s="193">
        <f t="shared" si="16"/>
        <v>-0.7660444431189779</v>
      </c>
      <c r="W116" s="194">
        <v>1550</v>
      </c>
      <c r="X116" s="192">
        <f t="shared" si="17"/>
        <v>27.052603405912109</v>
      </c>
      <c r="Y116" s="192">
        <f t="shared" si="18"/>
        <v>-0.34202014332566905</v>
      </c>
      <c r="AA116" s="195">
        <v>3.9178212805284191E-71</v>
      </c>
      <c r="AB116" s="196">
        <v>0.17789587810511887</v>
      </c>
      <c r="AC116" s="196">
        <v>0.8883444198172511</v>
      </c>
      <c r="AD116" s="196">
        <f t="shared" si="9"/>
        <v>1.06624029792237</v>
      </c>
      <c r="AE116" s="177">
        <v>5834.7364017951095</v>
      </c>
      <c r="AF116" s="177">
        <v>88.947939052559434</v>
      </c>
      <c r="AG116" s="177">
        <v>444.17220990862558</v>
      </c>
    </row>
    <row r="117" spans="2:33" ht="11.1" customHeight="1" x14ac:dyDescent="0.15">
      <c r="B117" s="183">
        <v>52</v>
      </c>
      <c r="C117" s="184">
        <v>42522</v>
      </c>
      <c r="D117" s="185">
        <v>4991.43</v>
      </c>
      <c r="E117" s="186">
        <v>42522</v>
      </c>
      <c r="F117" s="183">
        <v>42</v>
      </c>
      <c r="G117" s="183">
        <v>210</v>
      </c>
      <c r="H117" s="187">
        <f t="shared" si="10"/>
        <v>252</v>
      </c>
      <c r="I117" s="200">
        <v>1.3696364163073285</v>
      </c>
      <c r="J117" s="183">
        <v>14</v>
      </c>
      <c r="K117" s="190">
        <f t="shared" si="8"/>
        <v>15.369636416307328</v>
      </c>
      <c r="L117" s="176"/>
      <c r="M117" s="177">
        <v>7.356471857289363</v>
      </c>
      <c r="N117" s="190">
        <f t="shared" si="11"/>
        <v>20.4785</v>
      </c>
      <c r="O117" s="187">
        <f t="shared" si="12"/>
        <v>41.752457785934048</v>
      </c>
      <c r="P117" s="180">
        <v>32.232794670609067</v>
      </c>
      <c r="Q117" s="190">
        <f t="shared" si="13"/>
        <v>101.37615384615384</v>
      </c>
      <c r="R117" s="177">
        <f t="shared" si="14"/>
        <v>200.41342277514434</v>
      </c>
      <c r="S117" s="114"/>
      <c r="T117" s="191">
        <v>180</v>
      </c>
      <c r="U117" s="192">
        <f t="shared" si="15"/>
        <v>3.1415926535897931</v>
      </c>
      <c r="V117" s="193">
        <f t="shared" si="16"/>
        <v>-1</v>
      </c>
      <c r="W117" s="194">
        <v>1580</v>
      </c>
      <c r="X117" s="192">
        <f t="shared" si="17"/>
        <v>27.576202181510407</v>
      </c>
      <c r="Y117" s="192">
        <f t="shared" si="18"/>
        <v>-0.7660444431189779</v>
      </c>
      <c r="AA117" s="195">
        <v>2.9317964900573999E-72</v>
      </c>
      <c r="AB117" s="196">
        <v>0.17305132736005066</v>
      </c>
      <c r="AC117" s="196">
        <v>0.88666408877230318</v>
      </c>
      <c r="AD117" s="196">
        <f t="shared" si="9"/>
        <v>1.0597154161323539</v>
      </c>
      <c r="AE117" s="177">
        <v>5791.2479432062964</v>
      </c>
      <c r="AF117" s="177">
        <v>86.525663680025332</v>
      </c>
      <c r="AG117" s="177">
        <v>443.33204438615161</v>
      </c>
    </row>
    <row r="118" spans="2:33" ht="11.1" customHeight="1" x14ac:dyDescent="0.15">
      <c r="B118" s="183">
        <v>53</v>
      </c>
      <c r="C118" s="184">
        <v>42552</v>
      </c>
      <c r="D118" s="185">
        <v>5226.55</v>
      </c>
      <c r="E118" s="186">
        <v>42552</v>
      </c>
      <c r="F118" s="183">
        <v>33</v>
      </c>
      <c r="G118" s="183">
        <v>180</v>
      </c>
      <c r="H118" s="187">
        <f t="shared" si="10"/>
        <v>213</v>
      </c>
      <c r="I118" s="200">
        <v>1.3323377830181777</v>
      </c>
      <c r="J118" s="183">
        <v>11</v>
      </c>
      <c r="K118" s="190">
        <f t="shared" si="8"/>
        <v>12.332337783018177</v>
      </c>
      <c r="L118" s="176"/>
      <c r="M118" s="177">
        <v>6.7896150992694295</v>
      </c>
      <c r="N118" s="190">
        <f t="shared" si="11"/>
        <v>20.483000000000001</v>
      </c>
      <c r="O118" s="187">
        <f t="shared" si="12"/>
        <v>39.082003851070617</v>
      </c>
      <c r="P118" s="180">
        <v>30.448971058345069</v>
      </c>
      <c r="Q118" s="190">
        <f t="shared" si="13"/>
        <v>101.39923076923077</v>
      </c>
      <c r="R118" s="177">
        <f t="shared" si="14"/>
        <v>188.94014794056511</v>
      </c>
      <c r="S118" s="114"/>
      <c r="T118" s="191">
        <v>210</v>
      </c>
      <c r="U118" s="192">
        <f t="shared" si="15"/>
        <v>3.6651914291880923</v>
      </c>
      <c r="V118" s="193">
        <f t="shared" si="16"/>
        <v>-0.8660254037844386</v>
      </c>
      <c r="W118" s="194">
        <v>1610</v>
      </c>
      <c r="X118" s="192">
        <f t="shared" si="17"/>
        <v>28.099800957108705</v>
      </c>
      <c r="Y118" s="192">
        <f t="shared" si="18"/>
        <v>-0.98480775301220791</v>
      </c>
      <c r="AA118" s="195">
        <v>2.1939312805901085E-73</v>
      </c>
      <c r="AB118" s="196">
        <v>0.16833870587704022</v>
      </c>
      <c r="AC118" s="196">
        <v>0.88498693612568557</v>
      </c>
      <c r="AD118" s="196">
        <f t="shared" si="9"/>
        <v>1.0533256420027257</v>
      </c>
      <c r="AE118" s="177">
        <v>5748.7254902608574</v>
      </c>
      <c r="AF118" s="177">
        <v>84.169352938520106</v>
      </c>
      <c r="AG118" s="177">
        <v>442.49346806284279</v>
      </c>
    </row>
    <row r="119" spans="2:33" ht="11.1" customHeight="1" x14ac:dyDescent="0.15">
      <c r="B119" s="183">
        <v>54</v>
      </c>
      <c r="C119" s="184">
        <v>42585</v>
      </c>
      <c r="D119" s="185">
        <v>5805.25</v>
      </c>
      <c r="E119" s="186">
        <v>42583</v>
      </c>
      <c r="F119" s="183">
        <v>24</v>
      </c>
      <c r="G119" s="183">
        <v>150</v>
      </c>
      <c r="H119" s="187">
        <f t="shared" si="10"/>
        <v>174</v>
      </c>
      <c r="I119" s="200">
        <v>1.2924813891194442</v>
      </c>
      <c r="J119" s="183">
        <v>14</v>
      </c>
      <c r="K119" s="190">
        <f t="shared" si="8"/>
        <v>15.292481389119445</v>
      </c>
      <c r="L119" s="176"/>
      <c r="M119" s="177">
        <v>6.2497107537643739</v>
      </c>
      <c r="N119" s="190">
        <f t="shared" si="11"/>
        <v>20.487500000000001</v>
      </c>
      <c r="O119" s="187">
        <f t="shared" si="12"/>
        <v>33.421513442205473</v>
      </c>
      <c r="P119" s="180">
        <v>28.709333027669416</v>
      </c>
      <c r="Q119" s="190">
        <f t="shared" si="13"/>
        <v>101.4223076923077</v>
      </c>
      <c r="R119" s="177">
        <f t="shared" si="14"/>
        <v>162.6645508999714</v>
      </c>
      <c r="S119" s="114"/>
      <c r="T119" s="191">
        <v>240</v>
      </c>
      <c r="U119" s="192">
        <f t="shared" si="15"/>
        <v>4.1887902047863905</v>
      </c>
      <c r="V119" s="193">
        <f t="shared" si="16"/>
        <v>-0.50000000000000044</v>
      </c>
      <c r="W119" s="194">
        <v>1640</v>
      </c>
      <c r="X119" s="192">
        <f t="shared" si="17"/>
        <v>28.623399732707004</v>
      </c>
      <c r="Y119" s="192">
        <f t="shared" si="18"/>
        <v>-0.93969262078590887</v>
      </c>
      <c r="AA119" s="195">
        <v>1.2668381690673443E-74</v>
      </c>
      <c r="AB119" s="196">
        <v>0.16330291551264819</v>
      </c>
      <c r="AC119" s="196">
        <v>0.88314573208944813</v>
      </c>
      <c r="AD119" s="196">
        <f t="shared" si="9"/>
        <v>1.0464486476020962</v>
      </c>
      <c r="AE119" s="177">
        <v>5703.0356453551849</v>
      </c>
      <c r="AF119" s="177">
        <v>81.651457756324092</v>
      </c>
      <c r="AG119" s="177">
        <v>441.57286604472409</v>
      </c>
    </row>
    <row r="120" spans="2:33" ht="11.1" customHeight="1" x14ac:dyDescent="0.15">
      <c r="B120" s="183">
        <v>55</v>
      </c>
      <c r="C120" s="184">
        <v>42614</v>
      </c>
      <c r="D120" s="185">
        <v>5310.79</v>
      </c>
      <c r="E120" s="186">
        <v>42614</v>
      </c>
      <c r="F120" s="183">
        <v>19</v>
      </c>
      <c r="G120" s="183">
        <v>110</v>
      </c>
      <c r="H120" s="187">
        <f t="shared" si="10"/>
        <v>129</v>
      </c>
      <c r="I120" s="200">
        <v>1.2584415412727514</v>
      </c>
      <c r="J120" s="183">
        <v>12</v>
      </c>
      <c r="K120" s="190">
        <f t="shared" si="8"/>
        <v>13.258441541272752</v>
      </c>
      <c r="L120" s="176"/>
      <c r="M120" s="177">
        <v>5.7527391368504537</v>
      </c>
      <c r="N120" s="190">
        <f t="shared" si="11"/>
        <v>20.49</v>
      </c>
      <c r="O120" s="187">
        <f t="shared" si="12"/>
        <v>30.730511837272314</v>
      </c>
      <c r="P120" s="180">
        <v>27.069085563327651</v>
      </c>
      <c r="Q120" s="190">
        <f t="shared" si="13"/>
        <v>101.45307692307692</v>
      </c>
      <c r="R120" s="177">
        <f t="shared" si="14"/>
        <v>150.50074670346703</v>
      </c>
      <c r="S120" s="114"/>
      <c r="T120" s="191">
        <v>250</v>
      </c>
      <c r="U120" s="192">
        <f t="shared" si="15"/>
        <v>4.3633231299858242</v>
      </c>
      <c r="V120" s="193">
        <f t="shared" si="16"/>
        <v>-0.34202014332566855</v>
      </c>
      <c r="W120" s="194">
        <v>1670</v>
      </c>
      <c r="X120" s="192">
        <f t="shared" si="17"/>
        <v>29.146998508305302</v>
      </c>
      <c r="Y120" s="192">
        <f t="shared" si="18"/>
        <v>-0.64278760968654092</v>
      </c>
      <c r="AA120" s="195">
        <v>1.0335719145216021E-75</v>
      </c>
      <c r="AB120" s="196">
        <v>0.15900203625530041</v>
      </c>
      <c r="AC120" s="196">
        <v>0.8815308668348435</v>
      </c>
      <c r="AD120" s="196">
        <f t="shared" si="9"/>
        <v>1.0405329030901438</v>
      </c>
      <c r="AE120" s="177">
        <v>5663.7964955551579</v>
      </c>
      <c r="AF120" s="177">
        <v>79.501018127650198</v>
      </c>
      <c r="AG120" s="177">
        <v>440.76543341742178</v>
      </c>
    </row>
    <row r="121" spans="2:33" ht="11.1" customHeight="1" x14ac:dyDescent="0.15">
      <c r="B121" s="183">
        <v>56</v>
      </c>
      <c r="C121" s="184">
        <v>42647</v>
      </c>
      <c r="D121" s="185">
        <v>4948.62</v>
      </c>
      <c r="E121" s="186">
        <v>42644</v>
      </c>
      <c r="F121" s="183">
        <v>21</v>
      </c>
      <c r="G121" s="183">
        <v>120</v>
      </c>
      <c r="H121" s="187">
        <f t="shared" si="10"/>
        <v>141</v>
      </c>
      <c r="I121" s="200">
        <v>1.220795726219849</v>
      </c>
      <c r="J121" s="190">
        <v>4.5104118662090134</v>
      </c>
      <c r="K121" s="190">
        <f t="shared" si="8"/>
        <v>5.7312075924288628</v>
      </c>
      <c r="L121" s="176"/>
      <c r="M121" s="177">
        <v>5.309458836169604</v>
      </c>
      <c r="N121" s="190">
        <f t="shared" si="11"/>
        <v>20.489000000000001</v>
      </c>
      <c r="O121" s="187">
        <f t="shared" si="12"/>
        <v>28.038386517927691</v>
      </c>
      <c r="P121" s="180">
        <v>25.571031346071461</v>
      </c>
      <c r="Q121" s="190">
        <f t="shared" si="13"/>
        <v>101.44538461538461</v>
      </c>
      <c r="R121" s="177">
        <f t="shared" si="14"/>
        <v>138.04450054420192</v>
      </c>
      <c r="S121" s="114"/>
      <c r="T121" s="191">
        <v>260</v>
      </c>
      <c r="U121" s="192">
        <f t="shared" si="15"/>
        <v>4.5378560551852569</v>
      </c>
      <c r="V121" s="193">
        <f t="shared" si="16"/>
        <v>-0.17364817766693033</v>
      </c>
      <c r="W121" s="194">
        <v>1700</v>
      </c>
      <c r="X121" s="192">
        <f t="shared" si="17"/>
        <v>29.670597283903604</v>
      </c>
      <c r="Y121" s="192">
        <f t="shared" si="18"/>
        <v>-0.17364817766692955</v>
      </c>
      <c r="AA121" s="195">
        <v>5.9681374862382449E-77</v>
      </c>
      <c r="AB121" s="196">
        <v>0.15424554892268413</v>
      </c>
      <c r="AC121" s="196">
        <v>0.87969685310669776</v>
      </c>
      <c r="AD121" s="196">
        <f t="shared" si="9"/>
        <v>1.0339424020293819</v>
      </c>
      <c r="AE121" s="177">
        <v>5620.1541144364355</v>
      </c>
      <c r="AF121" s="177">
        <v>77.122774461342061</v>
      </c>
      <c r="AG121" s="177">
        <v>439.84842655334887</v>
      </c>
    </row>
    <row r="122" spans="2:33" ht="11.1" customHeight="1" x14ac:dyDescent="0.15">
      <c r="B122" s="183">
        <v>57</v>
      </c>
      <c r="C122" s="184">
        <v>42678</v>
      </c>
      <c r="D122" s="185">
        <v>4702.2700000000004</v>
      </c>
      <c r="E122" s="186">
        <v>42675</v>
      </c>
      <c r="F122" s="183">
        <v>21</v>
      </c>
      <c r="G122" s="183">
        <v>110</v>
      </c>
      <c r="H122" s="187">
        <f t="shared" si="10"/>
        <v>131</v>
      </c>
      <c r="I122" s="200">
        <v>1.1864579513434461</v>
      </c>
      <c r="J122" s="183">
        <v>10</v>
      </c>
      <c r="K122" s="190">
        <f t="shared" si="8"/>
        <v>11.186457951343446</v>
      </c>
      <c r="L122" s="176"/>
      <c r="M122" s="177">
        <v>4.8872552420017019</v>
      </c>
      <c r="N122" s="190">
        <f t="shared" si="11"/>
        <v>20.489000000000001</v>
      </c>
      <c r="O122" s="187">
        <f t="shared" si="12"/>
        <v>23.172985002609465</v>
      </c>
      <c r="P122" s="180">
        <v>24.110084159121001</v>
      </c>
      <c r="Q122" s="190">
        <f t="shared" si="13"/>
        <v>101.45307692307692</v>
      </c>
      <c r="R122" s="177">
        <f t="shared" si="14"/>
        <v>114.66125403018648</v>
      </c>
      <c r="S122" s="114"/>
      <c r="T122" s="191">
        <v>280</v>
      </c>
      <c r="U122" s="192">
        <f t="shared" si="15"/>
        <v>4.8869219055841224</v>
      </c>
      <c r="V122" s="193">
        <f t="shared" si="16"/>
        <v>0.17364817766692997</v>
      </c>
      <c r="W122" s="194">
        <v>1730</v>
      </c>
      <c r="X122" s="192">
        <f t="shared" si="17"/>
        <v>30.194196059501902</v>
      </c>
      <c r="Y122" s="192">
        <f t="shared" si="18"/>
        <v>0.34202014332566893</v>
      </c>
      <c r="AA122" s="195">
        <v>4.0963556826397349E-78</v>
      </c>
      <c r="AB122" s="196">
        <v>0.14990702707104347</v>
      </c>
      <c r="AC122" s="196">
        <v>0.87797746764510198</v>
      </c>
      <c r="AD122" s="196">
        <f t="shared" si="9"/>
        <v>1.0278844947161454</v>
      </c>
      <c r="AE122" s="177">
        <v>5580.108162712354</v>
      </c>
      <c r="AF122" s="177">
        <v>74.953513535521736</v>
      </c>
      <c r="AG122" s="177">
        <v>438.98873382255101</v>
      </c>
    </row>
    <row r="123" spans="2:33" ht="11.1" customHeight="1" x14ac:dyDescent="0.15">
      <c r="B123" s="183">
        <v>58</v>
      </c>
      <c r="C123" s="184">
        <v>42705</v>
      </c>
      <c r="D123" s="185">
        <v>5076.05</v>
      </c>
      <c r="E123" s="186">
        <v>42705</v>
      </c>
      <c r="F123" s="183">
        <v>18</v>
      </c>
      <c r="G123" s="183">
        <v>120</v>
      </c>
      <c r="H123" s="187">
        <f t="shared" si="10"/>
        <v>138</v>
      </c>
      <c r="I123" s="200">
        <v>1.1573387532347019</v>
      </c>
      <c r="J123" s="190">
        <v>4.4939320308306936</v>
      </c>
      <c r="K123" s="190">
        <f t="shared" si="8"/>
        <v>5.651270784065396</v>
      </c>
      <c r="L123" s="176"/>
      <c r="M123" s="177">
        <v>4.5106652521478168</v>
      </c>
      <c r="N123" s="190">
        <f t="shared" si="11"/>
        <v>20.490500000000001</v>
      </c>
      <c r="O123" s="187">
        <f t="shared" si="12"/>
        <v>16.965945626244689</v>
      </c>
      <c r="P123" s="180">
        <v>22.775786656958445</v>
      </c>
      <c r="Q123" s="190">
        <f t="shared" si="13"/>
        <v>101.44538461538461</v>
      </c>
      <c r="R123" s="177">
        <f t="shared" si="14"/>
        <v>84.297256395037266</v>
      </c>
      <c r="S123" s="114"/>
      <c r="T123" s="191">
        <v>310</v>
      </c>
      <c r="U123" s="192">
        <f t="shared" si="15"/>
        <v>5.4105206811824216</v>
      </c>
      <c r="V123" s="193">
        <f t="shared" si="16"/>
        <v>0.64278760968653925</v>
      </c>
      <c r="W123" s="194">
        <v>1760</v>
      </c>
      <c r="X123" s="192">
        <f t="shared" si="17"/>
        <v>30.7177948351002</v>
      </c>
      <c r="Y123" s="192">
        <f t="shared" si="18"/>
        <v>0.76604444311897779</v>
      </c>
      <c r="AA123" s="195">
        <v>3.9726283605868161E-79</v>
      </c>
      <c r="AB123" s="196">
        <v>0.14622786388263734</v>
      </c>
      <c r="AC123" s="196">
        <v>0.87648267671836511</v>
      </c>
      <c r="AD123" s="196">
        <f t="shared" si="9"/>
        <v>1.0227105406010024</v>
      </c>
      <c r="AE123" s="177">
        <v>5545.9600891872888</v>
      </c>
      <c r="AF123" s="177">
        <v>73.113931941318668</v>
      </c>
      <c r="AG123" s="177">
        <v>438.24133835918258</v>
      </c>
    </row>
    <row r="124" spans="2:33" ht="11.1" customHeight="1" x14ac:dyDescent="0.15">
      <c r="B124" s="183">
        <v>59</v>
      </c>
      <c r="C124" s="184">
        <v>42741</v>
      </c>
      <c r="D124" s="185">
        <v>4597.87</v>
      </c>
      <c r="E124" s="186">
        <v>42736</v>
      </c>
      <c r="F124" s="183">
        <v>15</v>
      </c>
      <c r="G124" s="183">
        <v>93</v>
      </c>
      <c r="H124" s="187">
        <f t="shared" si="10"/>
        <v>108</v>
      </c>
      <c r="I124" s="200">
        <v>1.119621822861999</v>
      </c>
      <c r="J124" s="190">
        <v>4.4837334669423967</v>
      </c>
      <c r="K124" s="190">
        <f t="shared" si="8"/>
        <v>5.6033552898043961</v>
      </c>
      <c r="L124" s="176"/>
      <c r="M124" s="177">
        <v>4.1519810358635496</v>
      </c>
      <c r="N124" s="190">
        <f t="shared" si="11"/>
        <v>20.492000000000001</v>
      </c>
      <c r="O124" s="187">
        <f t="shared" si="12"/>
        <v>15.204788671437178</v>
      </c>
      <c r="P124" s="180">
        <v>21.474539906417068</v>
      </c>
      <c r="Q124" s="190">
        <f t="shared" si="13"/>
        <v>101.46615384615384</v>
      </c>
      <c r="R124" s="177">
        <f t="shared" si="14"/>
        <v>75.851676111396415</v>
      </c>
      <c r="S124" s="114"/>
      <c r="T124" s="191">
        <v>320</v>
      </c>
      <c r="U124" s="192">
        <f t="shared" si="15"/>
        <v>5.5850536063818543</v>
      </c>
      <c r="V124" s="193">
        <f t="shared" si="16"/>
        <v>0.76604444311897779</v>
      </c>
      <c r="W124" s="194">
        <v>1790</v>
      </c>
      <c r="X124" s="192">
        <f t="shared" si="17"/>
        <v>31.241393610698498</v>
      </c>
      <c r="Y124" s="192">
        <f t="shared" si="18"/>
        <v>0.98480775301220791</v>
      </c>
      <c r="AA124" s="195">
        <v>1.7700477336823373E-80</v>
      </c>
      <c r="AB124" s="196">
        <v>0.14146239124535151</v>
      </c>
      <c r="AC124" s="196">
        <v>0.87449358019572687</v>
      </c>
      <c r="AD124" s="196">
        <f t="shared" si="9"/>
        <v>1.0159559714410784</v>
      </c>
      <c r="AE124" s="177">
        <v>5501.4579888864637</v>
      </c>
      <c r="AF124" s="177">
        <v>70.731195622675756</v>
      </c>
      <c r="AG124" s="177">
        <v>437.24679009786342</v>
      </c>
    </row>
    <row r="125" spans="2:33" ht="11.1" customHeight="1" x14ac:dyDescent="0.15">
      <c r="B125" s="183">
        <v>60</v>
      </c>
      <c r="C125" s="184">
        <v>42767</v>
      </c>
      <c r="D125" s="185">
        <v>3936.52</v>
      </c>
      <c r="E125" s="186">
        <v>42767</v>
      </c>
      <c r="F125" s="183">
        <v>11</v>
      </c>
      <c r="G125" s="183">
        <v>70</v>
      </c>
      <c r="H125" s="187">
        <f t="shared" si="10"/>
        <v>81</v>
      </c>
      <c r="I125" s="200">
        <v>1.093148586611457</v>
      </c>
      <c r="J125" s="190">
        <v>4.4763822344971125</v>
      </c>
      <c r="K125" s="190">
        <f t="shared" si="8"/>
        <v>5.5695308211085699</v>
      </c>
      <c r="L125" s="176"/>
      <c r="M125" s="177">
        <v>3.8218190795608216</v>
      </c>
      <c r="N125" s="190">
        <f t="shared" si="11"/>
        <v>20.494</v>
      </c>
      <c r="O125" s="187">
        <f t="shared" si="12"/>
        <v>13.786760561197816</v>
      </c>
      <c r="P125" s="180">
        <v>20.247637156866631</v>
      </c>
      <c r="Q125" s="190">
        <f t="shared" si="13"/>
        <v>101.48384615384616</v>
      </c>
      <c r="R125" s="177">
        <f t="shared" si="14"/>
        <v>69.020204816993456</v>
      </c>
      <c r="S125" s="114"/>
      <c r="T125" s="191">
        <v>330</v>
      </c>
      <c r="U125" s="192">
        <f t="shared" si="15"/>
        <v>5.7595865315812871</v>
      </c>
      <c r="V125" s="193">
        <f t="shared" si="16"/>
        <v>0.86602540378443837</v>
      </c>
      <c r="W125" s="194">
        <v>1820</v>
      </c>
      <c r="X125" s="192">
        <f t="shared" si="17"/>
        <v>31.764992386296797</v>
      </c>
      <c r="Y125" s="192">
        <f t="shared" si="18"/>
        <v>0.93969262078590898</v>
      </c>
      <c r="AA125" s="195">
        <v>1.8715249363828036E-81</v>
      </c>
      <c r="AB125" s="196">
        <v>0.13811754102223606</v>
      </c>
      <c r="AC125" s="196">
        <v>0.87305981843728964</v>
      </c>
      <c r="AD125" s="196">
        <f t="shared" si="9"/>
        <v>1.0111773594595257</v>
      </c>
      <c r="AE125" s="177">
        <v>5470.029382684027</v>
      </c>
      <c r="AF125" s="177">
        <v>69.058770511118027</v>
      </c>
      <c r="AG125" s="177">
        <v>436.52990921864483</v>
      </c>
    </row>
    <row r="126" spans="2:33" ht="11.1" customHeight="1" x14ac:dyDescent="0.15">
      <c r="B126" s="183">
        <v>61</v>
      </c>
      <c r="C126" s="184">
        <v>42797</v>
      </c>
      <c r="D126" s="185">
        <v>4818.8599999999997</v>
      </c>
      <c r="E126" s="186">
        <v>42795</v>
      </c>
      <c r="F126" s="183">
        <v>12</v>
      </c>
      <c r="G126" s="183">
        <v>72</v>
      </c>
      <c r="H126" s="187">
        <f t="shared" si="10"/>
        <v>84</v>
      </c>
      <c r="I126" s="200">
        <v>1.0633794100788247</v>
      </c>
      <c r="J126" s="190">
        <v>4.467915018550368</v>
      </c>
      <c r="K126" s="190">
        <f t="shared" si="8"/>
        <v>5.5312944286291925</v>
      </c>
      <c r="L126" s="176"/>
      <c r="M126" s="177">
        <v>3.5462335113923613</v>
      </c>
      <c r="N126" s="190">
        <f t="shared" si="11"/>
        <v>20.493500000000001</v>
      </c>
      <c r="O126" s="187">
        <f t="shared" si="12"/>
        <v>12.744753418234804</v>
      </c>
      <c r="P126" s="180">
        <v>19.199829201303537</v>
      </c>
      <c r="Q126" s="190">
        <f t="shared" si="13"/>
        <v>101.4823076923077</v>
      </c>
      <c r="R126" s="177">
        <f t="shared" si="14"/>
        <v>63.980080143810582</v>
      </c>
      <c r="S126" s="114"/>
      <c r="T126" s="191">
        <v>340</v>
      </c>
      <c r="U126" s="192">
        <f t="shared" si="15"/>
        <v>5.9341194567807207</v>
      </c>
      <c r="V126" s="193">
        <f t="shared" si="16"/>
        <v>0.93969262078590843</v>
      </c>
      <c r="W126" s="194">
        <v>1850</v>
      </c>
      <c r="X126" s="192">
        <f t="shared" si="17"/>
        <v>32.288591161895098</v>
      </c>
      <c r="Y126" s="192">
        <f t="shared" si="18"/>
        <v>0.64278760968653836</v>
      </c>
      <c r="AA126" s="195">
        <v>1.4005054969741002E-82</v>
      </c>
      <c r="AB126" s="196">
        <v>0.13435625412006913</v>
      </c>
      <c r="AC126" s="196">
        <v>0.87140839869029707</v>
      </c>
      <c r="AD126" s="196">
        <f t="shared" si="9"/>
        <v>1.0057646528103663</v>
      </c>
      <c r="AE126" s="177">
        <v>5434.4871670277453</v>
      </c>
      <c r="AF126" s="177">
        <v>67.178127060034569</v>
      </c>
      <c r="AG126" s="177">
        <v>435.70419934514854</v>
      </c>
    </row>
    <row r="127" spans="2:33" ht="11.1" customHeight="1" x14ac:dyDescent="0.15">
      <c r="B127" s="183">
        <v>62</v>
      </c>
      <c r="C127" s="184">
        <v>42828</v>
      </c>
      <c r="D127" s="185">
        <v>4574.25</v>
      </c>
      <c r="E127" s="186">
        <v>42826</v>
      </c>
      <c r="F127" s="183">
        <v>17</v>
      </c>
      <c r="G127" s="183">
        <v>120</v>
      </c>
      <c r="H127" s="187">
        <f t="shared" si="10"/>
        <v>137</v>
      </c>
      <c r="I127" s="200">
        <v>1.0334693424014472</v>
      </c>
      <c r="J127" s="190">
        <v>4.4591823874179362</v>
      </c>
      <c r="K127" s="190">
        <f t="shared" si="8"/>
        <v>5.4926517298193831</v>
      </c>
      <c r="L127" s="176"/>
      <c r="M127" s="177">
        <v>3.2642400765682833</v>
      </c>
      <c r="N127" s="190">
        <f t="shared" si="11"/>
        <v>20.491</v>
      </c>
      <c r="O127" s="187">
        <f t="shared" si="12"/>
        <v>21.692713001900024</v>
      </c>
      <c r="P127" s="180">
        <v>18.102887271900947</v>
      </c>
      <c r="Q127" s="190">
        <f t="shared" si="13"/>
        <v>101.44538461538461</v>
      </c>
      <c r="R127" s="177">
        <f t="shared" si="14"/>
        <v>109.16860210905661</v>
      </c>
      <c r="S127" s="114"/>
      <c r="T127" s="163">
        <v>80</v>
      </c>
      <c r="U127" s="192">
        <f t="shared" si="15"/>
        <v>1.3962634015954636</v>
      </c>
      <c r="V127" s="193">
        <f t="shared" si="16"/>
        <v>0.17364817766693041</v>
      </c>
      <c r="W127" s="164">
        <v>1880</v>
      </c>
      <c r="X127" s="192">
        <f t="shared" si="17"/>
        <v>32.812189937493393</v>
      </c>
      <c r="Y127" s="192">
        <f t="shared" si="18"/>
        <v>0.17364817766693316</v>
      </c>
      <c r="AA127" s="195">
        <v>9.6126616793367468E-84</v>
      </c>
      <c r="AB127" s="196">
        <v>0.13057716585155327</v>
      </c>
      <c r="AC127" s="196">
        <v>0.86970521318209693</v>
      </c>
      <c r="AD127" s="196">
        <f t="shared" si="9"/>
        <v>1.0002823790336501</v>
      </c>
      <c r="AE127" s="177">
        <v>5398.5514267881908</v>
      </c>
      <c r="AF127" s="177">
        <v>65.288582925776637</v>
      </c>
      <c r="AG127" s="177">
        <v>434.85260659104847</v>
      </c>
    </row>
    <row r="128" spans="2:33" ht="11.1" customHeight="1" x14ac:dyDescent="0.15">
      <c r="B128" s="183">
        <v>63</v>
      </c>
      <c r="C128" s="184">
        <v>42857</v>
      </c>
      <c r="D128" s="185">
        <v>5535.09</v>
      </c>
      <c r="E128" s="186">
        <v>42856</v>
      </c>
      <c r="F128" s="183">
        <v>25</v>
      </c>
      <c r="G128" s="183">
        <v>170</v>
      </c>
      <c r="H128" s="187">
        <f t="shared" si="10"/>
        <v>195</v>
      </c>
      <c r="I128" s="200">
        <v>1.0062510478358797</v>
      </c>
      <c r="J128" s="183">
        <v>12</v>
      </c>
      <c r="K128" s="190">
        <f t="shared" si="8"/>
        <v>13.00625104783588</v>
      </c>
      <c r="L128" s="176"/>
      <c r="M128" s="177">
        <v>3.0127123628628638</v>
      </c>
      <c r="N128" s="190">
        <f t="shared" si="11"/>
        <v>20.486999999999998</v>
      </c>
      <c r="O128" s="187">
        <f t="shared" si="12"/>
        <v>32.500624398095582</v>
      </c>
      <c r="P128" s="180">
        <v>17.101039368367609</v>
      </c>
      <c r="Q128" s="190">
        <f t="shared" si="13"/>
        <v>101.40692307692308</v>
      </c>
      <c r="R128" s="177">
        <f t="shared" si="14"/>
        <v>163.89914549357442</v>
      </c>
      <c r="S128" s="114"/>
      <c r="T128" s="163">
        <v>140</v>
      </c>
      <c r="U128" s="192">
        <f t="shared" si="15"/>
        <v>2.4434609527920612</v>
      </c>
      <c r="V128" s="193">
        <f t="shared" si="16"/>
        <v>-0.7660444431189779</v>
      </c>
      <c r="W128" s="164">
        <v>1910</v>
      </c>
      <c r="X128" s="192">
        <f t="shared" si="17"/>
        <v>33.335788713091695</v>
      </c>
      <c r="Y128" s="192">
        <f t="shared" si="18"/>
        <v>-0.34202014332566882</v>
      </c>
      <c r="AA128" s="195">
        <v>7.8426569218979379E-85</v>
      </c>
      <c r="AB128" s="196">
        <v>0.12713817872550462</v>
      </c>
      <c r="AC128" s="196">
        <v>0.86811492442285254</v>
      </c>
      <c r="AD128" s="196">
        <f t="shared" si="9"/>
        <v>0.99525310314835713</v>
      </c>
      <c r="AE128" s="177">
        <v>5365.642721791819</v>
      </c>
      <c r="AF128" s="177">
        <v>63.569089362752308</v>
      </c>
      <c r="AG128" s="177">
        <v>434.0574622114263</v>
      </c>
    </row>
    <row r="129" spans="2:33" ht="11.1" customHeight="1" x14ac:dyDescent="0.15">
      <c r="B129" s="183">
        <v>64</v>
      </c>
      <c r="C129" s="184">
        <v>42887</v>
      </c>
      <c r="D129" s="185">
        <v>5442.01</v>
      </c>
      <c r="E129" s="186">
        <v>42887</v>
      </c>
      <c r="F129" s="183">
        <v>22</v>
      </c>
      <c r="G129" s="183">
        <v>150</v>
      </c>
      <c r="H129" s="187">
        <f t="shared" si="10"/>
        <v>172</v>
      </c>
      <c r="I129" s="200">
        <v>0.97884830913589449</v>
      </c>
      <c r="J129" s="190">
        <v>4.442609345599128</v>
      </c>
      <c r="K129" s="190">
        <f t="shared" si="8"/>
        <v>5.4214576547350228</v>
      </c>
      <c r="L129" s="176"/>
      <c r="M129" s="177">
        <v>2.7731440703036161</v>
      </c>
      <c r="N129" s="190">
        <f t="shared" si="11"/>
        <v>20.488499999999998</v>
      </c>
      <c r="O129" s="187">
        <f t="shared" si="12"/>
        <v>34.892466105455419</v>
      </c>
      <c r="P129" s="180">
        <v>16.124007389444941</v>
      </c>
      <c r="Q129" s="190">
        <f t="shared" si="13"/>
        <v>101.4223076923077</v>
      </c>
      <c r="R129" s="177">
        <f t="shared" si="14"/>
        <v>176.31947262262895</v>
      </c>
      <c r="S129" s="114"/>
      <c r="T129" s="163">
        <v>180</v>
      </c>
      <c r="U129" s="192">
        <f t="shared" si="15"/>
        <v>3.1415926535897931</v>
      </c>
      <c r="V129" s="193">
        <f t="shared" si="16"/>
        <v>-1</v>
      </c>
      <c r="W129" s="164">
        <v>1940</v>
      </c>
      <c r="X129" s="192">
        <f t="shared" si="17"/>
        <v>33.85938748868999</v>
      </c>
      <c r="Y129" s="192">
        <f t="shared" si="18"/>
        <v>-0.76604444311897546</v>
      </c>
      <c r="AA129" s="195">
        <v>5.8688419889444773E-86</v>
      </c>
      <c r="AB129" s="196">
        <v>0.12367588738389575</v>
      </c>
      <c r="AC129" s="196">
        <v>0.86647285809638153</v>
      </c>
      <c r="AD129" s="196">
        <f t="shared" si="9"/>
        <v>0.99014874548027731</v>
      </c>
      <c r="AE129" s="177">
        <v>5332.3008186488569</v>
      </c>
      <c r="AF129" s="177">
        <v>61.837943691947871</v>
      </c>
      <c r="AG129" s="177">
        <v>433.23642904819076</v>
      </c>
    </row>
    <row r="130" spans="2:33" ht="11.1" customHeight="1" x14ac:dyDescent="0.15">
      <c r="B130" s="183">
        <v>65</v>
      </c>
      <c r="C130" s="184">
        <v>42919</v>
      </c>
      <c r="D130" s="185">
        <v>5365.97</v>
      </c>
      <c r="E130" s="186">
        <v>42917</v>
      </c>
      <c r="F130" s="183">
        <v>20</v>
      </c>
      <c r="G130" s="183">
        <v>140</v>
      </c>
      <c r="H130" s="187">
        <f t="shared" si="10"/>
        <v>160</v>
      </c>
      <c r="I130" s="200">
        <v>0.95044074834934622</v>
      </c>
      <c r="J130" s="190">
        <v>4.4336463553824812</v>
      </c>
      <c r="K130" s="190">
        <f t="shared" si="8"/>
        <v>5.3840871037318276</v>
      </c>
      <c r="L130" s="176"/>
      <c r="M130" s="177">
        <v>2.5594580143096848</v>
      </c>
      <c r="N130" s="190">
        <f t="shared" si="11"/>
        <v>20.4895</v>
      </c>
      <c r="O130" s="187">
        <f t="shared" si="12"/>
        <v>33.029449599886242</v>
      </c>
      <c r="P130" s="180">
        <v>15.231674428572715</v>
      </c>
      <c r="Q130" s="190">
        <f t="shared" si="13"/>
        <v>101.43</v>
      </c>
      <c r="R130" s="177">
        <f t="shared" si="14"/>
        <v>167.17766128015941</v>
      </c>
      <c r="S130" s="114"/>
      <c r="T130" s="163">
        <v>210</v>
      </c>
      <c r="U130" s="192">
        <f t="shared" si="15"/>
        <v>3.6651914291880923</v>
      </c>
      <c r="V130" s="193">
        <f t="shared" si="16"/>
        <v>-0.8660254037844386</v>
      </c>
      <c r="W130" s="164">
        <v>1970</v>
      </c>
      <c r="X130" s="192">
        <f t="shared" si="17"/>
        <v>34.382986264288292</v>
      </c>
      <c r="Y130" s="192">
        <f t="shared" si="18"/>
        <v>-0.98480775301220791</v>
      </c>
      <c r="AA130" s="195">
        <v>3.6947145981357063E-87</v>
      </c>
      <c r="AB130" s="196">
        <v>0.12008663841048757</v>
      </c>
      <c r="AC130" s="196">
        <v>0.86472474406114674</v>
      </c>
      <c r="AD130" s="196">
        <f t="shared" si="9"/>
        <v>0.98481138247163436</v>
      </c>
      <c r="AE130" s="177">
        <v>5297.5013358460055</v>
      </c>
      <c r="AF130" s="177">
        <v>60.043319205243783</v>
      </c>
      <c r="AG130" s="177">
        <v>432.3623720305734</v>
      </c>
    </row>
    <row r="131" spans="2:33" ht="11.1" customHeight="1" x14ac:dyDescent="0.15">
      <c r="B131" s="183">
        <v>66</v>
      </c>
      <c r="C131" s="202">
        <v>42948</v>
      </c>
      <c r="D131" s="203">
        <v>5947.22</v>
      </c>
      <c r="E131" s="186">
        <v>42948</v>
      </c>
      <c r="F131" s="183">
        <v>14</v>
      </c>
      <c r="G131" s="183">
        <v>120</v>
      </c>
      <c r="H131" s="187">
        <f t="shared" si="10"/>
        <v>134</v>
      </c>
      <c r="I131" s="200">
        <v>0.92540916280121643</v>
      </c>
      <c r="J131" s="190">
        <v>4.4255392659289967</v>
      </c>
      <c r="K131" s="190">
        <f t="shared" si="8"/>
        <v>5.3509484287302129</v>
      </c>
      <c r="L131" s="176"/>
      <c r="M131" s="177">
        <v>2.3559321172065868</v>
      </c>
      <c r="N131" s="190">
        <f t="shared" ref="N131:N150" si="19">下駄1-(F131-40999)/除数11</f>
        <v>20.4925</v>
      </c>
      <c r="O131" s="187">
        <f t="shared" ref="O131:O150" si="20">(M131+N131)*(1-V131/除数12)</f>
        <v>28.560540146508234</v>
      </c>
      <c r="P131" s="180">
        <v>14.361444690561491</v>
      </c>
      <c r="Q131" s="190">
        <f t="shared" ref="Q131:Q150" si="21">下駄2-(G131-40999)/除数21</f>
        <v>101.44538461538461</v>
      </c>
      <c r="R131" s="177">
        <f t="shared" ref="R131:R150" si="22">(P131+Q131)*(1-V131/除数22)</f>
        <v>144.75853663243265</v>
      </c>
      <c r="S131" s="114"/>
      <c r="T131" s="163">
        <v>240</v>
      </c>
      <c r="U131" s="192">
        <f t="shared" ref="U131:U150" si="23">PI()/180*T131</f>
        <v>4.1887902047863905</v>
      </c>
      <c r="V131" s="193">
        <f t="shared" ref="V131:V150" si="24">COS(U131)</f>
        <v>-0.50000000000000044</v>
      </c>
      <c r="W131" s="164">
        <v>2000</v>
      </c>
      <c r="X131" s="192">
        <f t="shared" ref="X131:X150" si="25">PI()/180*W131</f>
        <v>34.906585039886593</v>
      </c>
      <c r="Y131" s="192">
        <f t="shared" ref="Y131:Y150" si="26">COS(X131)</f>
        <v>-0.93969262078590776</v>
      </c>
      <c r="AA131" s="195">
        <v>3.0143970509013087E-88</v>
      </c>
      <c r="AB131" s="196">
        <v>0.11692393840232823</v>
      </c>
      <c r="AC131" s="196">
        <v>0.86314356227739109</v>
      </c>
      <c r="AD131" s="196">
        <f t="shared" si="9"/>
        <v>0.98006750067971926</v>
      </c>
      <c r="AE131" s="177">
        <v>5266.6282100136286</v>
      </c>
      <c r="AF131" s="177">
        <v>58.461969201164116</v>
      </c>
      <c r="AG131" s="177">
        <v>431.57178113869554</v>
      </c>
    </row>
    <row r="132" spans="2:33" ht="11.1" customHeight="1" x14ac:dyDescent="0.15">
      <c r="B132" s="183">
        <v>67</v>
      </c>
      <c r="C132" s="184">
        <v>42979</v>
      </c>
      <c r="D132" s="185">
        <v>5135.9799999999996</v>
      </c>
      <c r="E132" s="186">
        <v>42979</v>
      </c>
      <c r="F132" s="183">
        <v>15</v>
      </c>
      <c r="G132" s="183">
        <v>130</v>
      </c>
      <c r="H132" s="187">
        <f t="shared" si="10"/>
        <v>145</v>
      </c>
      <c r="I132" s="200">
        <v>0.8993798355203757</v>
      </c>
      <c r="J132" s="190">
        <v>4.416889459070318</v>
      </c>
      <c r="K132" s="190">
        <f t="shared" ref="K132:K150" si="27">J132+I132</f>
        <v>5.3162692945906933</v>
      </c>
      <c r="L132" s="176"/>
      <c r="M132" s="177">
        <v>2.168590424165457</v>
      </c>
      <c r="N132" s="190">
        <f t="shared" si="19"/>
        <v>20.492000000000001</v>
      </c>
      <c r="O132" s="187">
        <f t="shared" si="20"/>
        <v>26.535779616524128</v>
      </c>
      <c r="P132" s="180">
        <v>13.540933701494803</v>
      </c>
      <c r="Q132" s="190">
        <f t="shared" si="21"/>
        <v>101.43769230769232</v>
      </c>
      <c r="R132" s="177">
        <f t="shared" si="22"/>
        <v>134.64112908271244</v>
      </c>
      <c r="S132" s="114"/>
      <c r="T132" s="163">
        <v>250</v>
      </c>
      <c r="U132" s="192">
        <f t="shared" si="23"/>
        <v>4.3633231299858242</v>
      </c>
      <c r="V132" s="193">
        <f t="shared" si="24"/>
        <v>-0.34202014332566855</v>
      </c>
      <c r="W132" s="164">
        <v>2030</v>
      </c>
      <c r="X132" s="192">
        <f t="shared" si="25"/>
        <v>35.430183815484888</v>
      </c>
      <c r="Y132" s="192">
        <f t="shared" si="26"/>
        <v>-0.64278760968654114</v>
      </c>
      <c r="AA132" s="195">
        <v>2.0689943081347197E-89</v>
      </c>
      <c r="AB132" s="196">
        <v>0.11363517535353093</v>
      </c>
      <c r="AC132" s="196">
        <v>0.86145653056071658</v>
      </c>
      <c r="AD132" s="196">
        <f t="shared" ref="AD132:AD150" si="28">AB132+AC132</f>
        <v>0.97509170591424754</v>
      </c>
      <c r="AE132" s="177">
        <v>5234.3049582670901</v>
      </c>
      <c r="AF132" s="177">
        <v>56.817587676765463</v>
      </c>
      <c r="AG132" s="177">
        <v>430.7282652803583</v>
      </c>
    </row>
    <row r="133" spans="2:33" ht="11.1" customHeight="1" x14ac:dyDescent="0.15">
      <c r="B133" s="183">
        <v>68</v>
      </c>
      <c r="C133" s="184">
        <v>43010</v>
      </c>
      <c r="D133" s="185">
        <v>5397.84</v>
      </c>
      <c r="E133" s="186">
        <v>43009</v>
      </c>
      <c r="F133" s="183">
        <v>15</v>
      </c>
      <c r="G133" s="183">
        <v>120</v>
      </c>
      <c r="H133" s="187">
        <f t="shared" si="10"/>
        <v>135</v>
      </c>
      <c r="I133" s="200">
        <v>0.8740826447969916</v>
      </c>
      <c r="J133" s="190">
        <v>4.4082565584357623</v>
      </c>
      <c r="K133" s="190">
        <f t="shared" si="27"/>
        <v>5.2823392032327536</v>
      </c>
      <c r="L133" s="176"/>
      <c r="M133" s="177">
        <v>2.0014885632241368</v>
      </c>
      <c r="N133" s="190">
        <f t="shared" si="19"/>
        <v>20.492000000000001</v>
      </c>
      <c r="O133" s="187">
        <f t="shared" si="20"/>
        <v>24.446465212412043</v>
      </c>
      <c r="P133" s="180">
        <v>12.791552907317092</v>
      </c>
      <c r="Q133" s="190">
        <f t="shared" si="21"/>
        <v>101.44538461538461</v>
      </c>
      <c r="R133" s="177">
        <f t="shared" si="22"/>
        <v>124.15545553423578</v>
      </c>
      <c r="S133" s="114"/>
      <c r="T133" s="163">
        <v>260</v>
      </c>
      <c r="U133" s="192">
        <f t="shared" si="23"/>
        <v>4.5378560551852569</v>
      </c>
      <c r="V133" s="193">
        <f t="shared" si="24"/>
        <v>-0.17364817766693033</v>
      </c>
      <c r="W133" s="164">
        <v>2060</v>
      </c>
      <c r="X133" s="192">
        <f t="shared" si="25"/>
        <v>35.95378259108319</v>
      </c>
      <c r="Y133" s="192">
        <f t="shared" si="26"/>
        <v>-0.17364817766692978</v>
      </c>
      <c r="AA133" s="195">
        <v>1.4200974107951964E-90</v>
      </c>
      <c r="AB133" s="196">
        <v>0.11043891656467322</v>
      </c>
      <c r="AC133" s="196">
        <v>0.85977279618197899</v>
      </c>
      <c r="AD133" s="196">
        <f t="shared" si="28"/>
        <v>0.97021171274665219</v>
      </c>
      <c r="AE133" s="177">
        <v>5202.6645154507196</v>
      </c>
      <c r="AF133" s="177">
        <v>55.21945828233661</v>
      </c>
      <c r="AG133" s="177">
        <v>429.88639809098947</v>
      </c>
    </row>
    <row r="134" spans="2:33" ht="11.1" customHeight="1" x14ac:dyDescent="0.15">
      <c r="B134" s="183">
        <v>69</v>
      </c>
      <c r="C134" s="184">
        <v>43055</v>
      </c>
      <c r="D134" s="185">
        <v>4808.5200000000004</v>
      </c>
      <c r="E134" s="186">
        <v>43040</v>
      </c>
      <c r="F134" s="183">
        <v>14</v>
      </c>
      <c r="G134" s="183">
        <v>120</v>
      </c>
      <c r="H134" s="187">
        <f t="shared" si="10"/>
        <v>134</v>
      </c>
      <c r="I134" s="200">
        <v>0.83862165239206243</v>
      </c>
      <c r="J134" s="190">
        <v>4.3957549437238512</v>
      </c>
      <c r="K134" s="190">
        <f t="shared" si="27"/>
        <v>5.2343765961159132</v>
      </c>
      <c r="L134" s="176"/>
      <c r="M134" s="177">
        <v>1.8423319163503449</v>
      </c>
      <c r="N134" s="190">
        <f t="shared" si="19"/>
        <v>20.4925</v>
      </c>
      <c r="O134" s="187">
        <f t="shared" si="20"/>
        <v>20.395630485964634</v>
      </c>
      <c r="P134" s="180">
        <v>12.060734389137</v>
      </c>
      <c r="Q134" s="190">
        <f t="shared" si="21"/>
        <v>101.44538461538461</v>
      </c>
      <c r="R134" s="177">
        <f t="shared" si="22"/>
        <v>103.65105364493117</v>
      </c>
      <c r="S134" s="114"/>
      <c r="T134" s="163">
        <v>280</v>
      </c>
      <c r="U134" s="192">
        <f t="shared" si="23"/>
        <v>4.8869219055841224</v>
      </c>
      <c r="V134" s="193">
        <f t="shared" si="24"/>
        <v>0.17364817766692997</v>
      </c>
      <c r="W134" s="164">
        <v>2090</v>
      </c>
      <c r="X134" s="192">
        <f t="shared" si="25"/>
        <v>36.477381366681485</v>
      </c>
      <c r="Y134" s="192">
        <f t="shared" si="26"/>
        <v>0.34202014332566538</v>
      </c>
      <c r="AA134" s="195">
        <v>2.9070462088340882E-92</v>
      </c>
      <c r="AB134" s="196">
        <v>0.10595847801024098</v>
      </c>
      <c r="AC134" s="196">
        <v>0.85733451971254782</v>
      </c>
      <c r="AD134" s="196">
        <f t="shared" si="28"/>
        <v>0.96329299772278876</v>
      </c>
      <c r="AE134" s="177">
        <v>5157.911537164513</v>
      </c>
      <c r="AF134" s="177">
        <v>52.97923900512049</v>
      </c>
      <c r="AG134" s="177">
        <v>428.66725985627392</v>
      </c>
    </row>
    <row r="135" spans="2:33" ht="11.1" customHeight="1" x14ac:dyDescent="0.15">
      <c r="B135" s="183">
        <v>70</v>
      </c>
      <c r="C135" s="184">
        <v>43070</v>
      </c>
      <c r="D135" s="185">
        <v>4770.28</v>
      </c>
      <c r="E135" s="186">
        <v>43070</v>
      </c>
      <c r="F135" s="183">
        <v>13</v>
      </c>
      <c r="G135" s="183">
        <v>120</v>
      </c>
      <c r="H135" s="187">
        <f t="shared" ref="H135:H150" si="29">G135+F135</f>
        <v>133</v>
      </c>
      <c r="I135" s="200">
        <v>0.82712394925620403</v>
      </c>
      <c r="J135" s="190">
        <v>4.3915956224597927</v>
      </c>
      <c r="K135" s="190">
        <f t="shared" si="27"/>
        <v>5.2187195717159964</v>
      </c>
      <c r="L135" s="176"/>
      <c r="M135" s="177">
        <v>1.7003700741033461</v>
      </c>
      <c r="N135" s="190">
        <f t="shared" si="19"/>
        <v>20.492999999999999</v>
      </c>
      <c r="O135" s="187">
        <f t="shared" si="20"/>
        <v>15.060558423692514</v>
      </c>
      <c r="P135" s="180">
        <v>11.393270614914396</v>
      </c>
      <c r="Q135" s="190">
        <f t="shared" si="21"/>
        <v>101.44538461538461</v>
      </c>
      <c r="R135" s="177">
        <f t="shared" si="22"/>
        <v>76.573010492435301</v>
      </c>
      <c r="S135" s="114"/>
      <c r="T135" s="163">
        <v>310</v>
      </c>
      <c r="U135" s="192">
        <f t="shared" si="23"/>
        <v>5.4105206811824216</v>
      </c>
      <c r="V135" s="193">
        <f t="shared" si="24"/>
        <v>0.64278760968653925</v>
      </c>
      <c r="W135" s="164">
        <v>2120</v>
      </c>
      <c r="X135" s="192">
        <f t="shared" si="25"/>
        <v>37.000980142279786</v>
      </c>
      <c r="Y135" s="192">
        <f t="shared" si="26"/>
        <v>0.76604444311897757</v>
      </c>
      <c r="AA135" s="195">
        <v>7.9523692071227076E-93</v>
      </c>
      <c r="AB135" s="196">
        <v>0.10450576197147178</v>
      </c>
      <c r="AC135" s="196">
        <v>0.85652329849027675</v>
      </c>
      <c r="AD135" s="196">
        <f t="shared" si="28"/>
        <v>0.96102906046174852</v>
      </c>
      <c r="AE135" s="177">
        <v>5143.2952019778968</v>
      </c>
      <c r="AF135" s="177">
        <v>52.252880985735892</v>
      </c>
      <c r="AG135" s="177">
        <v>428.26164924513836</v>
      </c>
    </row>
    <row r="136" spans="2:33" ht="11.1" customHeight="1" x14ac:dyDescent="0.15">
      <c r="B136" s="183">
        <v>71</v>
      </c>
      <c r="C136" s="184">
        <v>43105</v>
      </c>
      <c r="D136" s="185">
        <v>4593.75</v>
      </c>
      <c r="E136" s="186">
        <v>43101</v>
      </c>
      <c r="F136" s="183">
        <v>11</v>
      </c>
      <c r="G136" s="183">
        <v>81</v>
      </c>
      <c r="H136" s="187">
        <f t="shared" si="29"/>
        <v>92</v>
      </c>
      <c r="I136" s="200">
        <v>0.80090527397176614</v>
      </c>
      <c r="J136" s="190">
        <v>4.3819058382034246</v>
      </c>
      <c r="K136" s="190">
        <f t="shared" si="27"/>
        <v>5.182811112175191</v>
      </c>
      <c r="L136" s="176"/>
      <c r="M136" s="177">
        <v>1.5651581101624239</v>
      </c>
      <c r="N136" s="190">
        <f t="shared" si="19"/>
        <v>20.494</v>
      </c>
      <c r="O136" s="187">
        <f t="shared" si="20"/>
        <v>13.610010365075995</v>
      </c>
      <c r="P136" s="180">
        <v>10.742340019673399</v>
      </c>
      <c r="Q136" s="190">
        <f t="shared" si="21"/>
        <v>101.47538461538461</v>
      </c>
      <c r="R136" s="177">
        <f t="shared" si="22"/>
        <v>69.235842446987093</v>
      </c>
      <c r="S136" s="114"/>
      <c r="T136" s="163">
        <v>320</v>
      </c>
      <c r="U136" s="192">
        <f t="shared" si="23"/>
        <v>5.5850536063818543</v>
      </c>
      <c r="V136" s="193">
        <f t="shared" si="24"/>
        <v>0.76604444311897779</v>
      </c>
      <c r="W136" s="164">
        <v>2150</v>
      </c>
      <c r="X136" s="192">
        <f t="shared" si="25"/>
        <v>37.524578917878088</v>
      </c>
      <c r="Y136" s="192">
        <f t="shared" si="26"/>
        <v>0.98480775301220846</v>
      </c>
      <c r="AA136" s="195">
        <v>3.8630820693697976E-94</v>
      </c>
      <c r="AB136" s="196">
        <v>0.10119307511124155</v>
      </c>
      <c r="AC136" s="196">
        <v>0.85463343278167692</v>
      </c>
      <c r="AD136" s="196">
        <f t="shared" si="28"/>
        <v>0.95582650789291845</v>
      </c>
      <c r="AE136" s="177">
        <v>5109.7598959631932</v>
      </c>
      <c r="AF136" s="177">
        <v>50.596537555620777</v>
      </c>
      <c r="AG136" s="177">
        <v>427.31671639083845</v>
      </c>
    </row>
    <row r="137" spans="2:33" ht="11.1" customHeight="1" x14ac:dyDescent="0.15">
      <c r="B137" s="183">
        <v>72</v>
      </c>
      <c r="C137" s="184">
        <v>43132</v>
      </c>
      <c r="D137" s="185">
        <v>3827.41</v>
      </c>
      <c r="E137" s="186">
        <v>43132</v>
      </c>
      <c r="F137" s="199">
        <v>5.5</v>
      </c>
      <c r="G137" s="183">
        <v>48</v>
      </c>
      <c r="H137" s="187">
        <f t="shared" si="29"/>
        <v>53.5</v>
      </c>
      <c r="I137" s="200">
        <v>0.78124868242318757</v>
      </c>
      <c r="J137" s="190">
        <v>4.3744454723852337</v>
      </c>
      <c r="K137" s="190">
        <f t="shared" si="27"/>
        <v>5.1556941548084216</v>
      </c>
      <c r="L137" s="176"/>
      <c r="M137" s="177">
        <v>1.4406980851500915</v>
      </c>
      <c r="N137" s="190">
        <f t="shared" si="19"/>
        <v>20.496749999999999</v>
      </c>
      <c r="O137" s="187">
        <f t="shared" si="20"/>
        <v>12.43825441717896</v>
      </c>
      <c r="P137" s="180">
        <v>10.128598977295837</v>
      </c>
      <c r="Q137" s="190">
        <f t="shared" si="21"/>
        <v>101.50076923076924</v>
      </c>
      <c r="R137" s="177">
        <f t="shared" si="22"/>
        <v>63.292433869769425</v>
      </c>
      <c r="S137" s="114"/>
      <c r="T137" s="163">
        <v>330</v>
      </c>
      <c r="U137" s="192">
        <f t="shared" si="23"/>
        <v>5.7595865315812871</v>
      </c>
      <c r="V137" s="193">
        <f t="shared" si="24"/>
        <v>0.86602540378443837</v>
      </c>
      <c r="W137" s="164">
        <v>2180</v>
      </c>
      <c r="X137" s="192">
        <f t="shared" si="25"/>
        <v>38.048177693476383</v>
      </c>
      <c r="Y137" s="192">
        <f t="shared" si="26"/>
        <v>0.93969262078590898</v>
      </c>
      <c r="AA137" s="195">
        <v>3.7464006001947959E-95</v>
      </c>
      <c r="AB137" s="196">
        <v>9.8709496828453924E-2</v>
      </c>
      <c r="AC137" s="196">
        <v>0.85317838598596074</v>
      </c>
      <c r="AD137" s="196">
        <f t="shared" si="28"/>
        <v>0.95188788281441461</v>
      </c>
      <c r="AE137" s="177">
        <v>5084.4221593328539</v>
      </c>
      <c r="AF137" s="177">
        <v>49.354748414226961</v>
      </c>
      <c r="AG137" s="177">
        <v>426.58919299298037</v>
      </c>
    </row>
    <row r="138" spans="2:33" ht="11.1" customHeight="1" x14ac:dyDescent="0.15">
      <c r="B138" s="183">
        <v>73</v>
      </c>
      <c r="C138" s="184">
        <v>43160</v>
      </c>
      <c r="D138" s="185">
        <v>4817.8999999999996</v>
      </c>
      <c r="E138" s="186">
        <v>43160</v>
      </c>
      <c r="F138" s="190">
        <v>5.383998161135243</v>
      </c>
      <c r="G138" s="183">
        <v>51</v>
      </c>
      <c r="H138" s="187">
        <f t="shared" si="29"/>
        <v>56.383998161135246</v>
      </c>
      <c r="I138" s="200">
        <v>0.76137347733225669</v>
      </c>
      <c r="J138" s="190">
        <v>4.3667222123580673</v>
      </c>
      <c r="K138" s="190">
        <f t="shared" si="27"/>
        <v>5.1280956896903245</v>
      </c>
      <c r="L138" s="176"/>
      <c r="M138" s="177">
        <v>1.3368115347692384</v>
      </c>
      <c r="N138" s="190">
        <f t="shared" si="19"/>
        <v>20.49680800091943</v>
      </c>
      <c r="O138" s="187">
        <f t="shared" si="20"/>
        <v>11.575173954321821</v>
      </c>
      <c r="P138" s="180">
        <v>9.6044476155889402</v>
      </c>
      <c r="Q138" s="190">
        <f t="shared" si="21"/>
        <v>101.49846153846154</v>
      </c>
      <c r="R138" s="177">
        <f t="shared" si="22"/>
        <v>58.901617214096284</v>
      </c>
      <c r="S138" s="114"/>
      <c r="T138" s="163">
        <v>340</v>
      </c>
      <c r="U138" s="192">
        <f t="shared" si="23"/>
        <v>5.9341194567807207</v>
      </c>
      <c r="V138" s="193">
        <f t="shared" si="24"/>
        <v>0.93969262078590843</v>
      </c>
      <c r="W138" s="164">
        <v>2210</v>
      </c>
      <c r="X138" s="192">
        <f t="shared" si="25"/>
        <v>38.571776469074685</v>
      </c>
      <c r="Y138" s="192">
        <f t="shared" si="26"/>
        <v>0.64278760968653847</v>
      </c>
      <c r="AA138" s="195">
        <v>3.332453775810774E-96</v>
      </c>
      <c r="AB138" s="196">
        <v>9.6198297081142983E-2</v>
      </c>
      <c r="AC138" s="196">
        <v>0.8516720651125782</v>
      </c>
      <c r="AD138" s="196">
        <f t="shared" si="28"/>
        <v>0.94787036219372123</v>
      </c>
      <c r="AE138" s="177">
        <v>5058.6227273841232</v>
      </c>
      <c r="AF138" s="177">
        <v>48.099148540571491</v>
      </c>
      <c r="AG138" s="177">
        <v>425.83603255628913</v>
      </c>
    </row>
    <row r="139" spans="2:33" ht="11.1" customHeight="1" x14ac:dyDescent="0.15">
      <c r="B139" s="183">
        <v>74</v>
      </c>
      <c r="C139" s="202">
        <v>43192</v>
      </c>
      <c r="D139" s="203">
        <v>4824.92</v>
      </c>
      <c r="E139" s="186">
        <v>43191</v>
      </c>
      <c r="F139" s="204">
        <v>11</v>
      </c>
      <c r="G139" s="204">
        <v>100</v>
      </c>
      <c r="H139" s="187">
        <f t="shared" si="29"/>
        <v>111</v>
      </c>
      <c r="I139" s="200">
        <v>0.73927734339943607</v>
      </c>
      <c r="J139" s="190">
        <v>4.3579123248744986</v>
      </c>
      <c r="K139" s="190">
        <f t="shared" si="27"/>
        <v>5.097189668273935</v>
      </c>
      <c r="L139" s="176"/>
      <c r="M139" s="177">
        <v>1.2305094327810326</v>
      </c>
      <c r="N139" s="190">
        <f t="shared" si="19"/>
        <v>20.494</v>
      </c>
      <c r="O139" s="187">
        <f t="shared" si="20"/>
        <v>19.838298695925801</v>
      </c>
      <c r="P139" s="180">
        <v>9.05571766659674</v>
      </c>
      <c r="Q139" s="190">
        <f t="shared" si="21"/>
        <v>101.46076923076923</v>
      </c>
      <c r="R139" s="177">
        <f t="shared" si="22"/>
        <v>100.92099362142656</v>
      </c>
      <c r="S139" s="114"/>
      <c r="T139" s="191">
        <v>80</v>
      </c>
      <c r="U139" s="192">
        <f t="shared" si="23"/>
        <v>1.3962634015954636</v>
      </c>
      <c r="V139" s="193">
        <f t="shared" si="24"/>
        <v>0.17364817766693041</v>
      </c>
      <c r="W139" s="194">
        <v>2240</v>
      </c>
      <c r="X139" s="192">
        <f t="shared" si="25"/>
        <v>39.095375244672979</v>
      </c>
      <c r="Y139" s="192">
        <f t="shared" si="26"/>
        <v>0.17364817766693341</v>
      </c>
      <c r="AA139" s="195">
        <v>2.0979378276488482E-97</v>
      </c>
      <c r="AB139" s="196">
        <v>9.3406486596934887E-2</v>
      </c>
      <c r="AC139" s="196">
        <v>0.84995381176334839</v>
      </c>
      <c r="AD139" s="196">
        <f t="shared" si="28"/>
        <v>0.94336029836028323</v>
      </c>
      <c r="AE139" s="177">
        <v>5029.7168002964927</v>
      </c>
      <c r="AF139" s="177">
        <v>46.703243298467441</v>
      </c>
      <c r="AG139" s="177">
        <v>424.97690588167421</v>
      </c>
    </row>
    <row r="140" spans="2:33" ht="11.1" customHeight="1" x14ac:dyDescent="0.15">
      <c r="B140" s="183">
        <v>75</v>
      </c>
      <c r="C140" s="202">
        <v>43221</v>
      </c>
      <c r="D140" s="203">
        <v>5632.88</v>
      </c>
      <c r="E140" s="186">
        <v>43221</v>
      </c>
      <c r="F140" s="204">
        <v>14</v>
      </c>
      <c r="G140" s="204">
        <v>130</v>
      </c>
      <c r="H140" s="187">
        <f t="shared" si="29"/>
        <v>144</v>
      </c>
      <c r="I140" s="200">
        <v>0.7198071301354998</v>
      </c>
      <c r="J140" s="190">
        <v>4.3499437179500173</v>
      </c>
      <c r="K140" s="190">
        <f t="shared" si="27"/>
        <v>5.0697508480855173</v>
      </c>
      <c r="L140" s="176"/>
      <c r="M140" s="177">
        <v>1.1356918896284625</v>
      </c>
      <c r="N140" s="190">
        <f t="shared" si="19"/>
        <v>20.4925</v>
      </c>
      <c r="O140" s="187">
        <f t="shared" si="20"/>
        <v>29.912269995508876</v>
      </c>
      <c r="P140" s="180">
        <v>8.5545571819180317</v>
      </c>
      <c r="Q140" s="190">
        <f t="shared" si="21"/>
        <v>101.43769230769232</v>
      </c>
      <c r="R140" s="177">
        <f t="shared" si="22"/>
        <v>152.12172524344646</v>
      </c>
      <c r="S140" s="114"/>
      <c r="T140" s="191">
        <v>140</v>
      </c>
      <c r="U140" s="192">
        <f t="shared" si="23"/>
        <v>2.4434609527920612</v>
      </c>
      <c r="V140" s="193">
        <f t="shared" si="24"/>
        <v>-0.7660444431189779</v>
      </c>
      <c r="W140" s="194">
        <v>2270</v>
      </c>
      <c r="X140" s="192">
        <f t="shared" si="25"/>
        <v>39.618974020271281</v>
      </c>
      <c r="Y140" s="192">
        <f t="shared" si="26"/>
        <v>-0.3420201433256686</v>
      </c>
      <c r="AA140" s="195">
        <v>1.7116390001626979E-98</v>
      </c>
      <c r="AB140" s="196">
        <v>9.094645690643384E-2</v>
      </c>
      <c r="AC140" s="196">
        <v>0.84839963918597749</v>
      </c>
      <c r="AD140" s="196">
        <f t="shared" si="28"/>
        <v>0.93934609609241138</v>
      </c>
      <c r="AE140" s="177">
        <v>5004.040409868634</v>
      </c>
      <c r="AF140" s="177">
        <v>45.473228453216919</v>
      </c>
      <c r="AG140" s="177">
        <v>424.19981959298877</v>
      </c>
    </row>
    <row r="141" spans="2:33" ht="11.1" customHeight="1" x14ac:dyDescent="0.15">
      <c r="B141" s="183">
        <v>76</v>
      </c>
      <c r="C141" s="202">
        <v>43252</v>
      </c>
      <c r="D141" s="203">
        <v>5064.37</v>
      </c>
      <c r="E141" s="186">
        <v>43252</v>
      </c>
      <c r="F141" s="204">
        <v>16</v>
      </c>
      <c r="G141" s="204">
        <v>170</v>
      </c>
      <c r="H141" s="187">
        <f t="shared" si="29"/>
        <v>186</v>
      </c>
      <c r="I141" s="200">
        <v>0.69956084760176518</v>
      </c>
      <c r="J141" s="190">
        <v>4.3414416641334208</v>
      </c>
      <c r="K141" s="190">
        <f t="shared" si="27"/>
        <v>5.0410025117351864</v>
      </c>
      <c r="L141" s="176"/>
      <c r="M141" s="177">
        <v>1.0453826486184323</v>
      </c>
      <c r="N141" s="190">
        <f t="shared" si="19"/>
        <v>20.491499999999998</v>
      </c>
      <c r="O141" s="187">
        <f t="shared" si="20"/>
        <v>32.305323972927646</v>
      </c>
      <c r="P141" s="180">
        <v>8.0658105185007951</v>
      </c>
      <c r="Q141" s="190">
        <f t="shared" si="21"/>
        <v>101.40692307692308</v>
      </c>
      <c r="R141" s="177">
        <f t="shared" si="22"/>
        <v>164.20910039313583</v>
      </c>
      <c r="S141" s="114"/>
      <c r="T141" s="191">
        <v>180</v>
      </c>
      <c r="U141" s="192">
        <f t="shared" si="23"/>
        <v>3.1415926535897931</v>
      </c>
      <c r="V141" s="193">
        <f t="shared" si="24"/>
        <v>-1</v>
      </c>
      <c r="W141" s="194">
        <v>2300</v>
      </c>
      <c r="X141" s="192">
        <f t="shared" si="25"/>
        <v>40.142572795869583</v>
      </c>
      <c r="Y141" s="192">
        <f t="shared" si="26"/>
        <v>-0.76604444311897979</v>
      </c>
      <c r="AA141" s="195">
        <v>1.1748191393230527E-99</v>
      </c>
      <c r="AB141" s="196">
        <v>8.8388372129442075E-2</v>
      </c>
      <c r="AC141" s="196">
        <v>0.84674142476803582</v>
      </c>
      <c r="AD141" s="196">
        <f t="shared" si="28"/>
        <v>0.93512979689747788</v>
      </c>
      <c r="AE141" s="177">
        <v>4977.1247819976452</v>
      </c>
      <c r="AF141" s="177">
        <v>44.194186064721038</v>
      </c>
      <c r="AG141" s="177">
        <v>423.37071238401791</v>
      </c>
    </row>
    <row r="142" spans="2:33" ht="11.1" customHeight="1" x14ac:dyDescent="0.15">
      <c r="B142" s="183">
        <v>77</v>
      </c>
      <c r="C142" s="202">
        <v>43283</v>
      </c>
      <c r="D142" s="203">
        <v>5485.96</v>
      </c>
      <c r="E142" s="186">
        <v>43282</v>
      </c>
      <c r="F142" s="204">
        <v>12</v>
      </c>
      <c r="G142" s="204">
        <v>130</v>
      </c>
      <c r="H142" s="187">
        <f t="shared" si="29"/>
        <v>142</v>
      </c>
      <c r="I142" s="200">
        <v>0.6798840397776782</v>
      </c>
      <c r="J142" s="190">
        <v>4.3329562277546092</v>
      </c>
      <c r="K142" s="190">
        <f t="shared" si="27"/>
        <v>5.0128402675322876</v>
      </c>
      <c r="L142" s="176"/>
      <c r="M142" s="177">
        <v>0.96483014592667526</v>
      </c>
      <c r="N142" s="190">
        <f t="shared" si="19"/>
        <v>20.493500000000001</v>
      </c>
      <c r="O142" s="187">
        <f t="shared" si="20"/>
        <v>30.750059660509645</v>
      </c>
      <c r="P142" s="180">
        <v>7.6194333612613532</v>
      </c>
      <c r="Q142" s="190">
        <f t="shared" si="21"/>
        <v>101.43769230769232</v>
      </c>
      <c r="R142" s="177">
        <f t="shared" si="22"/>
        <v>156.2802463154666</v>
      </c>
      <c r="S142" s="114"/>
      <c r="T142" s="191">
        <v>210</v>
      </c>
      <c r="U142" s="192">
        <f t="shared" si="23"/>
        <v>3.6651914291880923</v>
      </c>
      <c r="V142" s="193">
        <f t="shared" si="24"/>
        <v>-0.8660254037844386</v>
      </c>
      <c r="W142" s="194">
        <v>2330</v>
      </c>
      <c r="X142" s="192">
        <f t="shared" si="25"/>
        <v>40.666171571467878</v>
      </c>
      <c r="Y142" s="192">
        <f t="shared" si="26"/>
        <v>-0.9848077530122078</v>
      </c>
      <c r="AA142" s="195">
        <v>8.063616276496639E-101</v>
      </c>
      <c r="AB142" s="196">
        <v>8.5902239553216173E-2</v>
      </c>
      <c r="AC142" s="196">
        <v>0.84508645136403238</v>
      </c>
      <c r="AD142" s="196">
        <f t="shared" si="28"/>
        <v>0.93098869091724856</v>
      </c>
      <c r="AE142" s="177">
        <v>4950.7437274013864</v>
      </c>
      <c r="AF142" s="177">
        <v>42.951119776608088</v>
      </c>
      <c r="AG142" s="177">
        <v>422.54322568201621</v>
      </c>
    </row>
    <row r="143" spans="2:33" ht="11.1" customHeight="1" x14ac:dyDescent="0.15">
      <c r="B143" s="183">
        <v>78</v>
      </c>
      <c r="C143" s="202">
        <v>43313</v>
      </c>
      <c r="D143" s="203">
        <v>5456.73</v>
      </c>
      <c r="E143" s="186">
        <v>43313</v>
      </c>
      <c r="F143" s="204">
        <v>10</v>
      </c>
      <c r="G143" s="204">
        <v>120</v>
      </c>
      <c r="H143" s="187">
        <f t="shared" si="29"/>
        <v>130</v>
      </c>
      <c r="I143" s="200">
        <v>0.66136909290792134</v>
      </c>
      <c r="J143" s="190">
        <v>4.3247603065516662</v>
      </c>
      <c r="K143" s="190">
        <f t="shared" si="27"/>
        <v>4.9861293994595872</v>
      </c>
      <c r="L143" s="176"/>
      <c r="M143" s="177">
        <v>0.88810768363037507</v>
      </c>
      <c r="N143" s="190">
        <f t="shared" si="19"/>
        <v>20.494499999999999</v>
      </c>
      <c r="O143" s="187">
        <f t="shared" si="20"/>
        <v>26.728259604537971</v>
      </c>
      <c r="P143" s="180">
        <v>7.1841130339488126</v>
      </c>
      <c r="Q143" s="190">
        <f t="shared" si="21"/>
        <v>101.44538461538461</v>
      </c>
      <c r="R143" s="177">
        <f t="shared" si="22"/>
        <v>135.7868720616668</v>
      </c>
      <c r="S143" s="114"/>
      <c r="T143" s="191">
        <v>240</v>
      </c>
      <c r="U143" s="192">
        <f t="shared" si="23"/>
        <v>4.1887902047863905</v>
      </c>
      <c r="V143" s="193">
        <f t="shared" si="24"/>
        <v>-0.50000000000000044</v>
      </c>
      <c r="W143" s="194">
        <v>2360</v>
      </c>
      <c r="X143" s="192">
        <f t="shared" si="25"/>
        <v>41.18977034706618</v>
      </c>
      <c r="Y143" s="192">
        <f t="shared" si="26"/>
        <v>-0.93969262078590787</v>
      </c>
      <c r="AA143" s="195">
        <v>6.0341909964337749E-102</v>
      </c>
      <c r="AB143" s="196">
        <v>8.3562906213605848E-2</v>
      </c>
      <c r="AC143" s="196">
        <v>0.84348794410917283</v>
      </c>
      <c r="AD143" s="196">
        <f t="shared" si="28"/>
        <v>0.92705085032277867</v>
      </c>
      <c r="AE143" s="177">
        <v>4925.7089035240379</v>
      </c>
      <c r="AF143" s="177">
        <v>41.781453106802921</v>
      </c>
      <c r="AG143" s="177">
        <v>421.74397205458644</v>
      </c>
    </row>
    <row r="144" spans="2:33" ht="11.1" customHeight="1" x14ac:dyDescent="0.15">
      <c r="B144" s="183">
        <v>79</v>
      </c>
      <c r="C144" s="205">
        <v>43346</v>
      </c>
      <c r="D144" s="206">
        <v>4753.95</v>
      </c>
      <c r="E144" s="186">
        <v>43344</v>
      </c>
      <c r="F144" s="183">
        <v>10</v>
      </c>
      <c r="G144" s="183">
        <v>110</v>
      </c>
      <c r="H144" s="187">
        <f t="shared" si="29"/>
        <v>120</v>
      </c>
      <c r="I144" s="200">
        <v>0.64158448016529346</v>
      </c>
      <c r="J144" s="190">
        <v>4.3157626978784345</v>
      </c>
      <c r="K144" s="190">
        <f t="shared" si="27"/>
        <v>4.9573471780437277</v>
      </c>
      <c r="L144" s="176"/>
      <c r="M144" s="177">
        <v>0.8174861254628043</v>
      </c>
      <c r="N144" s="190">
        <f t="shared" si="19"/>
        <v>20.494499999999999</v>
      </c>
      <c r="O144" s="187">
        <f t="shared" si="20"/>
        <v>24.956550400055523</v>
      </c>
      <c r="P144" s="180">
        <v>6.773663819537517</v>
      </c>
      <c r="Q144" s="190">
        <f t="shared" si="21"/>
        <v>101.45307692307692</v>
      </c>
      <c r="R144" s="177">
        <f t="shared" si="22"/>
        <v>126.73460343284391</v>
      </c>
      <c r="S144" s="114"/>
      <c r="T144" s="191">
        <v>250</v>
      </c>
      <c r="U144" s="192">
        <f t="shared" si="23"/>
        <v>4.3633231299858242</v>
      </c>
      <c r="V144" s="193">
        <f t="shared" si="24"/>
        <v>-0.34202014332566855</v>
      </c>
      <c r="W144" s="194">
        <v>2390</v>
      </c>
      <c r="X144" s="192">
        <f t="shared" si="25"/>
        <v>41.713369122664474</v>
      </c>
      <c r="Y144" s="192">
        <f t="shared" si="26"/>
        <v>-0.64278760968654136</v>
      </c>
      <c r="AA144" s="195">
        <v>3.4843130873583749E-103</v>
      </c>
      <c r="AB144" s="196">
        <v>8.1063152661749266E-2</v>
      </c>
      <c r="AC144" s="196">
        <v>0.84173307819667664</v>
      </c>
      <c r="AD144" s="196">
        <f t="shared" si="28"/>
        <v>0.92279623085842588</v>
      </c>
      <c r="AE144" s="177">
        <v>4898.7176940805648</v>
      </c>
      <c r="AF144" s="177">
        <v>40.531576330874636</v>
      </c>
      <c r="AG144" s="177">
        <v>420.86653909833831</v>
      </c>
    </row>
    <row r="145" spans="2:33" ht="11.1" customHeight="1" x14ac:dyDescent="0.15">
      <c r="B145" s="207">
        <v>80</v>
      </c>
      <c r="C145" s="208">
        <v>43374</v>
      </c>
      <c r="D145" s="209">
        <v>5340.29</v>
      </c>
      <c r="E145" s="186">
        <v>43374</v>
      </c>
      <c r="F145" s="207">
        <v>10</v>
      </c>
      <c r="G145" s="207">
        <v>100</v>
      </c>
      <c r="H145" s="187">
        <f t="shared" si="29"/>
        <v>110</v>
      </c>
      <c r="I145" s="200">
        <v>0.62526237503624293</v>
      </c>
      <c r="J145" s="204">
        <v>10</v>
      </c>
      <c r="K145" s="190">
        <f t="shared" si="27"/>
        <v>10.625262375036243</v>
      </c>
      <c r="L145" s="176"/>
      <c r="M145" s="177">
        <v>0.75449430767355352</v>
      </c>
      <c r="N145" s="190">
        <f t="shared" si="19"/>
        <v>20.494499999999999</v>
      </c>
      <c r="O145" s="187">
        <f t="shared" si="20"/>
        <v>23.093918877064798</v>
      </c>
      <c r="P145" s="180">
        <v>6.39879649616989</v>
      </c>
      <c r="Q145" s="190">
        <f t="shared" si="21"/>
        <v>101.46076923076923</v>
      </c>
      <c r="R145" s="177">
        <f t="shared" si="22"/>
        <v>117.22437424315387</v>
      </c>
      <c r="S145" s="114"/>
      <c r="T145" s="191">
        <v>260</v>
      </c>
      <c r="U145" s="192">
        <f t="shared" si="23"/>
        <v>4.5378560551852569</v>
      </c>
      <c r="V145" s="193">
        <f t="shared" si="24"/>
        <v>-0.17364817766693033</v>
      </c>
      <c r="W145" s="194">
        <v>2420</v>
      </c>
      <c r="X145" s="192">
        <f t="shared" si="25"/>
        <v>42.236967898262776</v>
      </c>
      <c r="Y145" s="192">
        <f t="shared" si="26"/>
        <v>-0.17364817766693003</v>
      </c>
      <c r="AA145" s="195">
        <v>3.0993248035117328E-104</v>
      </c>
      <c r="AB145" s="196">
        <v>7.9000881299610817E-2</v>
      </c>
      <c r="AC145" s="196">
        <v>0.84024696447611047</v>
      </c>
      <c r="AD145" s="196">
        <f t="shared" si="28"/>
        <v>0.91924784577572127</v>
      </c>
      <c r="AE145" s="177">
        <v>4876.2535293425644</v>
      </c>
      <c r="AF145" s="177">
        <v>39.500440649805405</v>
      </c>
      <c r="AG145" s="177">
        <v>420.12348223805526</v>
      </c>
    </row>
    <row r="146" spans="2:33" ht="11.1" customHeight="1" x14ac:dyDescent="0.15">
      <c r="B146" s="207">
        <v>81</v>
      </c>
      <c r="C146" s="208">
        <v>43405</v>
      </c>
      <c r="D146" s="209">
        <v>4995.25</v>
      </c>
      <c r="E146" s="186">
        <v>43405</v>
      </c>
      <c r="F146" s="190">
        <v>4.2971331004994537</v>
      </c>
      <c r="G146" s="207">
        <v>80</v>
      </c>
      <c r="H146" s="187">
        <f t="shared" si="29"/>
        <v>84.297133100499451</v>
      </c>
      <c r="I146" s="200">
        <v>0.60767538794941778</v>
      </c>
      <c r="J146" s="190">
        <v>4.2997226911108672</v>
      </c>
      <c r="K146" s="190">
        <f t="shared" si="27"/>
        <v>4.9073980790602851</v>
      </c>
      <c r="L146" s="176"/>
      <c r="M146" s="177">
        <v>0.69449757009477442</v>
      </c>
      <c r="N146" s="190">
        <f t="shared" si="19"/>
        <v>20.497351433449747</v>
      </c>
      <c r="O146" s="187">
        <f t="shared" si="20"/>
        <v>19.351886023115394</v>
      </c>
      <c r="P146" s="180">
        <v>6.0332146932918436</v>
      </c>
      <c r="Q146" s="190">
        <f t="shared" si="21"/>
        <v>101.47615384615385</v>
      </c>
      <c r="R146" s="177">
        <f t="shared" si="22"/>
        <v>98.174965574947123</v>
      </c>
      <c r="S146" s="114"/>
      <c r="T146" s="191">
        <v>280</v>
      </c>
      <c r="U146" s="192">
        <f t="shared" si="23"/>
        <v>4.8869219055841224</v>
      </c>
      <c r="V146" s="193">
        <f t="shared" si="24"/>
        <v>0.17364817766692997</v>
      </c>
      <c r="W146" s="194">
        <v>2450</v>
      </c>
      <c r="X146" s="192">
        <f t="shared" si="25"/>
        <v>42.760566673861071</v>
      </c>
      <c r="Y146" s="192">
        <f t="shared" si="26"/>
        <v>0.3420201433256651</v>
      </c>
      <c r="AA146" s="195">
        <v>2.1272862430676903E-105</v>
      </c>
      <c r="AB146" s="196">
        <v>7.6778794165096267E-2</v>
      </c>
      <c r="AC146" s="196">
        <v>0.8386046846273556</v>
      </c>
      <c r="AD146" s="196">
        <f t="shared" si="28"/>
        <v>0.91538347879245185</v>
      </c>
      <c r="AE146" s="177">
        <v>4851.8383171931719</v>
      </c>
      <c r="AF146" s="177">
        <v>38.389397082548136</v>
      </c>
      <c r="AG146" s="177">
        <v>419.3023423136778</v>
      </c>
    </row>
    <row r="147" spans="2:33" ht="11.1" customHeight="1" x14ac:dyDescent="0.15">
      <c r="B147" s="207">
        <v>82</v>
      </c>
      <c r="C147" s="208">
        <v>43437</v>
      </c>
      <c r="D147" s="209">
        <v>4635.78</v>
      </c>
      <c r="E147" s="186">
        <v>43435</v>
      </c>
      <c r="F147" s="207">
        <v>20</v>
      </c>
      <c r="G147" s="207">
        <v>180</v>
      </c>
      <c r="H147" s="187">
        <f t="shared" si="29"/>
        <v>200</v>
      </c>
      <c r="I147" s="200">
        <v>0.59003978970549642</v>
      </c>
      <c r="J147" s="204">
        <v>10</v>
      </c>
      <c r="K147" s="190">
        <f t="shared" si="27"/>
        <v>10.590039789705497</v>
      </c>
      <c r="L147" s="176"/>
      <c r="M147" s="177">
        <v>0.64098269928798202</v>
      </c>
      <c r="N147" s="190">
        <f t="shared" si="19"/>
        <v>20.4895</v>
      </c>
      <c r="O147" s="187">
        <f t="shared" si="20"/>
        <v>14.339276466388934</v>
      </c>
      <c r="P147" s="180">
        <v>5.6993252202339759</v>
      </c>
      <c r="Q147" s="190">
        <f t="shared" si="21"/>
        <v>101.39923076923077</v>
      </c>
      <c r="R147" s="177">
        <f t="shared" si="22"/>
        <v>72.677743586790726</v>
      </c>
      <c r="S147" s="114"/>
      <c r="T147" s="191">
        <v>310</v>
      </c>
      <c r="U147" s="192">
        <f t="shared" si="23"/>
        <v>5.4105206811824216</v>
      </c>
      <c r="V147" s="193">
        <f t="shared" si="24"/>
        <v>0.64278760968653925</v>
      </c>
      <c r="W147" s="194">
        <v>2480</v>
      </c>
      <c r="X147" s="192">
        <f t="shared" si="25"/>
        <v>43.284165449459373</v>
      </c>
      <c r="Y147" s="192">
        <f t="shared" si="26"/>
        <v>0.76604444311897746</v>
      </c>
      <c r="AA147" s="195">
        <v>1.3392276622000629E-106</v>
      </c>
      <c r="AB147" s="196">
        <v>7.4550565090166068E-2</v>
      </c>
      <c r="AC147" s="196">
        <v>0.83691279479432445</v>
      </c>
      <c r="AD147" s="196">
        <f t="shared" si="28"/>
        <v>0.91146335988449056</v>
      </c>
      <c r="AE147" s="177">
        <v>4827.1245641526893</v>
      </c>
      <c r="AF147" s="177">
        <v>37.275282545083037</v>
      </c>
      <c r="AG147" s="177">
        <v>418.45639739716222</v>
      </c>
    </row>
    <row r="148" spans="2:33" ht="11.1" customHeight="1" x14ac:dyDescent="0.15">
      <c r="B148" s="207">
        <v>83</v>
      </c>
      <c r="C148" s="208">
        <v>43472</v>
      </c>
      <c r="D148" s="209">
        <v>4784.4399999999996</v>
      </c>
      <c r="E148" s="186">
        <v>43466</v>
      </c>
      <c r="F148" s="207">
        <v>20</v>
      </c>
      <c r="G148" s="207">
        <v>200</v>
      </c>
      <c r="H148" s="187">
        <f t="shared" si="29"/>
        <v>220</v>
      </c>
      <c r="I148" s="200">
        <v>0.57133635152661433</v>
      </c>
      <c r="J148" s="190">
        <v>4.2815800434622098</v>
      </c>
      <c r="K148" s="190">
        <f t="shared" si="27"/>
        <v>4.8529163949888243</v>
      </c>
      <c r="L148" s="176"/>
      <c r="M148" s="177">
        <v>0.59001230705228924</v>
      </c>
      <c r="N148" s="190">
        <f t="shared" si="19"/>
        <v>20.4895</v>
      </c>
      <c r="O148" s="187">
        <f t="shared" si="20"/>
        <v>13.005590673814535</v>
      </c>
      <c r="P148" s="180">
        <v>5.3737062400947249</v>
      </c>
      <c r="Q148" s="190">
        <f t="shared" si="21"/>
        <v>101.38384615384615</v>
      </c>
      <c r="R148" s="177">
        <f t="shared" si="22"/>
        <v>65.867037507760102</v>
      </c>
      <c r="S148" s="114"/>
      <c r="T148" s="191">
        <v>320</v>
      </c>
      <c r="U148" s="192">
        <f t="shared" si="23"/>
        <v>5.5850536063818543</v>
      </c>
      <c r="V148" s="193">
        <f t="shared" si="24"/>
        <v>0.76604444311897779</v>
      </c>
      <c r="W148" s="194">
        <v>2510</v>
      </c>
      <c r="X148" s="192">
        <f t="shared" si="25"/>
        <v>43.807764225057674</v>
      </c>
      <c r="Y148" s="192">
        <f t="shared" si="26"/>
        <v>0.98480775301220846</v>
      </c>
      <c r="AA148" s="195">
        <v>6.5056667188123722E-108</v>
      </c>
      <c r="AB148" s="196">
        <v>7.2187416181071995E-2</v>
      </c>
      <c r="AC148" s="196">
        <v>0.83506619844982544</v>
      </c>
      <c r="AD148" s="196">
        <f t="shared" si="28"/>
        <v>0.90725361463089738</v>
      </c>
      <c r="AE148" s="177">
        <v>4800.6464634123222</v>
      </c>
      <c r="AF148" s="177">
        <v>36.093708090535998</v>
      </c>
      <c r="AG148" s="177">
        <v>417.53309922491275</v>
      </c>
    </row>
    <row r="149" spans="2:33" ht="11.1" customHeight="1" x14ac:dyDescent="0.15">
      <c r="B149" s="207">
        <v>84</v>
      </c>
      <c r="C149" s="208">
        <v>43504</v>
      </c>
      <c r="D149" s="209">
        <v>3914.93</v>
      </c>
      <c r="E149" s="186">
        <v>43497</v>
      </c>
      <c r="F149" s="207">
        <v>20</v>
      </c>
      <c r="G149" s="207">
        <v>200</v>
      </c>
      <c r="H149" s="187">
        <f t="shared" si="29"/>
        <v>220</v>
      </c>
      <c r="I149" s="200">
        <v>0.55475536345719156</v>
      </c>
      <c r="J149" s="190">
        <v>4.2729419308000285</v>
      </c>
      <c r="K149" s="190">
        <f t="shared" si="27"/>
        <v>4.8276972942572201</v>
      </c>
      <c r="L149" s="176"/>
      <c r="M149" s="177">
        <v>0.54309503651168545</v>
      </c>
      <c r="N149" s="190">
        <f t="shared" si="19"/>
        <v>20.4895</v>
      </c>
      <c r="O149" s="187">
        <f t="shared" si="20"/>
        <v>11.925214231946883</v>
      </c>
      <c r="P149" s="180">
        <v>5.0666908167152274</v>
      </c>
      <c r="Q149" s="190">
        <f t="shared" si="21"/>
        <v>101.38384615384615</v>
      </c>
      <c r="R149" s="177">
        <f t="shared" si="22"/>
        <v>60.356102339061025</v>
      </c>
      <c r="S149" s="114"/>
      <c r="T149" s="191">
        <v>330</v>
      </c>
      <c r="U149" s="192">
        <f t="shared" si="23"/>
        <v>5.7595865315812871</v>
      </c>
      <c r="V149" s="193">
        <f t="shared" si="24"/>
        <v>0.86602540378443837</v>
      </c>
      <c r="W149" s="194">
        <v>2540</v>
      </c>
      <c r="X149" s="192">
        <f t="shared" si="25"/>
        <v>44.331363000655969</v>
      </c>
      <c r="Y149" s="192">
        <f t="shared" si="26"/>
        <v>0.93969262078590909</v>
      </c>
      <c r="AA149" s="195">
        <v>4.0956259926373319E-109</v>
      </c>
      <c r="AB149" s="196">
        <v>7.0092435381648693E-2</v>
      </c>
      <c r="AC149" s="196">
        <v>0.83338144753325594</v>
      </c>
      <c r="AD149" s="196">
        <f t="shared" si="28"/>
        <v>0.9034738829149046</v>
      </c>
      <c r="AE149" s="177">
        <v>4776.9285148505505</v>
      </c>
      <c r="AF149" s="177">
        <v>35.046217690824349</v>
      </c>
      <c r="AG149" s="177">
        <v>416.69072376662797</v>
      </c>
    </row>
    <row r="150" spans="2:33" ht="11.1" customHeight="1" x14ac:dyDescent="0.15">
      <c r="B150" s="207">
        <v>85</v>
      </c>
      <c r="C150" s="208">
        <v>43525</v>
      </c>
      <c r="D150" s="209">
        <v>4555.8599999999997</v>
      </c>
      <c r="E150" s="186">
        <v>43525</v>
      </c>
      <c r="F150" s="207">
        <v>10</v>
      </c>
      <c r="G150" s="207">
        <v>190</v>
      </c>
      <c r="H150" s="187">
        <f t="shared" si="29"/>
        <v>200</v>
      </c>
      <c r="I150" s="200">
        <v>0.54413648179486407</v>
      </c>
      <c r="J150" s="190">
        <v>4.2672826426226171</v>
      </c>
      <c r="K150" s="190">
        <f t="shared" si="27"/>
        <v>4.8114191244174815</v>
      </c>
      <c r="L150" s="176"/>
      <c r="M150" s="177">
        <v>0.50393327843501956</v>
      </c>
      <c r="N150" s="190">
        <f t="shared" si="19"/>
        <v>20.494499999999999</v>
      </c>
      <c r="O150" s="187">
        <f t="shared" si="20"/>
        <v>11.132396878529701</v>
      </c>
      <c r="P150" s="180">
        <v>4.804491385492593</v>
      </c>
      <c r="Q150" s="190">
        <f t="shared" si="21"/>
        <v>101.39153846153846</v>
      </c>
      <c r="R150" s="177">
        <f t="shared" si="22"/>
        <v>56.300217045023473</v>
      </c>
      <c r="S150" s="114"/>
      <c r="T150" s="191">
        <v>340</v>
      </c>
      <c r="U150" s="192">
        <f t="shared" si="23"/>
        <v>5.9341194567807207</v>
      </c>
      <c r="V150" s="193">
        <f t="shared" si="24"/>
        <v>0.93969262078590843</v>
      </c>
      <c r="W150" s="194">
        <v>2570</v>
      </c>
      <c r="X150" s="192">
        <f t="shared" si="25"/>
        <v>44.854961776254271</v>
      </c>
      <c r="Y150" s="192">
        <f t="shared" si="26"/>
        <v>0.6427876096865387</v>
      </c>
      <c r="AA150" s="195">
        <v>6.6708738863767203E-110</v>
      </c>
      <c r="AB150" s="196">
        <v>6.8750757002725746E-2</v>
      </c>
      <c r="AC150" s="196">
        <v>0.83227767737918401</v>
      </c>
      <c r="AD150" s="196">
        <f t="shared" si="28"/>
        <v>0.90102843438190972</v>
      </c>
      <c r="AE150" s="177">
        <v>4761.6117379848401</v>
      </c>
      <c r="AF150" s="177">
        <v>34.375378501362874</v>
      </c>
      <c r="AG150" s="177">
        <v>416.13883868959198</v>
      </c>
    </row>
    <row r="151" spans="2:33" ht="11.1" customHeight="1" x14ac:dyDescent="0.15">
      <c r="B151" s="210">
        <v>86</v>
      </c>
      <c r="C151" s="211">
        <v>43556</v>
      </c>
      <c r="D151" s="211"/>
      <c r="E151" s="212"/>
      <c r="F151" s="210"/>
      <c r="G151" s="210"/>
      <c r="H151" s="213"/>
      <c r="I151" s="214"/>
      <c r="J151" s="215"/>
      <c r="K151" s="216"/>
      <c r="L151" s="176"/>
      <c r="M151" s="217"/>
      <c r="N151" s="138"/>
      <c r="O151" s="139"/>
      <c r="P151" s="218"/>
      <c r="Q151" s="138"/>
      <c r="R151" s="138"/>
      <c r="S151" s="114"/>
      <c r="T151" s="138"/>
      <c r="U151" s="148"/>
      <c r="V151" s="171"/>
      <c r="W151" s="150"/>
      <c r="X151" s="148"/>
      <c r="Y151" s="170"/>
      <c r="AA151" s="215"/>
      <c r="AB151" s="217"/>
      <c r="AC151" s="217"/>
      <c r="AD151" s="217"/>
      <c r="AE151" s="219"/>
      <c r="AF151" s="219"/>
      <c r="AG151" s="219"/>
    </row>
    <row r="152" spans="2:33" ht="11.1" customHeight="1" x14ac:dyDescent="0.15">
      <c r="B152" s="107"/>
      <c r="C152" s="107"/>
      <c r="D152" s="107"/>
      <c r="E152" s="107"/>
      <c r="F152" s="107"/>
      <c r="G152" s="107"/>
      <c r="H152" s="107"/>
      <c r="I152" s="107"/>
      <c r="J152" s="107"/>
      <c r="K152" s="107"/>
      <c r="M152" s="107"/>
      <c r="N152" s="107"/>
      <c r="O152" s="107"/>
      <c r="P152" s="107"/>
      <c r="Q152" s="107"/>
      <c r="R152" s="107"/>
      <c r="S152" s="107"/>
      <c r="X152" s="107"/>
      <c r="Y152" s="107"/>
      <c r="Z152" s="107"/>
      <c r="AA152" s="107"/>
      <c r="AB152" s="107"/>
      <c r="AC152" s="107"/>
      <c r="AD152" s="107"/>
    </row>
    <row r="153" spans="2:33" ht="11.1" customHeight="1" x14ac:dyDescent="0.15">
      <c r="F153" s="106"/>
      <c r="G153" s="106"/>
      <c r="H153" s="106"/>
      <c r="I153" s="106"/>
      <c r="M153" s="106"/>
      <c r="N153" s="107"/>
      <c r="O153" s="107"/>
      <c r="P153" s="106"/>
      <c r="Q153" s="107"/>
      <c r="R153" s="107"/>
      <c r="S153" s="114"/>
      <c r="W153" s="106"/>
      <c r="Y153" s="220"/>
      <c r="AA153" s="106"/>
      <c r="AB153" s="106"/>
    </row>
    <row r="154" spans="2:33" ht="11.1" customHeight="1" x14ac:dyDescent="0.15">
      <c r="M154" s="114"/>
      <c r="N154" s="114"/>
      <c r="O154" s="114"/>
      <c r="P154" s="114"/>
      <c r="Q154" s="114"/>
      <c r="R154" s="114"/>
      <c r="S154" s="114"/>
      <c r="W154" s="106"/>
      <c r="Z154" s="106"/>
      <c r="AA154" s="106"/>
      <c r="AB154" s="106"/>
    </row>
    <row r="155" spans="2:33" ht="11.1" customHeight="1" x14ac:dyDescent="0.15">
      <c r="M155" s="114"/>
      <c r="N155" s="114"/>
      <c r="O155" s="114"/>
      <c r="P155" s="114"/>
      <c r="Q155" s="114"/>
      <c r="R155" s="114"/>
      <c r="S155" s="114"/>
      <c r="Z155" s="106"/>
      <c r="AA155" s="106"/>
      <c r="AB155" s="106"/>
    </row>
    <row r="156" spans="2:33" ht="11.1" customHeight="1" x14ac:dyDescent="0.15">
      <c r="M156" s="114"/>
      <c r="N156" s="114"/>
      <c r="O156" s="114"/>
      <c r="P156" s="114"/>
      <c r="Q156" s="114"/>
      <c r="R156" s="114"/>
      <c r="S156" s="114"/>
      <c r="Z156" s="106"/>
      <c r="AA156" s="106"/>
      <c r="AB156" s="106"/>
    </row>
    <row r="157" spans="2:33" ht="11.1" customHeight="1" x14ac:dyDescent="0.15">
      <c r="M157" s="114"/>
      <c r="N157" s="114"/>
      <c r="O157" s="114"/>
      <c r="P157" s="114"/>
      <c r="Q157" s="114"/>
      <c r="R157" s="114"/>
      <c r="S157" s="114"/>
      <c r="Z157" s="106"/>
      <c r="AA157" s="106"/>
      <c r="AB157" s="106"/>
    </row>
    <row r="158" spans="2:33" ht="11.1" customHeight="1" x14ac:dyDescent="0.15">
      <c r="M158" s="114"/>
      <c r="N158" s="114"/>
      <c r="O158" s="114"/>
      <c r="P158" s="114"/>
      <c r="Q158" s="114"/>
      <c r="R158" s="114"/>
      <c r="S158" s="114"/>
      <c r="Z158" s="106"/>
      <c r="AA158" s="106"/>
      <c r="AB158" s="106"/>
    </row>
    <row r="159" spans="2:33" ht="11.1" customHeight="1" x14ac:dyDescent="0.15">
      <c r="M159" s="114"/>
      <c r="N159" s="114"/>
      <c r="O159" s="114"/>
      <c r="P159" s="114"/>
      <c r="Q159" s="114"/>
      <c r="R159" s="114"/>
      <c r="S159" s="114"/>
      <c r="Z159" s="106"/>
      <c r="AA159" s="106"/>
      <c r="AB159" s="106"/>
    </row>
    <row r="160" spans="2:33" ht="11.1" customHeight="1" x14ac:dyDescent="0.15">
      <c r="M160" s="114"/>
      <c r="N160" s="114"/>
      <c r="O160" s="114"/>
      <c r="P160" s="114"/>
      <c r="Q160" s="114"/>
      <c r="R160" s="114"/>
      <c r="S160" s="114"/>
      <c r="Z160" s="106"/>
      <c r="AA160" s="106"/>
      <c r="AB160" s="106"/>
    </row>
    <row r="161" spans="6:28" ht="11.1" customHeight="1" x14ac:dyDescent="0.15">
      <c r="M161" s="114"/>
      <c r="N161" s="114"/>
      <c r="O161" s="114"/>
      <c r="P161" s="114"/>
      <c r="Q161" s="114"/>
      <c r="R161" s="114"/>
      <c r="S161" s="114"/>
      <c r="Z161" s="106"/>
      <c r="AA161" s="106"/>
      <c r="AB161" s="106"/>
    </row>
    <row r="162" spans="6:28" ht="11.1" customHeight="1" x14ac:dyDescent="0.15">
      <c r="M162" s="114"/>
      <c r="N162" s="114"/>
      <c r="O162" s="114"/>
      <c r="P162" s="114"/>
      <c r="Q162" s="114"/>
      <c r="R162" s="114"/>
      <c r="S162" s="114"/>
      <c r="Z162" s="106"/>
      <c r="AA162" s="106"/>
      <c r="AB162" s="106"/>
    </row>
    <row r="163" spans="6:28" ht="11.1" customHeight="1" x14ac:dyDescent="0.15">
      <c r="M163" s="114"/>
      <c r="N163" s="114"/>
      <c r="O163" s="114"/>
      <c r="P163" s="114"/>
      <c r="Q163" s="114"/>
      <c r="R163" s="114"/>
      <c r="S163" s="114"/>
      <c r="Z163" s="106"/>
      <c r="AA163" s="106"/>
      <c r="AB163" s="106"/>
    </row>
    <row r="164" spans="6:28" ht="11.1" customHeight="1" x14ac:dyDescent="0.15">
      <c r="M164" s="114"/>
      <c r="N164" s="114"/>
      <c r="O164" s="114"/>
      <c r="P164" s="114"/>
      <c r="Q164" s="114"/>
      <c r="R164" s="114"/>
      <c r="S164" s="114"/>
      <c r="Z164" s="106"/>
      <c r="AA164" s="106"/>
      <c r="AB164" s="106"/>
    </row>
    <row r="165" spans="6:28" ht="11.1" customHeight="1" x14ac:dyDescent="0.15">
      <c r="M165" s="114"/>
      <c r="N165" s="114"/>
      <c r="O165" s="114"/>
      <c r="P165" s="114"/>
      <c r="Q165" s="114"/>
      <c r="R165" s="114"/>
      <c r="S165" s="114"/>
      <c r="Z165" s="106"/>
      <c r="AA165" s="106"/>
      <c r="AB165" s="106"/>
    </row>
    <row r="166" spans="6:28" ht="11.1" customHeight="1" x14ac:dyDescent="0.15">
      <c r="M166" s="114"/>
      <c r="N166" s="114"/>
      <c r="O166" s="114"/>
      <c r="P166" s="114"/>
      <c r="Q166" s="114"/>
      <c r="R166" s="114"/>
      <c r="S166" s="114"/>
      <c r="Z166" s="106"/>
      <c r="AA166" s="106"/>
      <c r="AB166" s="106"/>
    </row>
    <row r="167" spans="6:28" ht="11.1" customHeight="1" x14ac:dyDescent="0.15">
      <c r="M167" s="114"/>
      <c r="N167" s="114"/>
      <c r="O167" s="114"/>
      <c r="P167" s="114"/>
      <c r="Q167" s="114"/>
      <c r="R167" s="114"/>
      <c r="S167" s="114"/>
      <c r="Z167" s="106"/>
      <c r="AA167" s="106"/>
      <c r="AB167" s="106"/>
    </row>
    <row r="168" spans="6:28" ht="11.1" customHeight="1" x14ac:dyDescent="0.15">
      <c r="M168" s="114"/>
      <c r="N168" s="114"/>
      <c r="O168" s="114"/>
      <c r="P168" s="114"/>
      <c r="Q168" s="114"/>
      <c r="R168" s="114"/>
      <c r="S168" s="114"/>
      <c r="Z168" s="106"/>
      <c r="AA168" s="106"/>
      <c r="AB168" s="106"/>
    </row>
    <row r="169" spans="6:28" ht="11.1" customHeight="1" x14ac:dyDescent="0.15">
      <c r="M169" s="114"/>
      <c r="N169" s="114"/>
      <c r="O169" s="114"/>
      <c r="P169" s="114"/>
      <c r="Q169" s="114"/>
      <c r="R169" s="114"/>
      <c r="S169" s="114"/>
      <c r="Z169" s="106"/>
      <c r="AA169" s="106"/>
      <c r="AB169" s="106"/>
    </row>
    <row r="170" spans="6:28" ht="11.1" customHeight="1" x14ac:dyDescent="0.15">
      <c r="M170" s="114"/>
      <c r="N170" s="114"/>
      <c r="O170" s="114"/>
      <c r="P170" s="114"/>
      <c r="Q170" s="114"/>
      <c r="R170" s="114"/>
      <c r="S170" s="114"/>
      <c r="Z170" s="106"/>
      <c r="AA170" s="106"/>
      <c r="AB170" s="106"/>
    </row>
    <row r="171" spans="6:28" ht="11.1" customHeight="1" x14ac:dyDescent="0.15">
      <c r="F171" s="106"/>
      <c r="G171" s="106"/>
      <c r="H171" s="106"/>
      <c r="I171" s="106"/>
      <c r="M171" s="114"/>
      <c r="N171" s="114"/>
      <c r="O171" s="114"/>
      <c r="P171" s="114"/>
      <c r="Q171" s="114"/>
      <c r="R171" s="114"/>
      <c r="S171" s="114"/>
      <c r="Z171" s="106"/>
      <c r="AA171" s="106"/>
      <c r="AB171" s="106"/>
    </row>
    <row r="172" spans="6:28" ht="11.1" customHeight="1" x14ac:dyDescent="0.15">
      <c r="F172" s="106"/>
      <c r="G172" s="106"/>
      <c r="H172" s="106"/>
      <c r="I172" s="106"/>
      <c r="M172" s="114"/>
      <c r="N172" s="114"/>
      <c r="O172" s="114"/>
      <c r="P172" s="114"/>
      <c r="Q172" s="114"/>
      <c r="R172" s="114"/>
      <c r="S172" s="114"/>
      <c r="Z172" s="106"/>
      <c r="AA172" s="106"/>
      <c r="AB172" s="106"/>
    </row>
    <row r="173" spans="6:28" ht="11.1" customHeight="1" x14ac:dyDescent="0.15">
      <c r="F173" s="106"/>
      <c r="G173" s="106"/>
      <c r="H173" s="106"/>
      <c r="I173" s="106"/>
      <c r="M173" s="114"/>
      <c r="N173" s="114"/>
      <c r="O173" s="114"/>
      <c r="P173" s="114"/>
      <c r="Q173" s="114"/>
      <c r="R173" s="114"/>
      <c r="S173" s="114"/>
      <c r="Z173" s="106"/>
      <c r="AA173" s="106"/>
      <c r="AB173" s="106"/>
    </row>
    <row r="174" spans="6:28" ht="11.1" customHeight="1" x14ac:dyDescent="0.15">
      <c r="F174" s="106"/>
      <c r="G174" s="106"/>
      <c r="H174" s="106"/>
      <c r="I174" s="106"/>
      <c r="M174" s="116"/>
      <c r="N174" s="116"/>
      <c r="O174" s="116"/>
      <c r="P174" s="116"/>
      <c r="Q174" s="116"/>
      <c r="R174" s="116"/>
      <c r="S174" s="116"/>
      <c r="Z174" s="106"/>
      <c r="AA174" s="106"/>
      <c r="AB174" s="106"/>
    </row>
    <row r="175" spans="6:28" ht="11.1" customHeight="1" x14ac:dyDescent="0.15">
      <c r="F175" s="106"/>
      <c r="G175" s="106"/>
      <c r="H175" s="106"/>
      <c r="I175" s="106"/>
      <c r="M175" s="116"/>
      <c r="N175" s="116"/>
      <c r="O175" s="116"/>
      <c r="P175" s="116"/>
      <c r="Q175" s="116"/>
      <c r="R175" s="116"/>
      <c r="S175" s="116"/>
      <c r="Z175" s="106"/>
      <c r="AA175" s="106"/>
      <c r="AB175" s="106"/>
    </row>
    <row r="176" spans="6:28" ht="11.1" customHeight="1" x14ac:dyDescent="0.15">
      <c r="F176" s="106"/>
      <c r="G176" s="106"/>
      <c r="H176" s="106"/>
      <c r="I176" s="106"/>
      <c r="M176" s="116"/>
      <c r="N176" s="116"/>
      <c r="O176" s="116"/>
      <c r="P176" s="116"/>
      <c r="Q176" s="116"/>
      <c r="R176" s="116"/>
      <c r="S176" s="116"/>
      <c r="Z176" s="106"/>
      <c r="AA176" s="106"/>
      <c r="AB176" s="106"/>
    </row>
    <row r="188" spans="3:31" ht="11.1" customHeight="1" x14ac:dyDescent="0.15">
      <c r="C188" s="116"/>
      <c r="D188" s="116"/>
      <c r="E188" s="116"/>
      <c r="F188" s="116"/>
      <c r="G188" s="116"/>
      <c r="H188" s="116"/>
      <c r="I188" s="116"/>
      <c r="J188" s="116"/>
      <c r="K188" s="116"/>
      <c r="M188" s="116"/>
      <c r="N188" s="116"/>
      <c r="O188" s="116"/>
      <c r="P188" s="116"/>
      <c r="Q188" s="116"/>
      <c r="R188" s="116"/>
      <c r="S188" s="116"/>
      <c r="X188" s="116"/>
      <c r="Y188" s="116"/>
      <c r="AC188" s="116"/>
      <c r="AD188" s="116"/>
      <c r="AE188" s="116"/>
    </row>
    <row r="189" spans="3:31" ht="11.1" customHeight="1" x14ac:dyDescent="0.15">
      <c r="C189" s="116"/>
      <c r="D189" s="116"/>
      <c r="E189" s="116"/>
      <c r="F189" s="116"/>
      <c r="G189" s="116"/>
      <c r="H189" s="116"/>
      <c r="I189" s="116"/>
      <c r="J189" s="116"/>
      <c r="K189" s="116"/>
      <c r="M189" s="116"/>
      <c r="N189" s="116"/>
      <c r="O189" s="116"/>
      <c r="P189" s="116"/>
      <c r="Q189" s="116"/>
      <c r="R189" s="116"/>
      <c r="S189" s="116"/>
      <c r="X189" s="116"/>
      <c r="Y189" s="116"/>
      <c r="AC189" s="116"/>
      <c r="AD189" s="116"/>
      <c r="AE189" s="116"/>
    </row>
    <row r="190" spans="3:31" ht="11.1" customHeight="1" x14ac:dyDescent="0.15">
      <c r="C190" s="116"/>
      <c r="D190" s="116"/>
      <c r="E190" s="116"/>
      <c r="F190" s="116"/>
      <c r="G190" s="116"/>
      <c r="H190" s="116"/>
      <c r="I190" s="116"/>
      <c r="J190" s="116"/>
      <c r="K190" s="116"/>
      <c r="M190" s="116"/>
      <c r="N190" s="116"/>
      <c r="O190" s="116"/>
      <c r="P190" s="116"/>
      <c r="Q190" s="116"/>
      <c r="R190" s="116"/>
      <c r="S190" s="116"/>
      <c r="X190" s="116"/>
      <c r="Y190" s="116"/>
      <c r="AC190" s="116"/>
      <c r="AD190" s="116"/>
      <c r="AE190" s="116"/>
    </row>
    <row r="191" spans="3:31" ht="11.1" customHeight="1" x14ac:dyDescent="0.15">
      <c r="C191" s="116"/>
      <c r="D191" s="116"/>
      <c r="E191" s="116"/>
      <c r="F191" s="116"/>
      <c r="G191" s="116"/>
      <c r="H191" s="116"/>
      <c r="I191" s="116"/>
      <c r="J191" s="116"/>
      <c r="K191" s="116"/>
      <c r="M191" s="116"/>
      <c r="N191" s="116"/>
      <c r="O191" s="116"/>
      <c r="P191" s="116"/>
      <c r="Q191" s="116"/>
      <c r="R191" s="116"/>
      <c r="S191" s="116"/>
      <c r="X191" s="116"/>
      <c r="Y191" s="116"/>
      <c r="AC191" s="116"/>
      <c r="AD191" s="116"/>
      <c r="AE191" s="116"/>
    </row>
    <row r="192" spans="3:31" ht="11.1" customHeight="1" x14ac:dyDescent="0.15">
      <c r="C192" s="116"/>
      <c r="D192" s="116"/>
      <c r="E192" s="116"/>
      <c r="F192" s="116"/>
      <c r="G192" s="116"/>
      <c r="H192" s="116"/>
      <c r="I192" s="116"/>
      <c r="J192" s="116"/>
      <c r="K192" s="116"/>
      <c r="M192" s="116"/>
      <c r="N192" s="116"/>
      <c r="O192" s="116"/>
      <c r="P192" s="116"/>
      <c r="Q192" s="116"/>
      <c r="R192" s="116"/>
      <c r="S192" s="116"/>
      <c r="X192" s="116"/>
      <c r="Y192" s="116"/>
      <c r="AC192" s="116"/>
      <c r="AD192" s="116"/>
      <c r="AE192" s="116"/>
    </row>
    <row r="193" spans="3:31" ht="11.1" customHeight="1" x14ac:dyDescent="0.15">
      <c r="C193" s="116"/>
      <c r="D193" s="116"/>
      <c r="E193" s="116"/>
      <c r="F193" s="116"/>
      <c r="G193" s="116"/>
      <c r="H193" s="116"/>
      <c r="I193" s="116"/>
      <c r="J193" s="116"/>
      <c r="K193" s="116"/>
      <c r="M193" s="116"/>
      <c r="N193" s="116"/>
      <c r="O193" s="116"/>
      <c r="P193" s="116"/>
      <c r="Q193" s="116"/>
      <c r="R193" s="116"/>
      <c r="S193" s="116"/>
      <c r="X193" s="116"/>
      <c r="Y193" s="116"/>
      <c r="AC193" s="116"/>
      <c r="AD193" s="116"/>
      <c r="AE193" s="116"/>
    </row>
    <row r="194" spans="3:31" ht="11.1" customHeight="1" x14ac:dyDescent="0.15">
      <c r="C194" s="116"/>
      <c r="D194" s="116"/>
      <c r="E194" s="116"/>
      <c r="F194" s="116"/>
      <c r="G194" s="116"/>
      <c r="H194" s="116"/>
      <c r="I194" s="116"/>
      <c r="J194" s="116"/>
      <c r="K194" s="116"/>
      <c r="M194" s="116"/>
      <c r="N194" s="116"/>
      <c r="O194" s="116"/>
      <c r="P194" s="116"/>
      <c r="Q194" s="116"/>
      <c r="R194" s="116"/>
      <c r="S194" s="116"/>
      <c r="X194" s="116"/>
      <c r="Y194" s="116"/>
      <c r="AC194" s="116"/>
      <c r="AD194" s="116"/>
      <c r="AE194" s="116"/>
    </row>
    <row r="195" spans="3:31" ht="11.1" customHeight="1" x14ac:dyDescent="0.15">
      <c r="C195" s="116"/>
      <c r="D195" s="116"/>
      <c r="E195" s="116"/>
      <c r="F195" s="116"/>
      <c r="G195" s="116"/>
      <c r="H195" s="116"/>
      <c r="I195" s="116"/>
      <c r="J195" s="116"/>
      <c r="K195" s="116"/>
      <c r="M195" s="116"/>
      <c r="N195" s="116"/>
      <c r="O195" s="116"/>
      <c r="P195" s="116"/>
      <c r="Q195" s="116"/>
      <c r="R195" s="116"/>
      <c r="S195" s="116"/>
      <c r="X195" s="116"/>
      <c r="Y195" s="116"/>
      <c r="AC195" s="116"/>
      <c r="AD195" s="116"/>
      <c r="AE195" s="116"/>
    </row>
    <row r="196" spans="3:31" ht="11.1" customHeight="1" x14ac:dyDescent="0.15">
      <c r="C196" s="116"/>
      <c r="D196" s="116"/>
      <c r="E196" s="116"/>
      <c r="F196" s="116"/>
      <c r="G196" s="116"/>
      <c r="H196" s="116"/>
      <c r="I196" s="116"/>
      <c r="J196" s="116"/>
      <c r="K196" s="116"/>
      <c r="M196" s="116"/>
      <c r="N196" s="116"/>
      <c r="O196" s="116"/>
      <c r="P196" s="116"/>
      <c r="Q196" s="116"/>
      <c r="R196" s="116"/>
      <c r="S196" s="116"/>
      <c r="X196" s="116"/>
      <c r="Y196" s="116"/>
      <c r="AC196" s="116"/>
      <c r="AD196" s="116"/>
      <c r="AE196" s="116"/>
    </row>
    <row r="197" spans="3:31" ht="11.1" customHeight="1" x14ac:dyDescent="0.15">
      <c r="C197" s="116"/>
      <c r="D197" s="116"/>
      <c r="E197" s="116"/>
      <c r="F197" s="116"/>
      <c r="G197" s="116"/>
      <c r="H197" s="116"/>
      <c r="I197" s="116"/>
      <c r="J197" s="116"/>
      <c r="K197" s="116"/>
      <c r="M197" s="116"/>
      <c r="N197" s="116"/>
      <c r="O197" s="116"/>
      <c r="P197" s="116"/>
      <c r="Q197" s="116"/>
      <c r="R197" s="116"/>
      <c r="S197" s="116"/>
      <c r="X197" s="116"/>
      <c r="Y197" s="116"/>
      <c r="AC197" s="116"/>
      <c r="AD197" s="116"/>
      <c r="AE197" s="116"/>
    </row>
    <row r="198" spans="3:31" ht="11.1" customHeight="1" x14ac:dyDescent="0.15">
      <c r="C198" s="116"/>
      <c r="D198" s="116"/>
      <c r="E198" s="116"/>
      <c r="F198" s="116"/>
      <c r="G198" s="116"/>
      <c r="H198" s="116"/>
      <c r="I198" s="116"/>
      <c r="J198" s="116"/>
      <c r="K198" s="116"/>
      <c r="M198" s="116"/>
      <c r="N198" s="116"/>
      <c r="O198" s="116"/>
      <c r="P198" s="116"/>
      <c r="Q198" s="116"/>
      <c r="R198" s="116"/>
      <c r="S198" s="116"/>
      <c r="X198" s="116"/>
      <c r="Y198" s="116"/>
      <c r="AC198" s="116"/>
      <c r="AD198" s="116"/>
      <c r="AE198" s="116"/>
    </row>
    <row r="199" spans="3:31" ht="11.1" customHeight="1" x14ac:dyDescent="0.15">
      <c r="C199" s="116"/>
      <c r="D199" s="116"/>
      <c r="E199" s="116"/>
      <c r="F199" s="116"/>
      <c r="G199" s="116"/>
      <c r="H199" s="116"/>
      <c r="I199" s="116"/>
      <c r="J199" s="116"/>
      <c r="K199" s="116"/>
      <c r="M199" s="116"/>
      <c r="N199" s="116"/>
      <c r="O199" s="116"/>
      <c r="P199" s="116"/>
      <c r="Q199" s="116"/>
      <c r="R199" s="116"/>
      <c r="S199" s="116"/>
      <c r="X199" s="116"/>
      <c r="Y199" s="116"/>
      <c r="AC199" s="116"/>
      <c r="AD199" s="116"/>
      <c r="AE199" s="116"/>
    </row>
    <row r="200" spans="3:31" ht="11.1" customHeight="1" x14ac:dyDescent="0.15">
      <c r="C200" s="116"/>
      <c r="D200" s="116"/>
      <c r="E200" s="116"/>
      <c r="F200" s="116"/>
      <c r="G200" s="116"/>
      <c r="H200" s="116"/>
      <c r="I200" s="116"/>
      <c r="J200" s="116"/>
      <c r="K200" s="116"/>
      <c r="M200" s="116"/>
      <c r="N200" s="116"/>
      <c r="O200" s="116"/>
      <c r="P200" s="116"/>
      <c r="Q200" s="116"/>
      <c r="R200" s="116"/>
      <c r="S200" s="116"/>
      <c r="X200" s="116"/>
      <c r="Y200" s="116"/>
      <c r="AC200" s="116"/>
      <c r="AD200" s="116"/>
      <c r="AE200" s="116"/>
    </row>
    <row r="201" spans="3:31" ht="11.1" customHeight="1" x14ac:dyDescent="0.15">
      <c r="C201" s="116"/>
      <c r="D201" s="116"/>
      <c r="E201" s="116"/>
      <c r="F201" s="116"/>
      <c r="G201" s="116"/>
      <c r="H201" s="116"/>
      <c r="I201" s="116"/>
      <c r="J201" s="116"/>
      <c r="K201" s="116"/>
      <c r="M201" s="116"/>
      <c r="N201" s="116"/>
      <c r="O201" s="116"/>
      <c r="P201" s="116"/>
      <c r="Q201" s="116"/>
      <c r="R201" s="116"/>
      <c r="S201" s="116"/>
      <c r="X201" s="116"/>
      <c r="Y201" s="116"/>
      <c r="AC201" s="116"/>
      <c r="AD201" s="116"/>
      <c r="AE201" s="116"/>
    </row>
    <row r="202" spans="3:31" ht="11.1" customHeight="1" x14ac:dyDescent="0.15">
      <c r="C202" s="116"/>
      <c r="D202" s="116"/>
      <c r="E202" s="116"/>
      <c r="F202" s="116"/>
      <c r="G202" s="116"/>
      <c r="H202" s="116"/>
      <c r="I202" s="116"/>
      <c r="J202" s="116"/>
      <c r="K202" s="116"/>
      <c r="M202" s="116"/>
      <c r="N202" s="116"/>
      <c r="O202" s="116"/>
      <c r="P202" s="116"/>
      <c r="Q202" s="116"/>
      <c r="R202" s="116"/>
      <c r="S202" s="116"/>
      <c r="X202" s="116"/>
      <c r="Y202" s="116"/>
      <c r="AC202" s="116"/>
      <c r="AD202" s="116"/>
      <c r="AE202" s="116"/>
    </row>
    <row r="203" spans="3:31" ht="11.1" customHeight="1" x14ac:dyDescent="0.15">
      <c r="C203" s="116"/>
      <c r="D203" s="116"/>
      <c r="E203" s="116"/>
      <c r="F203" s="116"/>
      <c r="G203" s="116"/>
      <c r="H203" s="116"/>
      <c r="I203" s="116"/>
      <c r="J203" s="116"/>
      <c r="K203" s="116"/>
      <c r="M203" s="116"/>
      <c r="N203" s="116"/>
      <c r="O203" s="116"/>
      <c r="P203" s="116"/>
      <c r="Q203" s="116"/>
      <c r="R203" s="116"/>
      <c r="S203" s="116"/>
      <c r="X203" s="116"/>
      <c r="Y203" s="116"/>
      <c r="AC203" s="116"/>
      <c r="AD203" s="116"/>
      <c r="AE203" s="116"/>
    </row>
    <row r="221" spans="3:31" ht="11.1" customHeight="1" x14ac:dyDescent="0.15">
      <c r="C221" s="116"/>
      <c r="D221" s="116"/>
      <c r="E221" s="116"/>
      <c r="F221" s="116"/>
      <c r="G221" s="116"/>
      <c r="H221" s="116"/>
      <c r="I221" s="116"/>
      <c r="J221" s="116"/>
      <c r="K221" s="116"/>
      <c r="M221" s="116"/>
      <c r="N221" s="116"/>
      <c r="O221" s="116"/>
      <c r="P221" s="116"/>
      <c r="Q221" s="116"/>
      <c r="R221" s="116"/>
      <c r="S221" s="116"/>
      <c r="X221" s="116"/>
      <c r="Y221" s="116"/>
      <c r="AC221" s="116"/>
      <c r="AD221" s="116"/>
      <c r="AE221" s="116"/>
    </row>
    <row r="222" spans="3:31" ht="11.1" customHeight="1" x14ac:dyDescent="0.15">
      <c r="C222" s="116"/>
      <c r="D222" s="116"/>
      <c r="E222" s="116"/>
      <c r="F222" s="116"/>
      <c r="G222" s="116"/>
      <c r="H222" s="116"/>
      <c r="I222" s="116"/>
      <c r="J222" s="116"/>
      <c r="K222" s="116"/>
      <c r="M222" s="116"/>
      <c r="N222" s="116"/>
      <c r="O222" s="116"/>
      <c r="P222" s="116"/>
      <c r="Q222" s="116"/>
      <c r="R222" s="116"/>
      <c r="S222" s="116"/>
      <c r="X222" s="116"/>
      <c r="Y222" s="116"/>
      <c r="AC222" s="116"/>
      <c r="AD222" s="116"/>
      <c r="AE222" s="116"/>
    </row>
    <row r="223" spans="3:31" ht="11.1" customHeight="1" x14ac:dyDescent="0.15">
      <c r="C223" s="116"/>
      <c r="D223" s="116"/>
      <c r="E223" s="116"/>
      <c r="F223" s="116"/>
      <c r="G223" s="116"/>
      <c r="H223" s="116"/>
      <c r="I223" s="116"/>
      <c r="J223" s="116"/>
      <c r="K223" s="116"/>
      <c r="M223" s="116"/>
      <c r="N223" s="116"/>
      <c r="O223" s="116"/>
      <c r="P223" s="116"/>
      <c r="Q223" s="116"/>
      <c r="R223" s="116"/>
      <c r="S223" s="116"/>
      <c r="X223" s="116"/>
      <c r="Y223" s="116"/>
      <c r="AC223" s="116"/>
      <c r="AD223" s="116"/>
      <c r="AE223" s="116"/>
    </row>
    <row r="286" spans="3:31" ht="11.1" customHeight="1" x14ac:dyDescent="0.15">
      <c r="C286" s="116"/>
      <c r="D286" s="116"/>
      <c r="E286" s="116"/>
      <c r="F286" s="116"/>
      <c r="G286" s="116"/>
      <c r="H286" s="116"/>
      <c r="I286" s="116"/>
      <c r="J286" s="116"/>
      <c r="K286" s="116"/>
      <c r="M286" s="116"/>
      <c r="N286" s="116"/>
      <c r="O286" s="116"/>
      <c r="P286" s="116"/>
      <c r="Q286" s="116"/>
      <c r="R286" s="116"/>
      <c r="S286" s="116"/>
      <c r="X286" s="116"/>
      <c r="Y286" s="116"/>
      <c r="AC286" s="116"/>
      <c r="AD286" s="116"/>
      <c r="AE286" s="116"/>
    </row>
    <row r="287" spans="3:31" ht="11.1" customHeight="1" x14ac:dyDescent="0.15">
      <c r="C287" s="116"/>
      <c r="D287" s="116"/>
      <c r="E287" s="116"/>
      <c r="F287" s="116"/>
      <c r="G287" s="116"/>
      <c r="H287" s="116"/>
      <c r="I287" s="116"/>
      <c r="J287" s="116"/>
      <c r="K287" s="116"/>
      <c r="M287" s="116"/>
      <c r="N287" s="116"/>
      <c r="O287" s="116"/>
      <c r="P287" s="116"/>
      <c r="Q287" s="116"/>
      <c r="R287" s="116"/>
      <c r="S287" s="116"/>
      <c r="X287" s="116"/>
      <c r="Y287" s="116"/>
      <c r="AC287" s="116"/>
      <c r="AD287" s="116"/>
      <c r="AE287" s="116"/>
    </row>
    <row r="288" spans="3:31" ht="11.1" customHeight="1" x14ac:dyDescent="0.15">
      <c r="C288" s="116"/>
      <c r="D288" s="116"/>
      <c r="E288" s="116"/>
      <c r="F288" s="116"/>
      <c r="G288" s="116"/>
      <c r="H288" s="116"/>
      <c r="I288" s="116"/>
      <c r="J288" s="116"/>
      <c r="K288" s="116"/>
      <c r="M288" s="116"/>
      <c r="N288" s="116"/>
      <c r="O288" s="116"/>
      <c r="P288" s="116"/>
      <c r="Q288" s="116"/>
      <c r="R288" s="116"/>
      <c r="S288" s="116"/>
      <c r="X288" s="116"/>
      <c r="Y288" s="116"/>
      <c r="AC288" s="116"/>
      <c r="AD288" s="116"/>
      <c r="AE288" s="116"/>
    </row>
    <row r="289" spans="3:31" ht="11.1" customHeight="1" x14ac:dyDescent="0.15">
      <c r="C289" s="116"/>
      <c r="D289" s="116"/>
      <c r="E289" s="116"/>
      <c r="F289" s="116"/>
      <c r="G289" s="116"/>
      <c r="H289" s="116"/>
      <c r="I289" s="116"/>
      <c r="J289" s="116"/>
      <c r="K289" s="116"/>
      <c r="M289" s="116"/>
      <c r="N289" s="116"/>
      <c r="O289" s="116"/>
      <c r="P289" s="116"/>
      <c r="Q289" s="116"/>
      <c r="R289" s="116"/>
      <c r="S289" s="116"/>
      <c r="X289" s="116"/>
      <c r="Y289" s="116"/>
      <c r="AC289" s="116"/>
      <c r="AD289" s="116"/>
      <c r="AE289" s="116"/>
    </row>
    <row r="290" spans="3:31" ht="11.1" customHeight="1" x14ac:dyDescent="0.15">
      <c r="C290" s="116"/>
      <c r="D290" s="116"/>
      <c r="E290" s="116"/>
      <c r="F290" s="116"/>
      <c r="G290" s="116"/>
      <c r="H290" s="116"/>
      <c r="I290" s="116"/>
      <c r="J290" s="116"/>
      <c r="K290" s="116"/>
      <c r="M290" s="116"/>
      <c r="N290" s="116"/>
      <c r="O290" s="116"/>
      <c r="P290" s="116"/>
      <c r="Q290" s="116"/>
      <c r="R290" s="116"/>
      <c r="S290" s="116"/>
      <c r="X290" s="116"/>
      <c r="Y290" s="116"/>
      <c r="AC290" s="116"/>
      <c r="AD290" s="116"/>
      <c r="AE290" s="116"/>
    </row>
    <row r="291" spans="3:31" ht="11.1" customHeight="1" x14ac:dyDescent="0.15">
      <c r="C291" s="116"/>
      <c r="D291" s="116"/>
      <c r="E291" s="116"/>
      <c r="F291" s="116"/>
      <c r="G291" s="116"/>
      <c r="H291" s="116"/>
      <c r="I291" s="116"/>
      <c r="J291" s="116"/>
      <c r="K291" s="116"/>
      <c r="M291" s="116"/>
      <c r="N291" s="116"/>
      <c r="O291" s="116"/>
      <c r="P291" s="116"/>
      <c r="Q291" s="116"/>
      <c r="R291" s="116"/>
      <c r="S291" s="116"/>
      <c r="X291" s="116"/>
      <c r="Y291" s="116"/>
      <c r="AC291" s="116"/>
      <c r="AD291" s="116"/>
      <c r="AE291" s="116"/>
    </row>
    <row r="292" spans="3:31" ht="11.1" customHeight="1" x14ac:dyDescent="0.15">
      <c r="C292" s="116"/>
      <c r="D292" s="116"/>
      <c r="E292" s="116"/>
      <c r="F292" s="116"/>
      <c r="G292" s="116"/>
      <c r="H292" s="116"/>
      <c r="I292" s="116"/>
      <c r="J292" s="116"/>
      <c r="K292" s="116"/>
      <c r="M292" s="116"/>
      <c r="N292" s="116"/>
      <c r="O292" s="116"/>
      <c r="P292" s="116"/>
      <c r="Q292" s="116"/>
      <c r="R292" s="116"/>
      <c r="S292" s="116"/>
      <c r="X292" s="116"/>
      <c r="Y292" s="116"/>
      <c r="AC292" s="116"/>
      <c r="AD292" s="116"/>
      <c r="AE292" s="116"/>
    </row>
    <row r="293" spans="3:31" ht="11.1" customHeight="1" x14ac:dyDescent="0.15">
      <c r="C293" s="116"/>
      <c r="D293" s="116"/>
      <c r="E293" s="116"/>
      <c r="F293" s="116"/>
      <c r="G293" s="116"/>
      <c r="H293" s="116"/>
      <c r="I293" s="116"/>
      <c r="J293" s="116"/>
      <c r="K293" s="116"/>
      <c r="M293" s="116"/>
      <c r="N293" s="116"/>
      <c r="O293" s="116"/>
      <c r="P293" s="116"/>
      <c r="Q293" s="116"/>
      <c r="R293" s="116"/>
      <c r="S293" s="116"/>
      <c r="X293" s="116"/>
      <c r="Y293" s="116"/>
      <c r="AC293" s="116"/>
      <c r="AD293" s="116"/>
      <c r="AE293" s="116"/>
    </row>
    <row r="294" spans="3:31" ht="11.1" customHeight="1" x14ac:dyDescent="0.15">
      <c r="C294" s="116"/>
      <c r="D294" s="116"/>
      <c r="E294" s="116"/>
      <c r="F294" s="116"/>
      <c r="G294" s="116"/>
      <c r="H294" s="116"/>
      <c r="I294" s="116"/>
      <c r="J294" s="116"/>
      <c r="K294" s="116"/>
      <c r="M294" s="116"/>
      <c r="N294" s="116"/>
      <c r="O294" s="116"/>
      <c r="P294" s="116"/>
      <c r="Q294" s="116"/>
      <c r="R294" s="116"/>
      <c r="S294" s="116"/>
      <c r="X294" s="116"/>
      <c r="Y294" s="116"/>
      <c r="AC294" s="116"/>
      <c r="AD294" s="116"/>
      <c r="AE294" s="116"/>
    </row>
    <row r="295" spans="3:31" ht="11.1" customHeight="1" x14ac:dyDescent="0.15">
      <c r="C295" s="116"/>
      <c r="D295" s="116"/>
      <c r="E295" s="116"/>
      <c r="F295" s="116"/>
      <c r="G295" s="116"/>
      <c r="H295" s="116"/>
      <c r="I295" s="116"/>
      <c r="J295" s="116"/>
      <c r="K295" s="116"/>
      <c r="M295" s="116"/>
      <c r="N295" s="116"/>
      <c r="O295" s="116"/>
      <c r="P295" s="116"/>
      <c r="Q295" s="116"/>
      <c r="R295" s="116"/>
      <c r="S295" s="116"/>
      <c r="X295" s="116"/>
      <c r="Y295" s="116"/>
      <c r="AC295" s="116"/>
      <c r="AD295" s="116"/>
      <c r="AE295" s="116"/>
    </row>
    <row r="296" spans="3:31" ht="11.1" customHeight="1" x14ac:dyDescent="0.15">
      <c r="C296" s="116"/>
      <c r="D296" s="116"/>
      <c r="E296" s="116"/>
      <c r="F296" s="116"/>
      <c r="G296" s="116"/>
      <c r="H296" s="116"/>
      <c r="I296" s="116"/>
      <c r="J296" s="116"/>
      <c r="K296" s="116"/>
      <c r="M296" s="116"/>
      <c r="N296" s="116"/>
      <c r="O296" s="116"/>
      <c r="P296" s="116"/>
      <c r="Q296" s="116"/>
      <c r="R296" s="116"/>
      <c r="S296" s="116"/>
      <c r="X296" s="116"/>
      <c r="Y296" s="116"/>
      <c r="AC296" s="116"/>
      <c r="AD296" s="116"/>
      <c r="AE296" s="116"/>
    </row>
    <row r="297" spans="3:31" ht="11.1" customHeight="1" x14ac:dyDescent="0.15">
      <c r="C297" s="116"/>
      <c r="D297" s="116"/>
      <c r="E297" s="116"/>
      <c r="F297" s="116"/>
      <c r="G297" s="116"/>
      <c r="H297" s="116"/>
      <c r="I297" s="116"/>
      <c r="J297" s="116"/>
      <c r="K297" s="116"/>
      <c r="M297" s="116"/>
      <c r="N297" s="116"/>
      <c r="O297" s="116"/>
      <c r="P297" s="116"/>
      <c r="Q297" s="116"/>
      <c r="R297" s="116"/>
      <c r="S297" s="116"/>
      <c r="X297" s="116"/>
      <c r="Y297" s="116"/>
      <c r="AC297" s="116"/>
      <c r="AD297" s="116"/>
      <c r="AE297" s="116"/>
    </row>
    <row r="298" spans="3:31" ht="11.1" customHeight="1" x14ac:dyDescent="0.15">
      <c r="C298" s="116"/>
      <c r="D298" s="116"/>
      <c r="E298" s="116"/>
      <c r="F298" s="116"/>
      <c r="G298" s="116"/>
      <c r="H298" s="116"/>
      <c r="I298" s="116"/>
      <c r="J298" s="116"/>
      <c r="K298" s="116"/>
      <c r="M298" s="116"/>
      <c r="N298" s="116"/>
      <c r="O298" s="116"/>
      <c r="P298" s="116"/>
      <c r="Q298" s="116"/>
      <c r="R298" s="116"/>
      <c r="S298" s="116"/>
      <c r="X298" s="116"/>
      <c r="Y298" s="116"/>
      <c r="AC298" s="116"/>
      <c r="AD298" s="116"/>
      <c r="AE298" s="116"/>
    </row>
    <row r="299" spans="3:31" ht="11.1" customHeight="1" x14ac:dyDescent="0.15">
      <c r="C299" s="116"/>
      <c r="D299" s="116"/>
      <c r="E299" s="116"/>
      <c r="F299" s="116"/>
      <c r="G299" s="116"/>
      <c r="H299" s="116"/>
      <c r="I299" s="116"/>
      <c r="J299" s="116"/>
      <c r="K299" s="116"/>
      <c r="M299" s="116"/>
      <c r="N299" s="116"/>
      <c r="O299" s="116"/>
      <c r="P299" s="116"/>
      <c r="Q299" s="116"/>
      <c r="R299" s="116"/>
      <c r="S299" s="116"/>
      <c r="X299" s="116"/>
      <c r="Y299" s="116"/>
      <c r="AC299" s="116"/>
      <c r="AD299" s="116"/>
      <c r="AE299" s="116"/>
    </row>
    <row r="300" spans="3:31" ht="11.1" customHeight="1" x14ac:dyDescent="0.15">
      <c r="C300" s="116"/>
      <c r="D300" s="116"/>
      <c r="E300" s="116"/>
      <c r="F300" s="116"/>
      <c r="G300" s="116"/>
      <c r="H300" s="116"/>
      <c r="I300" s="116"/>
      <c r="J300" s="116"/>
      <c r="K300" s="116"/>
      <c r="M300" s="116"/>
      <c r="N300" s="116"/>
      <c r="O300" s="116"/>
      <c r="P300" s="116"/>
      <c r="Q300" s="116"/>
      <c r="R300" s="116"/>
      <c r="S300" s="116"/>
      <c r="X300" s="116"/>
      <c r="Y300" s="116"/>
      <c r="AC300" s="116"/>
      <c r="AD300" s="116"/>
      <c r="AE300" s="116"/>
    </row>
    <row r="301" spans="3:31" ht="11.1" customHeight="1" x14ac:dyDescent="0.15">
      <c r="C301" s="116"/>
      <c r="D301" s="116"/>
      <c r="E301" s="116"/>
      <c r="F301" s="116"/>
      <c r="G301" s="116"/>
      <c r="H301" s="116"/>
      <c r="I301" s="116"/>
      <c r="J301" s="116"/>
      <c r="K301" s="116"/>
      <c r="M301" s="116"/>
      <c r="N301" s="116"/>
      <c r="O301" s="116"/>
      <c r="P301" s="116"/>
      <c r="Q301" s="116"/>
      <c r="R301" s="116"/>
      <c r="S301" s="116"/>
      <c r="X301" s="116"/>
      <c r="Y301" s="116"/>
      <c r="AC301" s="116"/>
      <c r="AD301" s="116"/>
      <c r="AE301" s="116"/>
    </row>
    <row r="303" spans="3:31" ht="11.1" customHeight="1" x14ac:dyDescent="0.15">
      <c r="C303" s="116"/>
      <c r="D303" s="116"/>
      <c r="E303" s="116"/>
      <c r="F303" s="116"/>
      <c r="G303" s="116"/>
      <c r="H303" s="116"/>
      <c r="I303" s="116"/>
      <c r="J303" s="116"/>
      <c r="K303" s="116"/>
      <c r="M303" s="116"/>
      <c r="N303" s="116"/>
      <c r="O303" s="116"/>
      <c r="P303" s="116"/>
      <c r="Q303" s="116"/>
      <c r="R303" s="116"/>
      <c r="S303" s="116"/>
      <c r="X303" s="116"/>
      <c r="Y303" s="116"/>
      <c r="AC303" s="116"/>
      <c r="AD303" s="116"/>
      <c r="AE303" s="116"/>
    </row>
    <row r="304" spans="3:31" ht="11.1" customHeight="1" x14ac:dyDescent="0.15">
      <c r="C304" s="116"/>
      <c r="D304" s="116"/>
      <c r="E304" s="116"/>
      <c r="F304" s="116"/>
      <c r="G304" s="116"/>
      <c r="H304" s="116"/>
      <c r="I304" s="116"/>
      <c r="J304" s="116"/>
      <c r="K304" s="116"/>
      <c r="M304" s="116"/>
      <c r="N304" s="116"/>
      <c r="O304" s="116"/>
      <c r="P304" s="116"/>
      <c r="Q304" s="116"/>
      <c r="R304" s="116"/>
      <c r="S304" s="116"/>
      <c r="X304" s="116"/>
      <c r="Y304" s="116"/>
      <c r="AC304" s="116"/>
      <c r="AD304" s="116"/>
      <c r="AE304" s="116"/>
    </row>
    <row r="305" spans="3:31" ht="11.1" customHeight="1" x14ac:dyDescent="0.15">
      <c r="C305" s="116"/>
      <c r="D305" s="116"/>
      <c r="E305" s="116"/>
      <c r="F305" s="116"/>
      <c r="G305" s="116"/>
      <c r="H305" s="116"/>
      <c r="I305" s="116"/>
      <c r="J305" s="116"/>
      <c r="K305" s="116"/>
      <c r="M305" s="116"/>
      <c r="N305" s="116"/>
      <c r="O305" s="116"/>
      <c r="P305" s="116"/>
      <c r="Q305" s="116"/>
      <c r="R305" s="116"/>
      <c r="S305" s="116"/>
      <c r="X305" s="116"/>
      <c r="Y305" s="116"/>
      <c r="AC305" s="116"/>
      <c r="AD305" s="116"/>
      <c r="AE305" s="116"/>
    </row>
    <row r="306" spans="3:31" ht="11.1" customHeight="1" x14ac:dyDescent="0.15">
      <c r="C306" s="116"/>
      <c r="D306" s="116"/>
      <c r="E306" s="116"/>
      <c r="F306" s="116"/>
      <c r="G306" s="116"/>
      <c r="H306" s="116"/>
      <c r="I306" s="116"/>
      <c r="J306" s="116"/>
      <c r="K306" s="116"/>
      <c r="M306" s="116"/>
      <c r="N306" s="116"/>
      <c r="O306" s="116"/>
      <c r="P306" s="116"/>
      <c r="Q306" s="116"/>
      <c r="R306" s="116"/>
      <c r="S306" s="116"/>
      <c r="X306" s="116"/>
      <c r="Y306" s="116"/>
      <c r="AC306" s="116"/>
      <c r="AD306" s="116"/>
      <c r="AE306" s="116"/>
    </row>
    <row r="307" spans="3:31" ht="11.1" customHeight="1" x14ac:dyDescent="0.15">
      <c r="C307" s="116"/>
      <c r="D307" s="116"/>
      <c r="E307" s="116"/>
      <c r="F307" s="116"/>
      <c r="G307" s="116"/>
      <c r="H307" s="116"/>
      <c r="I307" s="116"/>
      <c r="J307" s="116"/>
      <c r="K307" s="116"/>
      <c r="M307" s="116"/>
      <c r="N307" s="116"/>
      <c r="O307" s="116"/>
      <c r="P307" s="116"/>
      <c r="Q307" s="116"/>
      <c r="R307" s="116"/>
      <c r="S307" s="116"/>
      <c r="X307" s="116"/>
      <c r="Y307" s="116"/>
      <c r="AC307" s="116"/>
      <c r="AD307" s="116"/>
      <c r="AE307" s="116"/>
    </row>
    <row r="308" spans="3:31" ht="11.1" customHeight="1" x14ac:dyDescent="0.15">
      <c r="C308" s="116"/>
      <c r="D308" s="116"/>
      <c r="E308" s="116"/>
      <c r="F308" s="116"/>
      <c r="G308" s="116"/>
      <c r="H308" s="116"/>
      <c r="I308" s="116"/>
      <c r="J308" s="116"/>
      <c r="K308" s="116"/>
      <c r="M308" s="116"/>
      <c r="N308" s="116"/>
      <c r="O308" s="116"/>
      <c r="P308" s="116"/>
      <c r="Q308" s="116"/>
      <c r="R308" s="116"/>
      <c r="S308" s="116"/>
      <c r="X308" s="116"/>
      <c r="Y308" s="116"/>
      <c r="AC308" s="116"/>
      <c r="AD308" s="116"/>
      <c r="AE308" s="116"/>
    </row>
    <row r="309" spans="3:31" ht="11.1" customHeight="1" x14ac:dyDescent="0.15">
      <c r="C309" s="116"/>
      <c r="D309" s="116"/>
      <c r="E309" s="116"/>
      <c r="F309" s="116"/>
      <c r="G309" s="116"/>
      <c r="H309" s="116"/>
      <c r="I309" s="116"/>
      <c r="J309" s="116"/>
      <c r="K309" s="116"/>
      <c r="M309" s="116"/>
      <c r="N309" s="116"/>
      <c r="O309" s="116"/>
      <c r="P309" s="116"/>
      <c r="Q309" s="116"/>
      <c r="R309" s="116"/>
      <c r="S309" s="116"/>
      <c r="X309" s="116"/>
      <c r="Y309" s="116"/>
      <c r="AC309" s="116"/>
      <c r="AD309" s="116"/>
      <c r="AE309" s="116"/>
    </row>
    <row r="310" spans="3:31" ht="11.1" customHeight="1" x14ac:dyDescent="0.15">
      <c r="C310" s="116"/>
      <c r="D310" s="116"/>
      <c r="E310" s="116"/>
      <c r="F310" s="116"/>
      <c r="G310" s="116"/>
      <c r="H310" s="116"/>
      <c r="I310" s="116"/>
      <c r="J310" s="116"/>
      <c r="K310" s="116"/>
      <c r="M310" s="116"/>
      <c r="N310" s="116"/>
      <c r="O310" s="116"/>
      <c r="P310" s="116"/>
      <c r="Q310" s="116"/>
      <c r="R310" s="116"/>
      <c r="S310" s="116"/>
      <c r="X310" s="116"/>
      <c r="Y310" s="116"/>
      <c r="AC310" s="116"/>
      <c r="AD310" s="116"/>
      <c r="AE310" s="116"/>
    </row>
    <row r="311" spans="3:31" ht="11.1" customHeight="1" x14ac:dyDescent="0.15">
      <c r="C311" s="116"/>
      <c r="D311" s="116"/>
      <c r="E311" s="116"/>
      <c r="F311" s="116"/>
      <c r="G311" s="116"/>
      <c r="H311" s="116"/>
      <c r="I311" s="116"/>
      <c r="J311" s="116"/>
      <c r="K311" s="116"/>
      <c r="M311" s="116"/>
      <c r="N311" s="116"/>
      <c r="O311" s="116"/>
      <c r="P311" s="116"/>
      <c r="Q311" s="116"/>
      <c r="R311" s="116"/>
      <c r="S311" s="116"/>
      <c r="X311" s="116"/>
      <c r="Y311" s="116"/>
      <c r="AC311" s="116"/>
      <c r="AD311" s="116"/>
      <c r="AE311" s="116"/>
    </row>
    <row r="318" spans="3:31" ht="11.1" customHeight="1" x14ac:dyDescent="0.15">
      <c r="F318" s="106"/>
      <c r="G318" s="106"/>
      <c r="H318" s="106"/>
      <c r="I318" s="106"/>
      <c r="J318" s="116"/>
      <c r="K318" s="221"/>
      <c r="M318" s="116"/>
      <c r="N318" s="116"/>
      <c r="O318" s="116"/>
      <c r="P318" s="116"/>
      <c r="Q318" s="116"/>
      <c r="R318" s="116"/>
      <c r="S318" s="116"/>
      <c r="X318" s="116"/>
      <c r="Y318" s="116"/>
      <c r="AE318" s="116"/>
    </row>
    <row r="319" spans="3:31" ht="11.1" customHeight="1" x14ac:dyDescent="0.15">
      <c r="F319" s="106"/>
      <c r="G319" s="106"/>
      <c r="H319" s="106"/>
      <c r="I319" s="106"/>
      <c r="K319" s="222"/>
      <c r="M319" s="116"/>
      <c r="N319" s="116"/>
      <c r="O319" s="116"/>
      <c r="P319" s="116"/>
      <c r="Q319" s="116"/>
      <c r="R319" s="116"/>
      <c r="S319" s="116"/>
      <c r="X319" s="222"/>
      <c r="Y319" s="116"/>
      <c r="AC319" s="116"/>
      <c r="AE319" s="116"/>
    </row>
    <row r="320" spans="3:31" ht="11.1" customHeight="1" x14ac:dyDescent="0.15">
      <c r="F320" s="106"/>
      <c r="G320" s="106"/>
      <c r="H320" s="106"/>
      <c r="I320" s="106"/>
      <c r="K320" s="116"/>
      <c r="M320" s="116"/>
      <c r="N320" s="116"/>
      <c r="O320" s="116"/>
      <c r="P320" s="116"/>
      <c r="Q320" s="116"/>
      <c r="R320" s="116"/>
      <c r="S320" s="116"/>
      <c r="X320" s="116"/>
      <c r="Y320" s="116"/>
      <c r="AC320" s="116"/>
      <c r="AE320" s="116"/>
    </row>
    <row r="321" spans="3:31" ht="11.1" customHeight="1" x14ac:dyDescent="0.15">
      <c r="F321" s="106"/>
      <c r="G321" s="106"/>
      <c r="H321" s="106"/>
      <c r="I321" s="106"/>
      <c r="K321" s="116"/>
      <c r="M321" s="116"/>
      <c r="N321" s="116"/>
      <c r="O321" s="116"/>
      <c r="P321" s="116"/>
      <c r="Q321" s="116"/>
      <c r="R321" s="116"/>
      <c r="S321" s="116"/>
      <c r="X321" s="116"/>
      <c r="Y321" s="116"/>
      <c r="AC321" s="116"/>
      <c r="AE321" s="116"/>
    </row>
    <row r="322" spans="3:31" ht="11.1" customHeight="1" x14ac:dyDescent="0.15">
      <c r="F322" s="106"/>
      <c r="G322" s="106"/>
      <c r="H322" s="106"/>
      <c r="I322" s="106"/>
      <c r="K322" s="116"/>
      <c r="M322" s="116"/>
      <c r="N322" s="116"/>
      <c r="O322" s="116"/>
      <c r="P322" s="116"/>
      <c r="Q322" s="116"/>
      <c r="R322" s="116"/>
      <c r="S322" s="116"/>
      <c r="X322" s="116"/>
      <c r="Y322" s="116"/>
      <c r="AC322" s="116"/>
      <c r="AE322" s="116"/>
    </row>
    <row r="323" spans="3:31" ht="11.1" customHeight="1" x14ac:dyDescent="0.15">
      <c r="F323" s="106"/>
      <c r="G323" s="106"/>
      <c r="H323" s="106"/>
      <c r="I323" s="106"/>
      <c r="K323" s="116"/>
      <c r="M323" s="116"/>
      <c r="N323" s="116"/>
      <c r="O323" s="116"/>
      <c r="P323" s="116"/>
      <c r="Q323" s="116"/>
      <c r="R323" s="116"/>
      <c r="S323" s="116"/>
      <c r="X323" s="116"/>
      <c r="Y323" s="116"/>
      <c r="AC323" s="116"/>
      <c r="AE323" s="116"/>
    </row>
    <row r="324" spans="3:31" ht="11.1" customHeight="1" x14ac:dyDescent="0.15">
      <c r="F324" s="106"/>
      <c r="G324" s="106"/>
      <c r="H324" s="106"/>
      <c r="I324" s="106"/>
      <c r="K324" s="116"/>
      <c r="M324" s="116"/>
      <c r="N324" s="116"/>
      <c r="O324" s="116"/>
      <c r="P324" s="116"/>
      <c r="Q324" s="116"/>
      <c r="R324" s="116"/>
      <c r="S324" s="116"/>
      <c r="X324" s="116"/>
      <c r="Y324" s="116"/>
      <c r="AC324" s="116"/>
      <c r="AE324" s="116"/>
    </row>
    <row r="325" spans="3:31" ht="11.1" customHeight="1" x14ac:dyDescent="0.15">
      <c r="F325" s="106"/>
      <c r="G325" s="106"/>
      <c r="H325" s="106"/>
      <c r="I325" s="106"/>
      <c r="K325" s="116"/>
      <c r="M325" s="116"/>
      <c r="N325" s="116"/>
      <c r="O325" s="116"/>
      <c r="P325" s="116"/>
      <c r="Q325" s="116"/>
      <c r="R325" s="116"/>
      <c r="S325" s="116"/>
      <c r="X325" s="116"/>
      <c r="Z325" s="106"/>
      <c r="AA325" s="106"/>
      <c r="AB325" s="106"/>
    </row>
    <row r="326" spans="3:31" ht="11.1" customHeight="1" x14ac:dyDescent="0.15">
      <c r="F326" s="106"/>
      <c r="G326" s="106"/>
      <c r="H326" s="106"/>
      <c r="I326" s="106"/>
      <c r="K326" s="116"/>
      <c r="M326" s="116"/>
      <c r="N326" s="116"/>
      <c r="O326" s="116"/>
      <c r="P326" s="116"/>
      <c r="Q326" s="116"/>
      <c r="R326" s="116"/>
      <c r="S326" s="116"/>
      <c r="X326" s="116"/>
      <c r="Z326" s="106"/>
      <c r="AA326" s="106"/>
      <c r="AB326" s="106"/>
    </row>
    <row r="327" spans="3:31" ht="11.1" customHeight="1" x14ac:dyDescent="0.15">
      <c r="F327" s="106"/>
      <c r="G327" s="106"/>
      <c r="H327" s="106"/>
      <c r="I327" s="106"/>
      <c r="K327" s="116"/>
      <c r="M327" s="116"/>
      <c r="N327" s="116"/>
      <c r="O327" s="116"/>
      <c r="P327" s="116"/>
      <c r="Q327" s="116"/>
      <c r="R327" s="116"/>
      <c r="S327" s="116"/>
      <c r="X327" s="116"/>
      <c r="Z327" s="106"/>
      <c r="AA327" s="106"/>
      <c r="AB327" s="106"/>
    </row>
    <row r="328" spans="3:31" ht="11.1" customHeight="1" x14ac:dyDescent="0.15">
      <c r="F328" s="106"/>
      <c r="G328" s="106"/>
      <c r="H328" s="106"/>
      <c r="I328" s="106"/>
      <c r="K328" s="116"/>
      <c r="M328" s="116"/>
      <c r="N328" s="116"/>
      <c r="O328" s="116"/>
      <c r="P328" s="116"/>
      <c r="Q328" s="116"/>
      <c r="R328" s="116"/>
      <c r="S328" s="116"/>
      <c r="X328" s="116"/>
      <c r="Z328" s="106"/>
      <c r="AA328" s="106"/>
      <c r="AB328" s="106"/>
    </row>
    <row r="329" spans="3:31" ht="11.1" customHeight="1" x14ac:dyDescent="0.15">
      <c r="F329" s="106"/>
      <c r="G329" s="106"/>
      <c r="H329" s="106"/>
      <c r="I329" s="106"/>
      <c r="K329" s="116"/>
      <c r="M329" s="116"/>
      <c r="N329" s="116"/>
      <c r="O329" s="116"/>
      <c r="P329" s="116"/>
      <c r="Q329" s="116"/>
      <c r="R329" s="116"/>
      <c r="S329" s="116"/>
      <c r="X329" s="116"/>
      <c r="Z329" s="106"/>
      <c r="AA329" s="106"/>
      <c r="AB329" s="106"/>
    </row>
    <row r="330" spans="3:31" ht="11.1" customHeight="1" x14ac:dyDescent="0.15">
      <c r="C330" s="223"/>
      <c r="D330" s="223"/>
      <c r="E330" s="223"/>
      <c r="F330" s="106"/>
      <c r="G330" s="106"/>
      <c r="H330" s="106"/>
      <c r="I330" s="106"/>
      <c r="J330" s="116"/>
      <c r="K330" s="116"/>
      <c r="M330" s="116"/>
      <c r="N330" s="116"/>
      <c r="O330" s="116"/>
      <c r="P330" s="116"/>
      <c r="Q330" s="116"/>
      <c r="R330" s="116"/>
      <c r="S330" s="116"/>
      <c r="X330" s="116"/>
      <c r="Z330" s="106"/>
      <c r="AA330" s="106"/>
      <c r="AB330" s="106"/>
    </row>
    <row r="331" spans="3:31" ht="11.1" customHeight="1" x14ac:dyDescent="0.15">
      <c r="C331" s="223"/>
      <c r="D331" s="223"/>
      <c r="E331" s="223"/>
      <c r="F331" s="106"/>
      <c r="G331" s="106"/>
      <c r="H331" s="106"/>
      <c r="I331" s="106"/>
      <c r="J331" s="116"/>
      <c r="K331" s="116"/>
      <c r="M331" s="116"/>
      <c r="N331" s="116"/>
      <c r="O331" s="116"/>
      <c r="P331" s="116"/>
      <c r="Q331" s="116"/>
      <c r="R331" s="116"/>
      <c r="S331" s="116"/>
      <c r="X331" s="116"/>
      <c r="Z331" s="106"/>
      <c r="AA331" s="106"/>
      <c r="AB331" s="106"/>
    </row>
    <row r="332" spans="3:31" ht="11.1" customHeight="1" x14ac:dyDescent="0.15">
      <c r="C332" s="223"/>
      <c r="D332" s="223"/>
      <c r="E332" s="223"/>
      <c r="F332" s="106"/>
      <c r="G332" s="106"/>
      <c r="H332" s="106"/>
      <c r="I332" s="106"/>
      <c r="J332" s="116"/>
      <c r="K332" s="116"/>
      <c r="M332" s="116"/>
      <c r="N332" s="116"/>
      <c r="O332" s="116"/>
      <c r="P332" s="116"/>
      <c r="Q332" s="116"/>
      <c r="R332" s="116"/>
      <c r="S332" s="116"/>
      <c r="X332" s="116"/>
      <c r="Z332" s="106"/>
      <c r="AA332" s="106"/>
      <c r="AB332" s="106"/>
    </row>
  </sheetData>
  <mergeCells count="28">
    <mergeCell ref="F59:F63"/>
    <mergeCell ref="B59:B63"/>
    <mergeCell ref="C59:C63"/>
    <mergeCell ref="D59:D63"/>
    <mergeCell ref="T59:T63"/>
    <mergeCell ref="G59:G63"/>
    <mergeCell ref="H59:H63"/>
    <mergeCell ref="I59:I63"/>
    <mergeCell ref="J59:J63"/>
    <mergeCell ref="K59:K63"/>
    <mergeCell ref="M59:M63"/>
    <mergeCell ref="N59:N63"/>
    <mergeCell ref="O59:O63"/>
    <mergeCell ref="P59:P63"/>
    <mergeCell ref="Q59:Q63"/>
    <mergeCell ref="R59:R63"/>
    <mergeCell ref="AG59:AG63"/>
    <mergeCell ref="U59:U63"/>
    <mergeCell ref="V59:V63"/>
    <mergeCell ref="W59:W63"/>
    <mergeCell ref="X59:X63"/>
    <mergeCell ref="Y59:Y63"/>
    <mergeCell ref="AA59:AA63"/>
    <mergeCell ref="AB59:AB63"/>
    <mergeCell ref="AC59:AC63"/>
    <mergeCell ref="AD59:AD63"/>
    <mergeCell ref="AE59:AE63"/>
    <mergeCell ref="AF59:AF63"/>
  </mergeCells>
  <phoneticPr fontId="6"/>
  <pageMargins left="0.7" right="0.7" top="0.75" bottom="0.75" header="0.3" footer="0.3"/>
  <pageSetup paperSize="9" orientation="portrait"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729"/>
  <sheetViews>
    <sheetView workbookViewId="0">
      <selection activeCell="P27" sqref="P27"/>
    </sheetView>
  </sheetViews>
  <sheetFormatPr defaultColWidth="4.625" defaultRowHeight="9.9499999999999993" customHeight="1" x14ac:dyDescent="0.15"/>
  <cols>
    <col min="1" max="1" width="3.375" style="230" customWidth="1"/>
    <col min="2" max="2" width="8.375" style="230" customWidth="1"/>
    <col min="3" max="8" width="6" style="230"/>
    <col min="9" max="15" width="6.375" style="230" customWidth="1"/>
    <col min="16" max="34" width="5.875" style="1" customWidth="1"/>
    <col min="35" max="38" width="4" style="1" customWidth="1"/>
    <col min="39" max="16384" width="4.625" style="1"/>
  </cols>
  <sheetData>
    <row r="2" spans="1:5" ht="9.9499999999999993" customHeight="1" x14ac:dyDescent="0.15">
      <c r="A2" s="229">
        <v>1</v>
      </c>
      <c r="B2" s="230" t="s">
        <v>196</v>
      </c>
    </row>
    <row r="3" spans="1:5" ht="9.9499999999999993" customHeight="1" x14ac:dyDescent="0.15">
      <c r="A3" s="229">
        <v>2</v>
      </c>
      <c r="B3" s="230" t="s">
        <v>197</v>
      </c>
    </row>
    <row r="4" spans="1:5" ht="9.9499999999999993" customHeight="1" x14ac:dyDescent="0.15">
      <c r="A4" s="229">
        <v>3</v>
      </c>
      <c r="B4" s="230" t="s">
        <v>198</v>
      </c>
    </row>
    <row r="5" spans="1:5" ht="9.9499999999999993" customHeight="1" x14ac:dyDescent="0.15">
      <c r="A5" s="229">
        <v>5</v>
      </c>
      <c r="B5" s="230" t="s">
        <v>199</v>
      </c>
    </row>
    <row r="6" spans="1:5" ht="9.9499999999999993" customHeight="1" x14ac:dyDescent="0.15">
      <c r="A6" s="229">
        <v>6</v>
      </c>
      <c r="B6" s="230" t="s">
        <v>200</v>
      </c>
    </row>
    <row r="7" spans="1:5" ht="9.9499999999999993" customHeight="1" x14ac:dyDescent="0.15">
      <c r="A7" s="229">
        <v>7</v>
      </c>
      <c r="B7" s="230" t="s">
        <v>201</v>
      </c>
      <c r="C7" s="230" t="s">
        <v>202</v>
      </c>
      <c r="D7" s="230" t="s">
        <v>203</v>
      </c>
      <c r="E7" s="230" t="s">
        <v>204</v>
      </c>
    </row>
    <row r="8" spans="1:5" ht="9.9499999999999993" customHeight="1" x14ac:dyDescent="0.15">
      <c r="A8" s="229">
        <v>8</v>
      </c>
      <c r="B8" s="231">
        <v>41116</v>
      </c>
      <c r="C8" s="230" t="s">
        <v>93</v>
      </c>
      <c r="D8" s="230">
        <v>76</v>
      </c>
      <c r="E8" s="230">
        <v>130</v>
      </c>
    </row>
    <row r="9" spans="1:5" ht="9.9499999999999993" customHeight="1" x14ac:dyDescent="0.15">
      <c r="A9" s="229">
        <v>9</v>
      </c>
      <c r="B9" s="231">
        <v>41135</v>
      </c>
      <c r="C9" s="230" t="s">
        <v>93</v>
      </c>
      <c r="D9" s="230">
        <v>57</v>
      </c>
      <c r="E9" s="230">
        <v>88</v>
      </c>
    </row>
    <row r="10" spans="1:5" ht="9.9499999999999993" customHeight="1" x14ac:dyDescent="0.15">
      <c r="A10" s="229">
        <v>10</v>
      </c>
      <c r="B10" s="231">
        <v>41157</v>
      </c>
      <c r="C10" s="230" t="s">
        <v>93</v>
      </c>
      <c r="D10" s="230">
        <v>63</v>
      </c>
      <c r="E10" s="230">
        <v>114</v>
      </c>
    </row>
    <row r="11" spans="1:5" ht="9.9499999999999993" customHeight="1" x14ac:dyDescent="0.15">
      <c r="A11" s="229">
        <v>11</v>
      </c>
      <c r="B11" s="231">
        <v>41197</v>
      </c>
      <c r="C11" s="230" t="s">
        <v>93</v>
      </c>
      <c r="D11" s="230">
        <v>33</v>
      </c>
      <c r="E11" s="230">
        <v>69</v>
      </c>
    </row>
    <row r="12" spans="1:5" ht="9.9499999999999993" customHeight="1" x14ac:dyDescent="0.15">
      <c r="A12" s="229">
        <v>12</v>
      </c>
      <c r="B12" s="231">
        <v>41218</v>
      </c>
      <c r="C12" s="230" t="s">
        <v>93</v>
      </c>
      <c r="D12" s="230">
        <v>46</v>
      </c>
      <c r="E12" s="230">
        <v>89</v>
      </c>
    </row>
    <row r="13" spans="1:5" ht="9.9499999999999993" customHeight="1" x14ac:dyDescent="0.15">
      <c r="A13" s="229">
        <v>13</v>
      </c>
      <c r="B13" s="230" t="s">
        <v>205</v>
      </c>
    </row>
    <row r="14" spans="1:5" ht="9.9499999999999993" customHeight="1" x14ac:dyDescent="0.15">
      <c r="A14" s="229">
        <v>14</v>
      </c>
      <c r="B14" s="230" t="s">
        <v>206</v>
      </c>
    </row>
    <row r="15" spans="1:5" ht="9.9499999999999993" customHeight="1" x14ac:dyDescent="0.15">
      <c r="A15" s="229">
        <v>15</v>
      </c>
      <c r="B15" s="230" t="s">
        <v>207</v>
      </c>
    </row>
    <row r="16" spans="1:5" ht="9.9499999999999993" customHeight="1" x14ac:dyDescent="0.15">
      <c r="A16" s="229">
        <v>17</v>
      </c>
      <c r="B16" s="230" t="s">
        <v>208</v>
      </c>
    </row>
    <row r="17" spans="1:5" ht="9.9499999999999993" customHeight="1" x14ac:dyDescent="0.15">
      <c r="A17" s="229">
        <v>18</v>
      </c>
      <c r="B17" s="230" t="s">
        <v>201</v>
      </c>
      <c r="C17" s="230" t="s">
        <v>202</v>
      </c>
      <c r="D17" s="230" t="s">
        <v>203</v>
      </c>
      <c r="E17" s="230" t="s">
        <v>204</v>
      </c>
    </row>
    <row r="18" spans="1:5" ht="9.9499999999999993" customHeight="1" x14ac:dyDescent="0.15">
      <c r="A18" s="229">
        <v>19</v>
      </c>
      <c r="B18" s="231">
        <v>41116</v>
      </c>
      <c r="C18" s="230" t="s">
        <v>93</v>
      </c>
      <c r="D18" s="230">
        <v>690</v>
      </c>
      <c r="E18" s="230">
        <v>1100</v>
      </c>
    </row>
    <row r="19" spans="1:5" ht="9.9499999999999993" customHeight="1" x14ac:dyDescent="0.15">
      <c r="A19" s="229">
        <v>20</v>
      </c>
      <c r="B19" s="231">
        <v>41135</v>
      </c>
      <c r="C19" s="230" t="s">
        <v>93</v>
      </c>
      <c r="D19" s="230">
        <v>610</v>
      </c>
      <c r="E19" s="230">
        <v>980</v>
      </c>
    </row>
    <row r="20" spans="1:5" ht="9.9499999999999993" customHeight="1" x14ac:dyDescent="0.15">
      <c r="A20" s="229">
        <v>21</v>
      </c>
      <c r="B20" s="231">
        <v>41157</v>
      </c>
      <c r="C20" s="230" t="s">
        <v>93</v>
      </c>
      <c r="D20" s="230">
        <v>490</v>
      </c>
      <c r="E20" s="230">
        <v>800</v>
      </c>
    </row>
    <row r="21" spans="1:5" ht="9.9499999999999993" customHeight="1" x14ac:dyDescent="0.15">
      <c r="A21" s="229">
        <v>22</v>
      </c>
      <c r="B21" s="231">
        <v>41197</v>
      </c>
      <c r="C21" s="230" t="s">
        <v>93</v>
      </c>
      <c r="D21" s="230">
        <v>660</v>
      </c>
      <c r="E21" s="230">
        <v>1230</v>
      </c>
    </row>
    <row r="22" spans="1:5" ht="9.9499999999999993" customHeight="1" x14ac:dyDescent="0.15">
      <c r="A22" s="229">
        <v>23</v>
      </c>
      <c r="B22" s="231">
        <v>41218</v>
      </c>
      <c r="C22" s="230" t="s">
        <v>93</v>
      </c>
      <c r="D22" s="230">
        <v>520</v>
      </c>
      <c r="E22" s="230">
        <v>950</v>
      </c>
    </row>
    <row r="23" spans="1:5" ht="9.9499999999999993" customHeight="1" x14ac:dyDescent="0.15">
      <c r="A23" s="229">
        <v>24</v>
      </c>
      <c r="B23" s="230" t="s">
        <v>205</v>
      </c>
    </row>
    <row r="24" spans="1:5" ht="9.9499999999999993" customHeight="1" x14ac:dyDescent="0.15">
      <c r="A24" s="229">
        <v>25</v>
      </c>
      <c r="B24" s="230" t="s">
        <v>206</v>
      </c>
    </row>
    <row r="25" spans="1:5" ht="9.9499999999999993" customHeight="1" x14ac:dyDescent="0.15">
      <c r="A25" s="229">
        <v>26</v>
      </c>
      <c r="B25" s="230" t="s">
        <v>207</v>
      </c>
    </row>
    <row r="26" spans="1:5" ht="9.9499999999999993" customHeight="1" x14ac:dyDescent="0.15">
      <c r="A26" s="229">
        <v>27</v>
      </c>
      <c r="B26" s="230" t="s">
        <v>209</v>
      </c>
    </row>
    <row r="27" spans="1:5" ht="9.9499999999999993" customHeight="1" x14ac:dyDescent="0.15">
      <c r="A27" s="229">
        <v>28</v>
      </c>
      <c r="B27" s="230" t="s">
        <v>210</v>
      </c>
    </row>
    <row r="28" spans="1:5" ht="9.9499999999999993" customHeight="1" x14ac:dyDescent="0.15">
      <c r="A28" s="229">
        <v>29</v>
      </c>
      <c r="B28" s="230" t="s">
        <v>211</v>
      </c>
    </row>
    <row r="29" spans="1:5" ht="9.9499999999999993" customHeight="1" x14ac:dyDescent="0.15">
      <c r="A29" s="229">
        <v>31</v>
      </c>
      <c r="B29" s="230" t="s">
        <v>212</v>
      </c>
    </row>
    <row r="30" spans="1:5" ht="9.9499999999999993" customHeight="1" x14ac:dyDescent="0.15">
      <c r="A30" s="229">
        <v>32</v>
      </c>
      <c r="B30" s="230" t="s">
        <v>201</v>
      </c>
      <c r="C30" s="230" t="s">
        <v>202</v>
      </c>
      <c r="D30" s="230" t="s">
        <v>203</v>
      </c>
      <c r="E30" s="230" t="s">
        <v>204</v>
      </c>
    </row>
    <row r="31" spans="1:5" ht="9.9499999999999993" customHeight="1" x14ac:dyDescent="0.15">
      <c r="A31" s="229">
        <v>33</v>
      </c>
      <c r="B31" s="231">
        <v>41116</v>
      </c>
      <c r="C31" s="230" t="s">
        <v>93</v>
      </c>
      <c r="D31" s="230" t="s">
        <v>93</v>
      </c>
      <c r="E31" s="230" t="s">
        <v>93</v>
      </c>
    </row>
    <row r="32" spans="1:5" ht="9.9499999999999993" customHeight="1" x14ac:dyDescent="0.15">
      <c r="A32" s="229">
        <v>34</v>
      </c>
      <c r="B32" s="231">
        <v>41135</v>
      </c>
      <c r="C32" s="230" t="s">
        <v>93</v>
      </c>
      <c r="D32" s="230" t="s">
        <v>93</v>
      </c>
      <c r="E32" s="230" t="s">
        <v>93</v>
      </c>
    </row>
    <row r="33" spans="1:7" ht="9.9499999999999993" customHeight="1" x14ac:dyDescent="0.15">
      <c r="A33" s="229">
        <v>35</v>
      </c>
      <c r="B33" s="231">
        <v>41157</v>
      </c>
      <c r="C33" s="230" t="s">
        <v>93</v>
      </c>
      <c r="D33" s="230" t="s">
        <v>93</v>
      </c>
      <c r="E33" s="230" t="s">
        <v>93</v>
      </c>
    </row>
    <row r="34" spans="1:7" ht="9.9499999999999993" customHeight="1" x14ac:dyDescent="0.15">
      <c r="A34" s="229">
        <v>36</v>
      </c>
      <c r="B34" s="231">
        <v>41197</v>
      </c>
      <c r="C34" s="230" t="s">
        <v>93</v>
      </c>
      <c r="D34" s="230" t="s">
        <v>93</v>
      </c>
      <c r="E34" s="230" t="s">
        <v>93</v>
      </c>
    </row>
    <row r="35" spans="1:7" ht="9.9499999999999993" customHeight="1" x14ac:dyDescent="0.15">
      <c r="A35" s="229">
        <v>37</v>
      </c>
      <c r="B35" s="231">
        <v>41218</v>
      </c>
      <c r="C35" s="230" t="s">
        <v>93</v>
      </c>
      <c r="D35" s="230" t="s">
        <v>93</v>
      </c>
      <c r="E35" s="230" t="s">
        <v>93</v>
      </c>
    </row>
    <row r="36" spans="1:7" ht="9.9499999999999993" customHeight="1" x14ac:dyDescent="0.15">
      <c r="A36" s="229">
        <v>38</v>
      </c>
      <c r="B36" s="230" t="s">
        <v>205</v>
      </c>
    </row>
    <row r="37" spans="1:7" ht="9.9499999999999993" customHeight="1" x14ac:dyDescent="0.15">
      <c r="A37" s="229">
        <v>39</v>
      </c>
      <c r="B37" s="230" t="s">
        <v>206</v>
      </c>
    </row>
    <row r="38" spans="1:7" ht="9.9499999999999993" customHeight="1" x14ac:dyDescent="0.15">
      <c r="A38" s="229">
        <v>40</v>
      </c>
      <c r="B38" s="230" t="s">
        <v>207</v>
      </c>
    </row>
    <row r="39" spans="1:7" ht="9.9499999999999993" customHeight="1" x14ac:dyDescent="0.15">
      <c r="A39" s="229">
        <v>42</v>
      </c>
      <c r="B39" s="230" t="s">
        <v>213</v>
      </c>
    </row>
    <row r="40" spans="1:7" ht="9.9499999999999993" customHeight="1" x14ac:dyDescent="0.15">
      <c r="A40" s="229">
        <v>43</v>
      </c>
      <c r="B40" s="230" t="s">
        <v>214</v>
      </c>
    </row>
    <row r="41" spans="1:7" ht="9.9499999999999993" customHeight="1" x14ac:dyDescent="0.15">
      <c r="A41" s="229">
        <v>45</v>
      </c>
      <c r="B41" s="230" t="s">
        <v>215</v>
      </c>
    </row>
    <row r="42" spans="1:7" ht="9.9499999999999993" customHeight="1" x14ac:dyDescent="0.15">
      <c r="A42" s="229">
        <v>46</v>
      </c>
      <c r="B42" s="230" t="s">
        <v>216</v>
      </c>
      <c r="C42" s="230" t="s">
        <v>217</v>
      </c>
      <c r="D42" s="230" t="s">
        <v>218</v>
      </c>
      <c r="E42" s="230" t="s">
        <v>219</v>
      </c>
      <c r="F42" s="230" t="s">
        <v>220</v>
      </c>
      <c r="G42" s="230" t="s">
        <v>221</v>
      </c>
    </row>
    <row r="43" spans="1:7" ht="9.9499999999999993" customHeight="1" x14ac:dyDescent="0.15">
      <c r="A43" s="229">
        <v>47</v>
      </c>
      <c r="B43" s="232">
        <v>41116</v>
      </c>
      <c r="C43" s="230" t="s">
        <v>222</v>
      </c>
      <c r="D43" s="230">
        <v>7.8E-2</v>
      </c>
      <c r="E43" s="230">
        <v>0.14499999999999999</v>
      </c>
      <c r="F43" s="230">
        <v>6.8000000000000005E-2</v>
      </c>
      <c r="G43" s="230">
        <v>8.8999999999999996E-2</v>
      </c>
    </row>
    <row r="44" spans="1:7" ht="9.9499999999999993" customHeight="1" x14ac:dyDescent="0.15">
      <c r="A44" s="229">
        <v>50</v>
      </c>
      <c r="B44" s="233">
        <v>41116</v>
      </c>
      <c r="C44" s="230" t="s">
        <v>223</v>
      </c>
      <c r="D44" s="230">
        <v>7.0000000000000007E-2</v>
      </c>
      <c r="E44" s="230">
        <v>0.126</v>
      </c>
      <c r="F44" s="230">
        <v>6.7000000000000004E-2</v>
      </c>
      <c r="G44" s="230">
        <v>7.0999999999999994E-2</v>
      </c>
    </row>
    <row r="45" spans="1:7" ht="9.9499999999999993" customHeight="1" x14ac:dyDescent="0.15">
      <c r="A45" s="229">
        <v>51</v>
      </c>
      <c r="B45" s="232">
        <v>41122</v>
      </c>
      <c r="C45" s="230" t="s">
        <v>222</v>
      </c>
      <c r="D45" s="230">
        <v>0.08</v>
      </c>
      <c r="E45" s="230">
        <v>0.13500000000000001</v>
      </c>
      <c r="F45" s="230">
        <v>6.6000000000000003E-2</v>
      </c>
      <c r="G45" s="230">
        <v>7.8E-2</v>
      </c>
    </row>
    <row r="46" spans="1:7" ht="9.9499999999999993" customHeight="1" x14ac:dyDescent="0.15">
      <c r="A46" s="229">
        <v>52</v>
      </c>
      <c r="B46" s="233">
        <v>41122</v>
      </c>
      <c r="C46" s="230" t="s">
        <v>223</v>
      </c>
      <c r="D46" s="230">
        <v>7.0000000000000007E-2</v>
      </c>
      <c r="E46" s="230">
        <v>0.121</v>
      </c>
      <c r="F46" s="230">
        <v>5.6000000000000001E-2</v>
      </c>
      <c r="G46" s="230">
        <v>7.0999999999999994E-2</v>
      </c>
    </row>
    <row r="47" spans="1:7" ht="9.9499999999999993" customHeight="1" x14ac:dyDescent="0.15">
      <c r="A47" s="229">
        <v>53</v>
      </c>
      <c r="B47" s="232">
        <v>41129</v>
      </c>
      <c r="C47" s="230" t="s">
        <v>222</v>
      </c>
      <c r="D47" s="230">
        <v>7.9000000000000001E-2</v>
      </c>
      <c r="E47" s="230">
        <v>0.153</v>
      </c>
      <c r="F47" s="230">
        <v>7.5999999999999998E-2</v>
      </c>
      <c r="G47" s="230">
        <v>8.4000000000000005E-2</v>
      </c>
    </row>
    <row r="48" spans="1:7" ht="9.9499999999999993" customHeight="1" x14ac:dyDescent="0.15">
      <c r="A48" s="229">
        <v>54</v>
      </c>
      <c r="B48" s="233">
        <v>41129</v>
      </c>
      <c r="C48" s="230" t="s">
        <v>223</v>
      </c>
      <c r="D48" s="230">
        <v>7.0000000000000007E-2</v>
      </c>
      <c r="E48" s="230">
        <v>0.123</v>
      </c>
      <c r="F48" s="230">
        <v>6.3E-2</v>
      </c>
      <c r="G48" s="230">
        <v>8.1000000000000003E-2</v>
      </c>
    </row>
    <row r="49" spans="1:7" ht="9.9499999999999993" customHeight="1" x14ac:dyDescent="0.15">
      <c r="A49" s="229">
        <v>55</v>
      </c>
      <c r="B49" s="232">
        <v>41136</v>
      </c>
      <c r="C49" s="230" t="s">
        <v>222</v>
      </c>
      <c r="D49" s="230">
        <v>7.3999999999999996E-2</v>
      </c>
      <c r="E49" s="230">
        <v>0.14299999999999999</v>
      </c>
      <c r="F49" s="230">
        <v>6.3E-2</v>
      </c>
      <c r="G49" s="230">
        <v>8.1000000000000003E-2</v>
      </c>
    </row>
    <row r="50" spans="1:7" ht="9.9499999999999993" customHeight="1" x14ac:dyDescent="0.15">
      <c r="A50" s="229">
        <v>56</v>
      </c>
      <c r="B50" s="233">
        <v>41136</v>
      </c>
      <c r="C50" s="230" t="s">
        <v>223</v>
      </c>
      <c r="D50" s="230">
        <v>7.1999999999999995E-2</v>
      </c>
      <c r="E50" s="230">
        <v>0.13400000000000001</v>
      </c>
      <c r="F50" s="230">
        <v>5.6000000000000001E-2</v>
      </c>
      <c r="G50" s="230">
        <v>0.08</v>
      </c>
    </row>
    <row r="51" spans="1:7" ht="9.9499999999999993" customHeight="1" x14ac:dyDescent="0.15">
      <c r="A51" s="229">
        <v>57</v>
      </c>
      <c r="B51" s="232">
        <v>41142</v>
      </c>
      <c r="C51" s="230" t="s">
        <v>222</v>
      </c>
      <c r="D51" s="230">
        <v>7.5999999999999998E-2</v>
      </c>
      <c r="E51" s="230">
        <v>0.154</v>
      </c>
      <c r="F51" s="230">
        <v>7.4999999999999997E-2</v>
      </c>
      <c r="G51" s="230">
        <v>8.6999999999999994E-2</v>
      </c>
    </row>
    <row r="52" spans="1:7" ht="9.9499999999999993" customHeight="1" x14ac:dyDescent="0.15">
      <c r="A52" s="229">
        <v>58</v>
      </c>
      <c r="B52" s="233">
        <v>41142</v>
      </c>
      <c r="C52" s="230" t="s">
        <v>223</v>
      </c>
      <c r="D52" s="230">
        <v>7.1999999999999995E-2</v>
      </c>
      <c r="E52" s="230">
        <v>0.123</v>
      </c>
      <c r="F52" s="230">
        <v>7.0000000000000007E-2</v>
      </c>
      <c r="G52" s="230">
        <v>8.1000000000000003E-2</v>
      </c>
    </row>
    <row r="53" spans="1:7" ht="9.9499999999999993" customHeight="1" x14ac:dyDescent="0.15">
      <c r="A53" s="229">
        <v>59</v>
      </c>
      <c r="B53" s="232">
        <v>41150</v>
      </c>
      <c r="C53" s="230" t="s">
        <v>222</v>
      </c>
      <c r="D53" s="230">
        <v>7.8E-2</v>
      </c>
      <c r="E53" s="230">
        <v>0.153</v>
      </c>
      <c r="F53" s="230">
        <v>7.0000000000000007E-2</v>
      </c>
      <c r="G53" s="230">
        <v>8.4000000000000005E-2</v>
      </c>
    </row>
    <row r="54" spans="1:7" ht="9.9499999999999993" customHeight="1" x14ac:dyDescent="0.15">
      <c r="A54" s="229">
        <v>60</v>
      </c>
      <c r="B54" s="233">
        <v>41150</v>
      </c>
      <c r="C54" s="230" t="s">
        <v>223</v>
      </c>
      <c r="D54" s="230">
        <v>6.9000000000000006E-2</v>
      </c>
      <c r="E54" s="230">
        <v>0.121</v>
      </c>
      <c r="F54" s="230">
        <v>6.6000000000000003E-2</v>
      </c>
      <c r="G54" s="230">
        <v>7.8E-2</v>
      </c>
    </row>
    <row r="55" spans="1:7" ht="9.9499999999999993" customHeight="1" x14ac:dyDescent="0.15">
      <c r="A55" s="229">
        <v>61</v>
      </c>
      <c r="B55" s="232">
        <v>41157</v>
      </c>
      <c r="C55" s="230" t="s">
        <v>222</v>
      </c>
      <c r="D55" s="230">
        <v>7.0999999999999994E-2</v>
      </c>
      <c r="E55" s="230">
        <v>0.13400000000000001</v>
      </c>
      <c r="F55" s="230">
        <v>6.9000000000000006E-2</v>
      </c>
      <c r="G55" s="230">
        <v>6.9000000000000006E-2</v>
      </c>
    </row>
    <row r="56" spans="1:7" ht="9.9499999999999993" customHeight="1" x14ac:dyDescent="0.15">
      <c r="A56" s="229">
        <v>62</v>
      </c>
      <c r="B56" s="233">
        <v>41157</v>
      </c>
      <c r="C56" s="230" t="s">
        <v>223</v>
      </c>
      <c r="D56" s="230">
        <v>6.7000000000000004E-2</v>
      </c>
      <c r="E56" s="230">
        <v>0.124</v>
      </c>
      <c r="F56" s="230">
        <v>0.06</v>
      </c>
      <c r="G56" s="230">
        <v>7.0000000000000007E-2</v>
      </c>
    </row>
    <row r="57" spans="1:7" ht="9.9499999999999993" customHeight="1" x14ac:dyDescent="0.15">
      <c r="A57" s="229">
        <v>63</v>
      </c>
      <c r="B57" s="232">
        <v>41164</v>
      </c>
      <c r="C57" s="230" t="s">
        <v>222</v>
      </c>
      <c r="D57" s="230">
        <v>7.4999999999999997E-2</v>
      </c>
      <c r="E57" s="230">
        <v>0.11600000000000001</v>
      </c>
      <c r="F57" s="230">
        <v>7.2999999999999995E-2</v>
      </c>
      <c r="G57" s="230">
        <v>7.5999999999999998E-2</v>
      </c>
    </row>
    <row r="58" spans="1:7" ht="9.9499999999999993" customHeight="1" x14ac:dyDescent="0.15">
      <c r="A58" s="229">
        <v>64</v>
      </c>
      <c r="B58" s="233">
        <v>41164</v>
      </c>
      <c r="C58" s="230" t="s">
        <v>223</v>
      </c>
      <c r="D58" s="230">
        <v>7.1999999999999995E-2</v>
      </c>
      <c r="E58" s="230">
        <v>0.104</v>
      </c>
      <c r="F58" s="230">
        <v>6.4000000000000001E-2</v>
      </c>
      <c r="G58" s="230">
        <v>7.0000000000000007E-2</v>
      </c>
    </row>
    <row r="59" spans="1:7" ht="9.9499999999999993" customHeight="1" x14ac:dyDescent="0.15">
      <c r="A59" s="229">
        <v>65</v>
      </c>
      <c r="B59" s="232">
        <v>41171</v>
      </c>
      <c r="C59" s="230" t="s">
        <v>222</v>
      </c>
      <c r="D59" s="230">
        <v>7.2999999999999995E-2</v>
      </c>
      <c r="E59" s="230">
        <v>0.13700000000000001</v>
      </c>
      <c r="F59" s="230">
        <v>7.0999999999999994E-2</v>
      </c>
      <c r="G59" s="230">
        <v>7.8E-2</v>
      </c>
    </row>
    <row r="60" spans="1:7" ht="9.9499999999999993" customHeight="1" x14ac:dyDescent="0.15">
      <c r="A60" s="229">
        <v>66</v>
      </c>
      <c r="B60" s="233">
        <v>41171</v>
      </c>
      <c r="C60" s="230" t="s">
        <v>223</v>
      </c>
      <c r="D60" s="230">
        <v>6.6000000000000003E-2</v>
      </c>
      <c r="E60" s="230">
        <v>0.114</v>
      </c>
      <c r="F60" s="230">
        <v>5.5E-2</v>
      </c>
      <c r="G60" s="230">
        <v>7.5999999999999998E-2</v>
      </c>
    </row>
    <row r="61" spans="1:7" ht="9.9499999999999993" customHeight="1" x14ac:dyDescent="0.15">
      <c r="A61" s="229">
        <v>67</v>
      </c>
      <c r="B61" s="232">
        <v>41178</v>
      </c>
      <c r="C61" s="230" t="s">
        <v>222</v>
      </c>
      <c r="D61" s="230">
        <v>6.6000000000000003E-2</v>
      </c>
      <c r="E61" s="230">
        <v>0.13600000000000001</v>
      </c>
      <c r="F61" s="230">
        <v>6.7000000000000004E-2</v>
      </c>
      <c r="G61" s="230">
        <v>7.9000000000000001E-2</v>
      </c>
    </row>
    <row r="62" spans="1:7" ht="9.9499999999999993" customHeight="1" x14ac:dyDescent="0.15">
      <c r="A62" s="229">
        <v>68</v>
      </c>
      <c r="B62" s="233">
        <v>41178</v>
      </c>
      <c r="C62" s="230" t="s">
        <v>223</v>
      </c>
      <c r="D62" s="230">
        <v>6.6000000000000003E-2</v>
      </c>
      <c r="E62" s="230">
        <v>0.111</v>
      </c>
      <c r="F62" s="230">
        <v>6.0999999999999999E-2</v>
      </c>
      <c r="G62" s="230">
        <v>7.6999999999999999E-2</v>
      </c>
    </row>
    <row r="63" spans="1:7" ht="9.9499999999999993" customHeight="1" x14ac:dyDescent="0.15">
      <c r="A63" s="229">
        <v>69</v>
      </c>
      <c r="B63" s="232">
        <v>41185</v>
      </c>
      <c r="C63" s="230" t="s">
        <v>222</v>
      </c>
      <c r="D63" s="230">
        <v>7.0000000000000007E-2</v>
      </c>
      <c r="E63" s="230">
        <v>0.14699999999999999</v>
      </c>
      <c r="F63" s="230">
        <v>6.8000000000000005E-2</v>
      </c>
      <c r="G63" s="230">
        <v>0.08</v>
      </c>
    </row>
    <row r="64" spans="1:7" ht="9.9499999999999993" customHeight="1" x14ac:dyDescent="0.15">
      <c r="A64" s="229">
        <v>70</v>
      </c>
      <c r="B64" s="233">
        <v>41185</v>
      </c>
      <c r="C64" s="230" t="s">
        <v>223</v>
      </c>
      <c r="D64" s="230">
        <v>6.9000000000000006E-2</v>
      </c>
      <c r="E64" s="230">
        <v>0.122</v>
      </c>
      <c r="F64" s="230">
        <v>6.3E-2</v>
      </c>
      <c r="G64" s="230">
        <v>7.9000000000000001E-2</v>
      </c>
    </row>
    <row r="65" spans="1:7" ht="9.9499999999999993" customHeight="1" x14ac:dyDescent="0.15">
      <c r="A65" s="229">
        <v>71</v>
      </c>
      <c r="B65" s="232">
        <v>41192</v>
      </c>
      <c r="C65" s="230" t="s">
        <v>222</v>
      </c>
      <c r="D65" s="230">
        <v>7.1999999999999995E-2</v>
      </c>
      <c r="E65" s="230">
        <v>0.13600000000000001</v>
      </c>
      <c r="F65" s="230">
        <v>7.0999999999999994E-2</v>
      </c>
      <c r="G65" s="230">
        <v>0.08</v>
      </c>
    </row>
    <row r="66" spans="1:7" ht="9.9499999999999993" customHeight="1" x14ac:dyDescent="0.15">
      <c r="A66" s="229">
        <v>72</v>
      </c>
      <c r="B66" s="233">
        <v>41192</v>
      </c>
      <c r="C66" s="230" t="s">
        <v>223</v>
      </c>
      <c r="D66" s="230">
        <v>7.0999999999999994E-2</v>
      </c>
      <c r="E66" s="230">
        <v>0.113</v>
      </c>
      <c r="F66" s="230">
        <v>6.2E-2</v>
      </c>
      <c r="G66" s="230">
        <v>7.3999999999999996E-2</v>
      </c>
    </row>
    <row r="67" spans="1:7" ht="9.9499999999999993" customHeight="1" x14ac:dyDescent="0.15">
      <c r="A67" s="229">
        <v>73</v>
      </c>
      <c r="B67" s="232">
        <v>41199</v>
      </c>
      <c r="C67" s="230" t="s">
        <v>222</v>
      </c>
      <c r="D67" s="230">
        <v>7.0000000000000007E-2</v>
      </c>
      <c r="E67" s="230">
        <v>0.14799999999999999</v>
      </c>
      <c r="F67" s="230">
        <v>6.0999999999999999E-2</v>
      </c>
      <c r="G67" s="230">
        <v>8.1000000000000003E-2</v>
      </c>
    </row>
    <row r="68" spans="1:7" ht="9.9499999999999993" customHeight="1" x14ac:dyDescent="0.15">
      <c r="A68" s="229">
        <v>74</v>
      </c>
      <c r="B68" s="233">
        <v>41199</v>
      </c>
      <c r="C68" s="230" t="s">
        <v>223</v>
      </c>
      <c r="D68" s="230">
        <v>7.6999999999999999E-2</v>
      </c>
      <c r="E68" s="230">
        <v>0.121</v>
      </c>
      <c r="F68" s="230">
        <v>5.8000000000000003E-2</v>
      </c>
      <c r="G68" s="230">
        <v>8.7999999999999995E-2</v>
      </c>
    </row>
    <row r="69" spans="1:7" ht="9.9499999999999993" customHeight="1" x14ac:dyDescent="0.15">
      <c r="A69" s="229">
        <v>75</v>
      </c>
      <c r="B69" s="232">
        <v>41206</v>
      </c>
      <c r="C69" s="230" t="s">
        <v>222</v>
      </c>
      <c r="D69" s="230">
        <v>7.5999999999999998E-2</v>
      </c>
      <c r="E69" s="230">
        <v>0.14699999999999999</v>
      </c>
      <c r="F69" s="230">
        <v>6.3E-2</v>
      </c>
      <c r="G69" s="230">
        <v>7.8E-2</v>
      </c>
    </row>
    <row r="70" spans="1:7" ht="9.9499999999999993" customHeight="1" x14ac:dyDescent="0.15">
      <c r="A70" s="229">
        <v>76</v>
      </c>
      <c r="B70" s="233">
        <v>41206</v>
      </c>
      <c r="C70" s="230" t="s">
        <v>223</v>
      </c>
      <c r="D70" s="230">
        <v>7.0999999999999994E-2</v>
      </c>
      <c r="E70" s="230">
        <v>0.12</v>
      </c>
      <c r="F70" s="230">
        <v>5.8999999999999997E-2</v>
      </c>
      <c r="G70" s="230">
        <v>7.6999999999999999E-2</v>
      </c>
    </row>
    <row r="71" spans="1:7" ht="9.9499999999999993" customHeight="1" x14ac:dyDescent="0.15">
      <c r="A71" s="229">
        <v>77</v>
      </c>
      <c r="B71" s="232">
        <v>41213</v>
      </c>
      <c r="C71" s="230" t="s">
        <v>222</v>
      </c>
      <c r="D71" s="230">
        <v>8.3000000000000004E-2</v>
      </c>
      <c r="E71" s="230">
        <v>0.17199999999999999</v>
      </c>
      <c r="F71" s="230">
        <v>8.2000000000000003E-2</v>
      </c>
      <c r="G71" s="230">
        <v>0.106</v>
      </c>
    </row>
    <row r="72" spans="1:7" ht="9.9499999999999993" customHeight="1" x14ac:dyDescent="0.15">
      <c r="A72" s="229">
        <v>78</v>
      </c>
      <c r="B72" s="233">
        <v>41213</v>
      </c>
      <c r="C72" s="230" t="s">
        <v>223</v>
      </c>
      <c r="D72" s="230">
        <v>0.08</v>
      </c>
      <c r="E72" s="230">
        <v>0.13800000000000001</v>
      </c>
      <c r="F72" s="230">
        <v>7.3999999999999996E-2</v>
      </c>
      <c r="G72" s="230">
        <v>0.114</v>
      </c>
    </row>
    <row r="73" spans="1:7" ht="9.9499999999999993" customHeight="1" x14ac:dyDescent="0.15">
      <c r="A73" s="229">
        <v>79</v>
      </c>
      <c r="B73" s="232">
        <v>41220</v>
      </c>
      <c r="C73" s="230" t="s">
        <v>222</v>
      </c>
      <c r="D73" s="230">
        <v>6.8000000000000005E-2</v>
      </c>
      <c r="E73" s="230">
        <v>0.14599999999999999</v>
      </c>
      <c r="F73" s="230">
        <v>6.2E-2</v>
      </c>
      <c r="G73" s="230">
        <v>8.2000000000000003E-2</v>
      </c>
    </row>
    <row r="74" spans="1:7" ht="9.9499999999999993" customHeight="1" x14ac:dyDescent="0.15">
      <c r="A74" s="229">
        <v>80</v>
      </c>
      <c r="B74" s="233">
        <v>41220</v>
      </c>
      <c r="C74" s="230" t="s">
        <v>223</v>
      </c>
      <c r="D74" s="230">
        <v>6.8000000000000005E-2</v>
      </c>
      <c r="E74" s="230">
        <v>0.13</v>
      </c>
      <c r="F74" s="230">
        <v>6.3E-2</v>
      </c>
      <c r="G74" s="230">
        <v>7.9000000000000001E-2</v>
      </c>
    </row>
    <row r="75" spans="1:7" ht="9.9499999999999993" customHeight="1" x14ac:dyDescent="0.15">
      <c r="A75" s="229">
        <v>81</v>
      </c>
      <c r="B75" s="232">
        <v>41227</v>
      </c>
      <c r="C75" s="230" t="s">
        <v>222</v>
      </c>
      <c r="D75" s="230">
        <v>7.8E-2</v>
      </c>
      <c r="E75" s="230">
        <v>0.151</v>
      </c>
      <c r="F75" s="230">
        <v>6.7000000000000004E-2</v>
      </c>
      <c r="G75" s="230">
        <v>0.09</v>
      </c>
    </row>
    <row r="76" spans="1:7" ht="9.9499999999999993" customHeight="1" x14ac:dyDescent="0.15">
      <c r="A76" s="229">
        <v>82</v>
      </c>
      <c r="B76" s="233">
        <v>41227</v>
      </c>
      <c r="C76" s="230" t="s">
        <v>223</v>
      </c>
      <c r="D76" s="230">
        <v>7.3999999999999996E-2</v>
      </c>
      <c r="E76" s="230">
        <v>0.13800000000000001</v>
      </c>
      <c r="F76" s="230">
        <v>6.2E-2</v>
      </c>
      <c r="G76" s="230">
        <v>7.5999999999999998E-2</v>
      </c>
    </row>
    <row r="77" spans="1:7" ht="9.9499999999999993" customHeight="1" x14ac:dyDescent="0.15">
      <c r="A77" s="229">
        <v>83</v>
      </c>
      <c r="B77" s="232">
        <v>41234</v>
      </c>
      <c r="C77" s="230" t="s">
        <v>222</v>
      </c>
      <c r="D77" s="230">
        <v>7.3999999999999996E-2</v>
      </c>
      <c r="E77" s="230">
        <v>0.14199999999999999</v>
      </c>
      <c r="F77" s="230">
        <v>6.5000000000000002E-2</v>
      </c>
      <c r="G77" s="230">
        <v>8.2000000000000003E-2</v>
      </c>
    </row>
    <row r="78" spans="1:7" ht="9.9499999999999993" customHeight="1" x14ac:dyDescent="0.15">
      <c r="A78" s="229">
        <v>84</v>
      </c>
      <c r="B78" s="233">
        <v>41234</v>
      </c>
      <c r="C78" s="230" t="s">
        <v>223</v>
      </c>
      <c r="D78" s="230">
        <v>6.8000000000000005E-2</v>
      </c>
      <c r="E78" s="230">
        <v>0.12</v>
      </c>
      <c r="F78" s="230">
        <v>6.6000000000000003E-2</v>
      </c>
      <c r="G78" s="230">
        <v>8.2000000000000003E-2</v>
      </c>
    </row>
    <row r="79" spans="1:7" ht="9.9499999999999993" customHeight="1" x14ac:dyDescent="0.15">
      <c r="A79" s="229">
        <v>85</v>
      </c>
      <c r="B79" s="232">
        <v>41241</v>
      </c>
      <c r="C79" s="230" t="s">
        <v>222</v>
      </c>
      <c r="D79" s="230">
        <v>7.1999999999999995E-2</v>
      </c>
      <c r="E79" s="230">
        <v>0.14799999999999999</v>
      </c>
      <c r="F79" s="230">
        <v>6.8000000000000005E-2</v>
      </c>
      <c r="G79" s="230">
        <v>0.08</v>
      </c>
    </row>
    <row r="80" spans="1:7" ht="9.9499999999999993" customHeight="1" x14ac:dyDescent="0.15">
      <c r="A80" s="229">
        <v>86</v>
      </c>
      <c r="B80" s="233">
        <v>41241</v>
      </c>
      <c r="C80" s="230" t="s">
        <v>223</v>
      </c>
      <c r="D80" s="230">
        <v>7.0000000000000007E-2</v>
      </c>
      <c r="E80" s="230">
        <v>0.13100000000000001</v>
      </c>
      <c r="F80" s="230">
        <v>6.2E-2</v>
      </c>
      <c r="G80" s="230">
        <v>7.6999999999999999E-2</v>
      </c>
    </row>
    <row r="81" spans="1:7" ht="9.9499999999999993" customHeight="1" x14ac:dyDescent="0.15">
      <c r="A81" s="229">
        <v>87</v>
      </c>
      <c r="B81" s="232">
        <v>41248</v>
      </c>
      <c r="C81" s="230" t="s">
        <v>222</v>
      </c>
      <c r="D81" s="230">
        <v>8.1000000000000003E-2</v>
      </c>
      <c r="E81" s="230">
        <v>0.15</v>
      </c>
      <c r="F81" s="230">
        <v>6.7000000000000004E-2</v>
      </c>
      <c r="G81" s="230">
        <v>8.2000000000000003E-2</v>
      </c>
    </row>
    <row r="82" spans="1:7" ht="9.9499999999999993" customHeight="1" x14ac:dyDescent="0.15">
      <c r="A82" s="229">
        <v>88</v>
      </c>
      <c r="B82" s="233">
        <v>41248</v>
      </c>
      <c r="C82" s="230" t="s">
        <v>223</v>
      </c>
      <c r="D82" s="230">
        <v>6.7000000000000004E-2</v>
      </c>
      <c r="E82" s="230">
        <v>0.122</v>
      </c>
      <c r="F82" s="230">
        <v>6.5000000000000002E-2</v>
      </c>
      <c r="G82" s="230">
        <v>7.5999999999999998E-2</v>
      </c>
    </row>
    <row r="83" spans="1:7" ht="9.9499999999999993" customHeight="1" x14ac:dyDescent="0.15">
      <c r="A83" s="229">
        <v>89</v>
      </c>
      <c r="B83" s="232">
        <v>41255</v>
      </c>
      <c r="C83" s="230" t="s">
        <v>222</v>
      </c>
      <c r="D83" s="230">
        <v>7.1999999999999995E-2</v>
      </c>
      <c r="E83" s="230">
        <v>0.153</v>
      </c>
      <c r="F83" s="230">
        <v>7.2999999999999995E-2</v>
      </c>
      <c r="G83" s="230">
        <v>8.5000000000000006E-2</v>
      </c>
    </row>
    <row r="84" spans="1:7" ht="9.9499999999999993" customHeight="1" x14ac:dyDescent="0.15">
      <c r="A84" s="229">
        <v>90</v>
      </c>
      <c r="B84" s="233">
        <v>41255</v>
      </c>
      <c r="C84" s="230" t="s">
        <v>223</v>
      </c>
      <c r="D84" s="230">
        <v>7.0999999999999994E-2</v>
      </c>
      <c r="E84" s="230">
        <v>0.13200000000000001</v>
      </c>
      <c r="F84" s="230">
        <v>6.4000000000000001E-2</v>
      </c>
      <c r="G84" s="230">
        <v>8.3000000000000004E-2</v>
      </c>
    </row>
    <row r="85" spans="1:7" ht="9.9499999999999993" customHeight="1" x14ac:dyDescent="0.15">
      <c r="A85" s="229">
        <v>91</v>
      </c>
      <c r="B85" s="232">
        <v>41262</v>
      </c>
      <c r="C85" s="230" t="s">
        <v>222</v>
      </c>
      <c r="D85" s="230">
        <v>7.6999999999999999E-2</v>
      </c>
      <c r="E85" s="230">
        <v>0.14199999999999999</v>
      </c>
      <c r="F85" s="230">
        <v>6.9000000000000006E-2</v>
      </c>
      <c r="G85" s="230">
        <v>8.3000000000000004E-2</v>
      </c>
    </row>
    <row r="86" spans="1:7" ht="9.9499999999999993" customHeight="1" x14ac:dyDescent="0.15">
      <c r="A86" s="229">
        <v>92</v>
      </c>
      <c r="B86" s="233">
        <v>41262</v>
      </c>
      <c r="C86" s="230" t="s">
        <v>223</v>
      </c>
      <c r="D86" s="230">
        <v>7.3999999999999996E-2</v>
      </c>
      <c r="E86" s="230">
        <v>0.123</v>
      </c>
      <c r="F86" s="230">
        <v>0.06</v>
      </c>
      <c r="G86" s="230">
        <v>7.2999999999999995E-2</v>
      </c>
    </row>
    <row r="87" spans="1:7" ht="9.9499999999999993" customHeight="1" x14ac:dyDescent="0.15">
      <c r="A87" s="229">
        <v>93</v>
      </c>
      <c r="B87" s="232">
        <v>41269</v>
      </c>
      <c r="C87" s="230" t="s">
        <v>222</v>
      </c>
      <c r="D87" s="230">
        <v>7.6999999999999999E-2</v>
      </c>
      <c r="E87" s="230">
        <v>0.152</v>
      </c>
      <c r="F87" s="230">
        <v>7.0999999999999994E-2</v>
      </c>
      <c r="G87" s="230">
        <v>7.9000000000000001E-2</v>
      </c>
    </row>
    <row r="88" spans="1:7" ht="9.9499999999999993" customHeight="1" x14ac:dyDescent="0.15">
      <c r="A88" s="229">
        <v>94</v>
      </c>
      <c r="B88" s="233">
        <v>41269</v>
      </c>
      <c r="C88" s="230" t="s">
        <v>223</v>
      </c>
      <c r="D88" s="230">
        <v>7.2999999999999995E-2</v>
      </c>
      <c r="E88" s="230">
        <v>0.13</v>
      </c>
      <c r="F88" s="230">
        <v>0.06</v>
      </c>
      <c r="G88" s="230">
        <v>7.4999999999999997E-2</v>
      </c>
    </row>
    <row r="89" spans="1:7" ht="9.9499999999999993" customHeight="1" x14ac:dyDescent="0.15">
      <c r="A89" s="229">
        <v>95</v>
      </c>
      <c r="B89" s="232">
        <v>41283</v>
      </c>
      <c r="C89" s="230" t="s">
        <v>222</v>
      </c>
      <c r="D89" s="230">
        <v>7.0999999999999994E-2</v>
      </c>
      <c r="E89" s="230">
        <v>0.14199999999999999</v>
      </c>
      <c r="F89" s="230">
        <v>7.2999999999999995E-2</v>
      </c>
      <c r="G89" s="230">
        <v>7.5999999999999998E-2</v>
      </c>
    </row>
    <row r="90" spans="1:7" ht="9.9499999999999993" customHeight="1" x14ac:dyDescent="0.15">
      <c r="A90" s="229">
        <v>96</v>
      </c>
      <c r="B90" s="233">
        <v>41283</v>
      </c>
      <c r="C90" s="230" t="s">
        <v>223</v>
      </c>
      <c r="D90" s="230">
        <v>6.5000000000000002E-2</v>
      </c>
      <c r="E90" s="230">
        <v>0.13500000000000001</v>
      </c>
      <c r="F90" s="230">
        <v>6.2E-2</v>
      </c>
      <c r="G90" s="230">
        <v>8.1000000000000003E-2</v>
      </c>
    </row>
    <row r="91" spans="1:7" ht="9.9499999999999993" customHeight="1" x14ac:dyDescent="0.15">
      <c r="A91" s="229">
        <v>97</v>
      </c>
      <c r="B91" s="232">
        <v>41290</v>
      </c>
      <c r="C91" s="230" t="s">
        <v>222</v>
      </c>
      <c r="D91" s="230">
        <v>5.8999999999999997E-2</v>
      </c>
      <c r="E91" s="230">
        <v>9.8000000000000004E-2</v>
      </c>
      <c r="F91" s="230">
        <v>5.7000000000000002E-2</v>
      </c>
      <c r="G91" s="230">
        <v>8.5999999999999993E-2</v>
      </c>
    </row>
    <row r="92" spans="1:7" ht="9.9499999999999993" customHeight="1" x14ac:dyDescent="0.15">
      <c r="A92" s="229">
        <v>98</v>
      </c>
      <c r="B92" s="233">
        <v>41290</v>
      </c>
      <c r="C92" s="230" t="s">
        <v>223</v>
      </c>
      <c r="D92" s="230">
        <v>5.7000000000000002E-2</v>
      </c>
      <c r="E92" s="230">
        <v>8.7999999999999995E-2</v>
      </c>
      <c r="F92" s="230">
        <v>5.0999999999999997E-2</v>
      </c>
      <c r="G92" s="230">
        <v>7.4999999999999997E-2</v>
      </c>
    </row>
    <row r="93" spans="1:7" ht="9.9499999999999993" customHeight="1" x14ac:dyDescent="0.15">
      <c r="A93" s="229">
        <v>99</v>
      </c>
      <c r="B93" s="232">
        <v>41297</v>
      </c>
      <c r="C93" s="230" t="s">
        <v>222</v>
      </c>
      <c r="D93" s="230">
        <v>7.1999999999999995E-2</v>
      </c>
      <c r="E93" s="230">
        <v>0.13300000000000001</v>
      </c>
      <c r="F93" s="230">
        <v>5.6000000000000001E-2</v>
      </c>
      <c r="G93" s="230">
        <v>7.2999999999999995E-2</v>
      </c>
    </row>
    <row r="94" spans="1:7" ht="9.9499999999999993" customHeight="1" x14ac:dyDescent="0.15">
      <c r="A94" s="229">
        <v>100</v>
      </c>
      <c r="B94" s="233">
        <v>41297</v>
      </c>
      <c r="C94" s="230" t="s">
        <v>223</v>
      </c>
      <c r="D94" s="230">
        <v>6.2E-2</v>
      </c>
      <c r="E94" s="230">
        <v>0.111</v>
      </c>
      <c r="F94" s="230">
        <v>5.7000000000000002E-2</v>
      </c>
      <c r="G94" s="230">
        <v>6.8000000000000005E-2</v>
      </c>
    </row>
    <row r="95" spans="1:7" ht="9.9499999999999993" customHeight="1" x14ac:dyDescent="0.15">
      <c r="A95" s="229">
        <v>101</v>
      </c>
      <c r="B95" s="232">
        <v>41304</v>
      </c>
      <c r="C95" s="230" t="s">
        <v>222</v>
      </c>
      <c r="D95" s="230">
        <v>7.0999999999999994E-2</v>
      </c>
      <c r="E95" s="230">
        <v>0.14199999999999999</v>
      </c>
      <c r="F95" s="230">
        <v>5.2999999999999999E-2</v>
      </c>
      <c r="G95" s="230">
        <v>7.6999999999999999E-2</v>
      </c>
    </row>
    <row r="96" spans="1:7" ht="9.9499999999999993" customHeight="1" x14ac:dyDescent="0.15">
      <c r="A96" s="229">
        <v>102</v>
      </c>
      <c r="B96" s="233">
        <v>41304</v>
      </c>
      <c r="C96" s="230" t="s">
        <v>223</v>
      </c>
      <c r="D96" s="230">
        <v>6.6000000000000003E-2</v>
      </c>
      <c r="E96" s="230">
        <v>0.121</v>
      </c>
      <c r="F96" s="230">
        <v>5.5E-2</v>
      </c>
      <c r="G96" s="230">
        <v>6.9000000000000006E-2</v>
      </c>
    </row>
    <row r="97" spans="1:7" ht="9.9499999999999993" customHeight="1" x14ac:dyDescent="0.15">
      <c r="A97" s="229">
        <v>103</v>
      </c>
      <c r="B97" s="232">
        <v>41311</v>
      </c>
      <c r="C97" s="230" t="s">
        <v>222</v>
      </c>
      <c r="D97" s="230">
        <v>6.7000000000000004E-2</v>
      </c>
      <c r="E97" s="230">
        <v>9.9000000000000005E-2</v>
      </c>
      <c r="F97" s="230">
        <v>6.5000000000000002E-2</v>
      </c>
      <c r="G97" s="230">
        <v>8.2000000000000003E-2</v>
      </c>
    </row>
    <row r="98" spans="1:7" ht="9.9499999999999993" customHeight="1" x14ac:dyDescent="0.15">
      <c r="A98" s="229">
        <v>104</v>
      </c>
      <c r="B98" s="233">
        <v>41311</v>
      </c>
      <c r="C98" s="230" t="s">
        <v>223</v>
      </c>
      <c r="D98" s="230">
        <v>7.0999999999999994E-2</v>
      </c>
      <c r="E98" s="230">
        <v>9.8000000000000004E-2</v>
      </c>
      <c r="F98" s="230">
        <v>6.6000000000000003E-2</v>
      </c>
      <c r="G98" s="230">
        <v>0.08</v>
      </c>
    </row>
    <row r="99" spans="1:7" ht="9.9499999999999993" customHeight="1" x14ac:dyDescent="0.15">
      <c r="A99" s="229">
        <v>105</v>
      </c>
      <c r="B99" s="232">
        <v>41318</v>
      </c>
      <c r="C99" s="230" t="s">
        <v>222</v>
      </c>
      <c r="D99" s="230">
        <v>8.1000000000000003E-2</v>
      </c>
      <c r="E99" s="230">
        <v>0.14599999999999999</v>
      </c>
      <c r="F99" s="230">
        <v>6.5000000000000002E-2</v>
      </c>
      <c r="G99" s="230">
        <v>7.4999999999999997E-2</v>
      </c>
    </row>
    <row r="100" spans="1:7" ht="9.9499999999999993" customHeight="1" x14ac:dyDescent="0.15">
      <c r="A100" s="229">
        <v>106</v>
      </c>
      <c r="B100" s="233">
        <v>41318</v>
      </c>
      <c r="C100" s="230" t="s">
        <v>223</v>
      </c>
      <c r="D100" s="230">
        <v>7.3999999999999996E-2</v>
      </c>
      <c r="E100" s="230">
        <v>0.11899999999999999</v>
      </c>
      <c r="F100" s="230">
        <v>6.8000000000000005E-2</v>
      </c>
      <c r="G100" s="230">
        <v>7.8E-2</v>
      </c>
    </row>
    <row r="101" spans="1:7" ht="9.9499999999999993" customHeight="1" x14ac:dyDescent="0.15">
      <c r="A101" s="229">
        <v>107</v>
      </c>
      <c r="B101" s="232">
        <v>41325</v>
      </c>
      <c r="C101" s="230" t="s">
        <v>222</v>
      </c>
      <c r="D101" s="230">
        <v>8.8999999999999996E-2</v>
      </c>
      <c r="E101" s="230">
        <v>9.7000000000000003E-2</v>
      </c>
      <c r="F101" s="230">
        <v>6.4000000000000001E-2</v>
      </c>
      <c r="G101" s="230">
        <v>7.8E-2</v>
      </c>
    </row>
    <row r="102" spans="1:7" ht="9.9499999999999993" customHeight="1" x14ac:dyDescent="0.15">
      <c r="A102" s="229">
        <v>108</v>
      </c>
      <c r="B102" s="233">
        <v>41325</v>
      </c>
      <c r="C102" s="230" t="s">
        <v>223</v>
      </c>
      <c r="D102" s="230">
        <v>7.4999999999999997E-2</v>
      </c>
      <c r="E102" s="230">
        <v>9.2999999999999999E-2</v>
      </c>
      <c r="F102" s="230">
        <v>6.4000000000000001E-2</v>
      </c>
      <c r="G102" s="230">
        <v>7.0999999999999994E-2</v>
      </c>
    </row>
    <row r="103" spans="1:7" ht="9.9499999999999993" customHeight="1" x14ac:dyDescent="0.15">
      <c r="A103" s="229">
        <v>109</v>
      </c>
      <c r="B103" s="232">
        <v>41332</v>
      </c>
      <c r="C103" s="230" t="s">
        <v>222</v>
      </c>
      <c r="D103" s="230">
        <v>8.8999999999999996E-2</v>
      </c>
      <c r="E103" s="230">
        <v>0.14099999999999999</v>
      </c>
      <c r="F103" s="230">
        <v>6.5000000000000002E-2</v>
      </c>
      <c r="G103" s="230">
        <v>7.4999999999999997E-2</v>
      </c>
    </row>
    <row r="104" spans="1:7" ht="9.9499999999999993" customHeight="1" x14ac:dyDescent="0.15">
      <c r="A104" s="229">
        <v>110</v>
      </c>
      <c r="B104" s="233">
        <v>41332</v>
      </c>
      <c r="C104" s="230" t="s">
        <v>223</v>
      </c>
      <c r="D104" s="230">
        <v>7.3999999999999996E-2</v>
      </c>
      <c r="E104" s="230">
        <v>0.109</v>
      </c>
      <c r="F104" s="230">
        <v>5.8000000000000003E-2</v>
      </c>
      <c r="G104" s="230">
        <v>6.7000000000000004E-2</v>
      </c>
    </row>
    <row r="105" spans="1:7" ht="9.9499999999999993" customHeight="1" x14ac:dyDescent="0.15">
      <c r="A105" s="229">
        <v>111</v>
      </c>
      <c r="B105" s="232">
        <v>41339</v>
      </c>
      <c r="C105" s="230" t="s">
        <v>222</v>
      </c>
      <c r="D105" s="230">
        <v>7.9000000000000001E-2</v>
      </c>
      <c r="E105" s="230">
        <v>0.13600000000000001</v>
      </c>
      <c r="F105" s="230">
        <v>5.8999999999999997E-2</v>
      </c>
      <c r="G105" s="230">
        <v>7.4999999999999997E-2</v>
      </c>
    </row>
    <row r="106" spans="1:7" ht="9.9499999999999993" customHeight="1" x14ac:dyDescent="0.15">
      <c r="A106" s="229">
        <v>112</v>
      </c>
      <c r="B106" s="233">
        <v>41339</v>
      </c>
      <c r="C106" s="230" t="s">
        <v>223</v>
      </c>
      <c r="D106" s="230">
        <v>7.4999999999999997E-2</v>
      </c>
      <c r="E106" s="230">
        <v>0.11700000000000001</v>
      </c>
      <c r="F106" s="230">
        <v>5.5E-2</v>
      </c>
      <c r="G106" s="230">
        <v>6.8000000000000005E-2</v>
      </c>
    </row>
    <row r="107" spans="1:7" ht="9.9499999999999993" customHeight="1" x14ac:dyDescent="0.15">
      <c r="A107" s="229">
        <v>113</v>
      </c>
      <c r="B107" s="232">
        <v>41346</v>
      </c>
      <c r="C107" s="230" t="s">
        <v>222</v>
      </c>
      <c r="D107" s="230">
        <v>7.8E-2</v>
      </c>
      <c r="E107" s="230">
        <v>0.106</v>
      </c>
      <c r="F107" s="230">
        <v>6.6000000000000003E-2</v>
      </c>
      <c r="G107" s="230">
        <v>6.7000000000000004E-2</v>
      </c>
    </row>
    <row r="108" spans="1:7" ht="9.9499999999999993" customHeight="1" x14ac:dyDescent="0.15">
      <c r="A108" s="229">
        <v>114</v>
      </c>
      <c r="B108" s="233">
        <v>41346</v>
      </c>
      <c r="C108" s="230" t="s">
        <v>223</v>
      </c>
      <c r="D108" s="230">
        <v>7.2999999999999995E-2</v>
      </c>
      <c r="E108" s="230">
        <v>8.6999999999999994E-2</v>
      </c>
      <c r="F108" s="230">
        <v>5.8000000000000003E-2</v>
      </c>
      <c r="G108" s="230">
        <v>7.2999999999999995E-2</v>
      </c>
    </row>
    <row r="109" spans="1:7" ht="9.9499999999999993" customHeight="1" x14ac:dyDescent="0.15">
      <c r="A109" s="229">
        <v>115</v>
      </c>
      <c r="B109" s="232">
        <v>41352</v>
      </c>
      <c r="C109" s="230" t="s">
        <v>222</v>
      </c>
      <c r="D109" s="230">
        <v>6.5000000000000002E-2</v>
      </c>
      <c r="E109" s="230">
        <v>9.8000000000000004E-2</v>
      </c>
      <c r="F109" s="230">
        <v>6.2E-2</v>
      </c>
      <c r="G109" s="230">
        <v>7.3999999999999996E-2</v>
      </c>
    </row>
    <row r="110" spans="1:7" ht="9.9499999999999993" customHeight="1" x14ac:dyDescent="0.15">
      <c r="A110" s="229">
        <v>116</v>
      </c>
      <c r="B110" s="233">
        <v>41352</v>
      </c>
      <c r="C110" s="230" t="s">
        <v>223</v>
      </c>
      <c r="D110" s="230">
        <v>6.4000000000000001E-2</v>
      </c>
      <c r="E110" s="230">
        <v>8.5000000000000006E-2</v>
      </c>
      <c r="F110" s="230">
        <v>5.8999999999999997E-2</v>
      </c>
      <c r="G110" s="230">
        <v>7.8E-2</v>
      </c>
    </row>
    <row r="111" spans="1:7" ht="9.9499999999999993" customHeight="1" x14ac:dyDescent="0.15">
      <c r="A111" s="229">
        <v>117</v>
      </c>
      <c r="B111" s="232">
        <v>41360</v>
      </c>
      <c r="C111" s="230" t="s">
        <v>222</v>
      </c>
      <c r="D111" s="230">
        <v>6.8000000000000005E-2</v>
      </c>
      <c r="E111" s="230">
        <v>0.13400000000000001</v>
      </c>
      <c r="F111" s="230">
        <v>7.0000000000000007E-2</v>
      </c>
      <c r="G111" s="230">
        <v>7.4999999999999997E-2</v>
      </c>
    </row>
    <row r="112" spans="1:7" ht="9.9499999999999993" customHeight="1" x14ac:dyDescent="0.15">
      <c r="A112" s="229">
        <v>118</v>
      </c>
      <c r="B112" s="233">
        <v>41360</v>
      </c>
      <c r="C112" s="230" t="s">
        <v>223</v>
      </c>
      <c r="D112" s="230">
        <v>7.0999999999999994E-2</v>
      </c>
      <c r="E112" s="230">
        <v>0.11899999999999999</v>
      </c>
      <c r="F112" s="230">
        <v>6.0999999999999999E-2</v>
      </c>
      <c r="G112" s="230">
        <v>7.4999999999999997E-2</v>
      </c>
    </row>
    <row r="113" spans="1:5" ht="9.9499999999999993" customHeight="1" x14ac:dyDescent="0.15">
      <c r="A113" s="229">
        <v>120</v>
      </c>
      <c r="B113" s="230" t="s">
        <v>224</v>
      </c>
    </row>
    <row r="114" spans="1:5" ht="9.9499999999999993" customHeight="1" x14ac:dyDescent="0.15">
      <c r="A114" s="229">
        <v>121</v>
      </c>
      <c r="B114" s="230" t="s">
        <v>197</v>
      </c>
    </row>
    <row r="115" spans="1:5" ht="9.9499999999999993" customHeight="1" x14ac:dyDescent="0.15">
      <c r="A115" s="229">
        <v>122</v>
      </c>
      <c r="B115" s="230" t="s">
        <v>198</v>
      </c>
    </row>
    <row r="116" spans="1:5" ht="9.9499999999999993" customHeight="1" x14ac:dyDescent="0.15">
      <c r="A116" s="229">
        <v>124</v>
      </c>
      <c r="B116" s="230" t="s">
        <v>199</v>
      </c>
    </row>
    <row r="117" spans="1:5" ht="9.9499999999999993" customHeight="1" x14ac:dyDescent="0.15">
      <c r="A117" s="229">
        <v>125</v>
      </c>
      <c r="B117" s="230" t="s">
        <v>200</v>
      </c>
    </row>
    <row r="118" spans="1:5" ht="9.9499999999999993" customHeight="1" x14ac:dyDescent="0.15">
      <c r="A118" s="229">
        <v>126</v>
      </c>
      <c r="B118" s="230" t="s">
        <v>201</v>
      </c>
      <c r="C118" s="230" t="s">
        <v>202</v>
      </c>
      <c r="D118" s="230" t="s">
        <v>203</v>
      </c>
      <c r="E118" s="230" t="s">
        <v>204</v>
      </c>
    </row>
    <row r="119" spans="1:5" ht="9.9499999999999993" customHeight="1" x14ac:dyDescent="0.15">
      <c r="A119" s="229">
        <v>127</v>
      </c>
      <c r="B119" s="231">
        <v>41116</v>
      </c>
      <c r="C119" s="230" t="s">
        <v>93</v>
      </c>
      <c r="D119" s="230">
        <v>76</v>
      </c>
      <c r="E119" s="230">
        <v>130</v>
      </c>
    </row>
    <row r="120" spans="1:5" ht="9.9499999999999993" customHeight="1" x14ac:dyDescent="0.15">
      <c r="A120" s="229">
        <v>128</v>
      </c>
      <c r="B120" s="231">
        <v>41135</v>
      </c>
      <c r="C120" s="230" t="s">
        <v>93</v>
      </c>
      <c r="D120" s="230">
        <v>57</v>
      </c>
      <c r="E120" s="230">
        <v>88</v>
      </c>
    </row>
    <row r="121" spans="1:5" ht="9.9499999999999993" customHeight="1" x14ac:dyDescent="0.15">
      <c r="A121" s="229">
        <v>129</v>
      </c>
      <c r="B121" s="231">
        <v>41157</v>
      </c>
      <c r="C121" s="230" t="s">
        <v>93</v>
      </c>
      <c r="D121" s="230">
        <v>63</v>
      </c>
      <c r="E121" s="230">
        <v>114</v>
      </c>
    </row>
    <row r="122" spans="1:5" ht="9.9499999999999993" customHeight="1" x14ac:dyDescent="0.15">
      <c r="A122" s="229">
        <v>130</v>
      </c>
      <c r="B122" s="231">
        <v>41197</v>
      </c>
      <c r="C122" s="230" t="s">
        <v>93</v>
      </c>
      <c r="D122" s="230">
        <v>33</v>
      </c>
      <c r="E122" s="230">
        <v>69</v>
      </c>
    </row>
    <row r="123" spans="1:5" ht="9.9499999999999993" customHeight="1" x14ac:dyDescent="0.15">
      <c r="A123" s="229">
        <v>131</v>
      </c>
      <c r="B123" s="231">
        <v>41218</v>
      </c>
      <c r="C123" s="230" t="s">
        <v>93</v>
      </c>
      <c r="D123" s="230">
        <v>46</v>
      </c>
      <c r="E123" s="230">
        <v>89</v>
      </c>
    </row>
    <row r="124" spans="1:5" ht="9.9499999999999993" customHeight="1" x14ac:dyDescent="0.15">
      <c r="A124" s="229">
        <v>132</v>
      </c>
      <c r="B124" s="230" t="s">
        <v>205</v>
      </c>
    </row>
    <row r="125" spans="1:5" ht="9.9499999999999993" customHeight="1" x14ac:dyDescent="0.15">
      <c r="A125" s="229">
        <v>133</v>
      </c>
      <c r="B125" s="230" t="s">
        <v>206</v>
      </c>
    </row>
    <row r="126" spans="1:5" ht="9.9499999999999993" customHeight="1" x14ac:dyDescent="0.15">
      <c r="A126" s="229">
        <v>134</v>
      </c>
      <c r="B126" s="230" t="s">
        <v>207</v>
      </c>
    </row>
    <row r="127" spans="1:5" ht="9.9499999999999993" customHeight="1" x14ac:dyDescent="0.15">
      <c r="A127" s="229">
        <v>136</v>
      </c>
      <c r="B127" s="230" t="s">
        <v>208</v>
      </c>
    </row>
    <row r="128" spans="1:5" ht="9.9499999999999993" customHeight="1" x14ac:dyDescent="0.15">
      <c r="A128" s="229">
        <v>137</v>
      </c>
      <c r="B128" s="230" t="s">
        <v>201</v>
      </c>
      <c r="C128" s="230" t="s">
        <v>202</v>
      </c>
      <c r="D128" s="230" t="s">
        <v>203</v>
      </c>
      <c r="E128" s="230" t="s">
        <v>204</v>
      </c>
    </row>
    <row r="129" spans="1:5" ht="9.9499999999999993" customHeight="1" x14ac:dyDescent="0.15">
      <c r="A129" s="229">
        <v>138</v>
      </c>
      <c r="B129" s="231">
        <v>41116</v>
      </c>
      <c r="C129" s="230" t="s">
        <v>93</v>
      </c>
      <c r="D129" s="230">
        <v>690</v>
      </c>
      <c r="E129" s="230">
        <v>1100</v>
      </c>
    </row>
    <row r="130" spans="1:5" ht="9.9499999999999993" customHeight="1" x14ac:dyDescent="0.15">
      <c r="A130" s="229">
        <v>139</v>
      </c>
      <c r="B130" s="231">
        <v>41135</v>
      </c>
      <c r="C130" s="230" t="s">
        <v>93</v>
      </c>
      <c r="D130" s="230">
        <v>610</v>
      </c>
      <c r="E130" s="230">
        <v>980</v>
      </c>
    </row>
    <row r="131" spans="1:5" ht="9.9499999999999993" customHeight="1" x14ac:dyDescent="0.15">
      <c r="A131" s="229">
        <v>140</v>
      </c>
      <c r="B131" s="231">
        <v>41157</v>
      </c>
      <c r="C131" s="230" t="s">
        <v>93</v>
      </c>
      <c r="D131" s="230">
        <v>490</v>
      </c>
      <c r="E131" s="230">
        <v>800</v>
      </c>
    </row>
    <row r="132" spans="1:5" ht="9.9499999999999993" customHeight="1" x14ac:dyDescent="0.15">
      <c r="A132" s="229">
        <v>141</v>
      </c>
      <c r="B132" s="231">
        <v>41197</v>
      </c>
      <c r="C132" s="230" t="s">
        <v>93</v>
      </c>
      <c r="D132" s="230">
        <v>660</v>
      </c>
      <c r="E132" s="230">
        <v>1230</v>
      </c>
    </row>
    <row r="133" spans="1:5" ht="9.9499999999999993" customHeight="1" x14ac:dyDescent="0.15">
      <c r="A133" s="229">
        <v>142</v>
      </c>
      <c r="B133" s="231">
        <v>41218</v>
      </c>
      <c r="C133" s="230" t="s">
        <v>93</v>
      </c>
      <c r="D133" s="230">
        <v>520</v>
      </c>
      <c r="E133" s="230">
        <v>950</v>
      </c>
    </row>
    <row r="134" spans="1:5" ht="9.9499999999999993" customHeight="1" x14ac:dyDescent="0.15">
      <c r="A134" s="229">
        <v>143</v>
      </c>
      <c r="B134" s="230" t="s">
        <v>205</v>
      </c>
    </row>
    <row r="135" spans="1:5" ht="9.9499999999999993" customHeight="1" x14ac:dyDescent="0.15">
      <c r="A135" s="229">
        <v>144</v>
      </c>
      <c r="B135" s="230" t="s">
        <v>206</v>
      </c>
    </row>
    <row r="136" spans="1:5" ht="9.9499999999999993" customHeight="1" x14ac:dyDescent="0.15">
      <c r="A136" s="229">
        <v>145</v>
      </c>
      <c r="B136" s="230" t="s">
        <v>207</v>
      </c>
    </row>
    <row r="137" spans="1:5" ht="9.9499999999999993" customHeight="1" x14ac:dyDescent="0.15">
      <c r="A137" s="229">
        <v>146</v>
      </c>
      <c r="B137" s="230" t="s">
        <v>209</v>
      </c>
    </row>
    <row r="138" spans="1:5" ht="9.9499999999999993" customHeight="1" x14ac:dyDescent="0.15">
      <c r="A138" s="229">
        <v>147</v>
      </c>
      <c r="B138" s="230" t="s">
        <v>210</v>
      </c>
    </row>
    <row r="139" spans="1:5" ht="9.9499999999999993" customHeight="1" x14ac:dyDescent="0.15">
      <c r="A139" s="229">
        <v>148</v>
      </c>
      <c r="B139" s="230" t="s">
        <v>211</v>
      </c>
    </row>
    <row r="140" spans="1:5" ht="9.9499999999999993" customHeight="1" x14ac:dyDescent="0.15">
      <c r="A140" s="229">
        <v>150</v>
      </c>
      <c r="B140" s="230" t="s">
        <v>212</v>
      </c>
    </row>
    <row r="141" spans="1:5" ht="9.9499999999999993" customHeight="1" x14ac:dyDescent="0.15">
      <c r="A141" s="229">
        <v>151</v>
      </c>
      <c r="B141" s="230" t="s">
        <v>201</v>
      </c>
      <c r="C141" s="230" t="s">
        <v>202</v>
      </c>
      <c r="D141" s="230" t="s">
        <v>203</v>
      </c>
      <c r="E141" s="230" t="s">
        <v>204</v>
      </c>
    </row>
    <row r="142" spans="1:5" ht="9.9499999999999993" customHeight="1" x14ac:dyDescent="0.15">
      <c r="A142" s="229">
        <v>152</v>
      </c>
      <c r="B142" s="231">
        <v>41116</v>
      </c>
      <c r="C142" s="230" t="s">
        <v>93</v>
      </c>
      <c r="D142" s="230" t="s">
        <v>93</v>
      </c>
      <c r="E142" s="230" t="s">
        <v>93</v>
      </c>
    </row>
    <row r="143" spans="1:5" ht="9.9499999999999993" customHeight="1" x14ac:dyDescent="0.15">
      <c r="A143" s="229">
        <v>153</v>
      </c>
      <c r="B143" s="231">
        <v>41135</v>
      </c>
      <c r="C143" s="230" t="s">
        <v>93</v>
      </c>
      <c r="D143" s="230" t="s">
        <v>93</v>
      </c>
      <c r="E143" s="230" t="s">
        <v>93</v>
      </c>
    </row>
    <row r="144" spans="1:5" ht="9.9499999999999993" customHeight="1" x14ac:dyDescent="0.15">
      <c r="A144" s="229">
        <v>154</v>
      </c>
      <c r="B144" s="231">
        <v>41157</v>
      </c>
      <c r="C144" s="230" t="s">
        <v>93</v>
      </c>
      <c r="D144" s="230" t="s">
        <v>93</v>
      </c>
      <c r="E144" s="230" t="s">
        <v>93</v>
      </c>
    </row>
    <row r="145" spans="1:7" ht="9.9499999999999993" customHeight="1" x14ac:dyDescent="0.15">
      <c r="A145" s="229">
        <v>155</v>
      </c>
      <c r="B145" s="231">
        <v>41197</v>
      </c>
      <c r="C145" s="230" t="s">
        <v>93</v>
      </c>
      <c r="D145" s="230" t="s">
        <v>93</v>
      </c>
      <c r="E145" s="230" t="s">
        <v>93</v>
      </c>
    </row>
    <row r="146" spans="1:7" ht="9.9499999999999993" customHeight="1" x14ac:dyDescent="0.15">
      <c r="A146" s="229">
        <v>156</v>
      </c>
      <c r="B146" s="231">
        <v>41218</v>
      </c>
      <c r="C146" s="230" t="s">
        <v>93</v>
      </c>
      <c r="D146" s="230" t="s">
        <v>93</v>
      </c>
      <c r="E146" s="230" t="s">
        <v>93</v>
      </c>
    </row>
    <row r="147" spans="1:7" ht="9.9499999999999993" customHeight="1" x14ac:dyDescent="0.15">
      <c r="A147" s="229">
        <v>157</v>
      </c>
      <c r="B147" s="230" t="s">
        <v>205</v>
      </c>
    </row>
    <row r="148" spans="1:7" ht="9.9499999999999993" customHeight="1" x14ac:dyDescent="0.15">
      <c r="A148" s="229">
        <v>158</v>
      </c>
      <c r="B148" s="230" t="s">
        <v>206</v>
      </c>
    </row>
    <row r="149" spans="1:7" ht="9.9499999999999993" customHeight="1" x14ac:dyDescent="0.15">
      <c r="A149" s="229">
        <v>159</v>
      </c>
      <c r="B149" s="230" t="s">
        <v>207</v>
      </c>
    </row>
    <row r="150" spans="1:7" ht="9.9499999999999993" customHeight="1" x14ac:dyDescent="0.15">
      <c r="A150" s="229">
        <v>161</v>
      </c>
      <c r="B150" s="230" t="s">
        <v>213</v>
      </c>
    </row>
    <row r="151" spans="1:7" ht="9.9499999999999993" customHeight="1" x14ac:dyDescent="0.15">
      <c r="A151" s="229">
        <v>162</v>
      </c>
      <c r="B151" s="230" t="s">
        <v>214</v>
      </c>
    </row>
    <row r="152" spans="1:7" ht="9.9499999999999993" customHeight="1" x14ac:dyDescent="0.15">
      <c r="A152" s="229">
        <v>165</v>
      </c>
      <c r="B152" s="230" t="s">
        <v>215</v>
      </c>
    </row>
    <row r="153" spans="1:7" ht="9.9499999999999993" customHeight="1" x14ac:dyDescent="0.15">
      <c r="A153" s="229">
        <v>166</v>
      </c>
      <c r="B153" s="230" t="s">
        <v>216</v>
      </c>
      <c r="C153" s="230" t="s">
        <v>217</v>
      </c>
      <c r="D153" s="230" t="s">
        <v>218</v>
      </c>
      <c r="E153" s="230" t="s">
        <v>219</v>
      </c>
      <c r="F153" s="230" t="s">
        <v>220</v>
      </c>
      <c r="G153" s="230" t="s">
        <v>221</v>
      </c>
    </row>
    <row r="154" spans="1:7" ht="9.9499999999999993" customHeight="1" x14ac:dyDescent="0.15">
      <c r="A154" s="229">
        <v>167</v>
      </c>
      <c r="B154" s="234">
        <v>41367</v>
      </c>
      <c r="C154" s="230" t="s">
        <v>222</v>
      </c>
      <c r="D154" s="230">
        <v>7.9000000000000001E-2</v>
      </c>
      <c r="E154" s="230">
        <v>0.13700000000000001</v>
      </c>
      <c r="F154" s="230">
        <v>6.9000000000000006E-2</v>
      </c>
      <c r="G154" s="230">
        <v>6.3E-2</v>
      </c>
    </row>
    <row r="155" spans="1:7" ht="9.9499999999999993" customHeight="1" x14ac:dyDescent="0.15">
      <c r="A155" s="229">
        <v>168</v>
      </c>
      <c r="B155" s="231">
        <v>41367</v>
      </c>
      <c r="C155" s="230" t="s">
        <v>223</v>
      </c>
      <c r="D155" s="230">
        <v>7.0000000000000007E-2</v>
      </c>
      <c r="E155" s="230">
        <v>0.125</v>
      </c>
      <c r="F155" s="230">
        <v>5.7000000000000002E-2</v>
      </c>
      <c r="G155" s="230">
        <v>6.5000000000000002E-2</v>
      </c>
    </row>
    <row r="156" spans="1:7" ht="9.9499999999999993" customHeight="1" x14ac:dyDescent="0.15">
      <c r="A156" s="229">
        <v>169</v>
      </c>
      <c r="B156" s="234">
        <v>41374</v>
      </c>
      <c r="C156" s="230" t="s">
        <v>222</v>
      </c>
      <c r="D156" s="230">
        <v>7.4999999999999997E-2</v>
      </c>
      <c r="E156" s="230">
        <v>0.128</v>
      </c>
      <c r="F156" s="230">
        <v>6.5000000000000002E-2</v>
      </c>
      <c r="G156" s="230">
        <v>7.0000000000000007E-2</v>
      </c>
    </row>
    <row r="157" spans="1:7" ht="9.9499999999999993" customHeight="1" x14ac:dyDescent="0.15">
      <c r="A157" s="229">
        <v>170</v>
      </c>
      <c r="B157" s="231">
        <v>41374</v>
      </c>
      <c r="C157" s="230" t="s">
        <v>223</v>
      </c>
      <c r="D157" s="230">
        <v>6.7000000000000004E-2</v>
      </c>
      <c r="E157" s="230">
        <v>0.114</v>
      </c>
      <c r="F157" s="230">
        <v>0.06</v>
      </c>
      <c r="G157" s="230">
        <v>6.5000000000000002E-2</v>
      </c>
    </row>
    <row r="158" spans="1:7" ht="9.9499999999999993" customHeight="1" x14ac:dyDescent="0.15">
      <c r="A158" s="229">
        <v>171</v>
      </c>
      <c r="B158" s="234">
        <v>41381</v>
      </c>
      <c r="C158" s="230" t="s">
        <v>222</v>
      </c>
      <c r="D158" s="230">
        <v>7.4999999999999997E-2</v>
      </c>
      <c r="E158" s="230">
        <v>0.129</v>
      </c>
      <c r="F158" s="230">
        <v>6.2E-2</v>
      </c>
      <c r="G158" s="230">
        <v>7.1999999999999995E-2</v>
      </c>
    </row>
    <row r="159" spans="1:7" ht="9.9499999999999993" customHeight="1" x14ac:dyDescent="0.15">
      <c r="A159" s="229">
        <v>172</v>
      </c>
      <c r="B159" s="231">
        <v>41381</v>
      </c>
      <c r="C159" s="230" t="s">
        <v>223</v>
      </c>
      <c r="D159" s="230">
        <v>6.7000000000000004E-2</v>
      </c>
      <c r="E159" s="230">
        <v>0.114</v>
      </c>
      <c r="F159" s="230">
        <v>5.8000000000000003E-2</v>
      </c>
      <c r="G159" s="230">
        <v>6.7000000000000004E-2</v>
      </c>
    </row>
    <row r="160" spans="1:7" ht="9.9499999999999993" customHeight="1" x14ac:dyDescent="0.15">
      <c r="A160" s="229">
        <v>173</v>
      </c>
      <c r="B160" s="234">
        <v>41388</v>
      </c>
      <c r="C160" s="230" t="s">
        <v>222</v>
      </c>
      <c r="D160" s="230">
        <v>6.9000000000000006E-2</v>
      </c>
      <c r="E160" s="230">
        <v>0.125</v>
      </c>
      <c r="F160" s="230">
        <v>0.06</v>
      </c>
      <c r="G160" s="230">
        <v>7.8E-2</v>
      </c>
    </row>
    <row r="161" spans="1:7" ht="9.9499999999999993" customHeight="1" x14ac:dyDescent="0.15">
      <c r="A161" s="229">
        <v>174</v>
      </c>
      <c r="B161" s="231">
        <v>41388</v>
      </c>
      <c r="C161" s="230" t="s">
        <v>223</v>
      </c>
      <c r="D161" s="230">
        <v>7.0999999999999994E-2</v>
      </c>
      <c r="E161" s="230">
        <v>0.105</v>
      </c>
      <c r="F161" s="230">
        <v>5.2999999999999999E-2</v>
      </c>
      <c r="G161" s="230">
        <v>6.4000000000000001E-2</v>
      </c>
    </row>
    <row r="162" spans="1:7" ht="9.9499999999999993" customHeight="1" x14ac:dyDescent="0.15">
      <c r="A162" s="229">
        <v>175</v>
      </c>
      <c r="B162" s="234">
        <v>41395</v>
      </c>
      <c r="C162" s="230" t="s">
        <v>222</v>
      </c>
      <c r="D162" s="230">
        <v>7.3999999999999996E-2</v>
      </c>
      <c r="E162" s="230">
        <v>0.13500000000000001</v>
      </c>
      <c r="F162" s="230">
        <v>5.8999999999999997E-2</v>
      </c>
      <c r="G162" s="230">
        <v>7.3999999999999996E-2</v>
      </c>
    </row>
    <row r="163" spans="1:7" ht="9.9499999999999993" customHeight="1" x14ac:dyDescent="0.15">
      <c r="A163" s="229">
        <v>176</v>
      </c>
      <c r="B163" s="231">
        <v>41395</v>
      </c>
      <c r="C163" s="230" t="s">
        <v>223</v>
      </c>
      <c r="D163" s="230">
        <v>6.4000000000000001E-2</v>
      </c>
      <c r="E163" s="230">
        <v>0.108</v>
      </c>
      <c r="F163" s="230">
        <v>0.05</v>
      </c>
      <c r="G163" s="230">
        <v>6.4000000000000001E-2</v>
      </c>
    </row>
    <row r="164" spans="1:7" ht="9.9499999999999993" customHeight="1" x14ac:dyDescent="0.15">
      <c r="A164" s="229">
        <v>177</v>
      </c>
      <c r="B164" s="234">
        <v>41402</v>
      </c>
      <c r="C164" s="230" t="s">
        <v>222</v>
      </c>
      <c r="D164" s="230">
        <v>0.11</v>
      </c>
      <c r="E164" s="230">
        <v>0.13300000000000001</v>
      </c>
      <c r="F164" s="230">
        <v>6.0999999999999999E-2</v>
      </c>
      <c r="G164" s="230">
        <v>9.2999999999999999E-2</v>
      </c>
    </row>
    <row r="165" spans="1:7" ht="9.9499999999999993" customHeight="1" x14ac:dyDescent="0.15">
      <c r="A165" s="229">
        <v>178</v>
      </c>
      <c r="B165" s="231">
        <v>41402</v>
      </c>
      <c r="C165" s="230" t="s">
        <v>223</v>
      </c>
      <c r="D165" s="230">
        <v>8.3000000000000004E-2</v>
      </c>
      <c r="E165" s="230">
        <v>0.111</v>
      </c>
      <c r="F165" s="230">
        <v>5.6000000000000001E-2</v>
      </c>
      <c r="G165" s="230">
        <v>8.5000000000000006E-2</v>
      </c>
    </row>
    <row r="166" spans="1:7" ht="9.9499999999999993" customHeight="1" x14ac:dyDescent="0.15">
      <c r="A166" s="229">
        <v>179</v>
      </c>
      <c r="B166" s="234">
        <v>41409</v>
      </c>
      <c r="C166" s="230" t="s">
        <v>222</v>
      </c>
      <c r="D166" s="230">
        <v>6.5000000000000002E-2</v>
      </c>
      <c r="E166" s="230">
        <v>0.13</v>
      </c>
      <c r="F166" s="230">
        <v>5.8999999999999997E-2</v>
      </c>
      <c r="G166" s="230">
        <v>7.5999999999999998E-2</v>
      </c>
    </row>
    <row r="167" spans="1:7" ht="9.9499999999999993" customHeight="1" x14ac:dyDescent="0.15">
      <c r="A167" s="229">
        <v>180</v>
      </c>
      <c r="B167" s="231">
        <v>41409</v>
      </c>
      <c r="C167" s="230" t="s">
        <v>223</v>
      </c>
      <c r="D167" s="230">
        <v>6.3E-2</v>
      </c>
      <c r="E167" s="230">
        <v>0.10299999999999999</v>
      </c>
      <c r="F167" s="230">
        <v>5.6000000000000001E-2</v>
      </c>
      <c r="G167" s="230">
        <v>6.6000000000000003E-2</v>
      </c>
    </row>
    <row r="168" spans="1:7" ht="9.9499999999999993" customHeight="1" x14ac:dyDescent="0.15">
      <c r="A168" s="229">
        <v>181</v>
      </c>
      <c r="B168" s="234">
        <v>41416</v>
      </c>
      <c r="C168" s="230" t="s">
        <v>222</v>
      </c>
      <c r="D168" s="230">
        <v>6.7000000000000004E-2</v>
      </c>
      <c r="E168" s="230">
        <v>0.127</v>
      </c>
      <c r="F168" s="230">
        <v>6.2E-2</v>
      </c>
      <c r="G168" s="230">
        <v>7.9000000000000001E-2</v>
      </c>
    </row>
    <row r="169" spans="1:7" ht="9.9499999999999993" customHeight="1" x14ac:dyDescent="0.15">
      <c r="A169" s="229">
        <v>182</v>
      </c>
      <c r="B169" s="231">
        <v>41416</v>
      </c>
      <c r="C169" s="230" t="s">
        <v>223</v>
      </c>
      <c r="D169" s="230">
        <v>6.7000000000000004E-2</v>
      </c>
      <c r="E169" s="230">
        <v>0.106</v>
      </c>
      <c r="F169" s="230">
        <v>5.6000000000000001E-2</v>
      </c>
      <c r="G169" s="230">
        <v>6.8000000000000005E-2</v>
      </c>
    </row>
    <row r="170" spans="1:7" ht="9.9499999999999993" customHeight="1" x14ac:dyDescent="0.15">
      <c r="A170" s="229">
        <v>183</v>
      </c>
      <c r="B170" s="234">
        <v>41423</v>
      </c>
      <c r="C170" s="230" t="s">
        <v>222</v>
      </c>
      <c r="D170" s="230">
        <v>6.9000000000000006E-2</v>
      </c>
      <c r="E170" s="230">
        <v>0.13700000000000001</v>
      </c>
      <c r="F170" s="230">
        <v>6.3E-2</v>
      </c>
      <c r="G170" s="230">
        <v>7.3999999999999996E-2</v>
      </c>
    </row>
    <row r="171" spans="1:7" ht="9.9499999999999993" customHeight="1" x14ac:dyDescent="0.15">
      <c r="A171" s="229">
        <v>184</v>
      </c>
      <c r="B171" s="231">
        <v>41423</v>
      </c>
      <c r="C171" s="230" t="s">
        <v>223</v>
      </c>
      <c r="D171" s="230">
        <v>6.6000000000000003E-2</v>
      </c>
      <c r="E171" s="230">
        <v>0.11799999999999999</v>
      </c>
      <c r="F171" s="230">
        <v>5.3999999999999999E-2</v>
      </c>
      <c r="G171" s="230">
        <v>6.8000000000000005E-2</v>
      </c>
    </row>
    <row r="172" spans="1:7" ht="9.9499999999999993" customHeight="1" x14ac:dyDescent="0.15">
      <c r="A172" s="229">
        <v>185</v>
      </c>
      <c r="B172" s="234">
        <v>41430</v>
      </c>
      <c r="C172" s="230" t="s">
        <v>222</v>
      </c>
      <c r="D172" s="230">
        <v>7.0999999999999994E-2</v>
      </c>
      <c r="E172" s="230">
        <v>0.126</v>
      </c>
      <c r="F172" s="230">
        <v>5.8000000000000003E-2</v>
      </c>
      <c r="G172" s="230">
        <v>7.0000000000000007E-2</v>
      </c>
    </row>
    <row r="173" spans="1:7" ht="9.9499999999999993" customHeight="1" x14ac:dyDescent="0.15">
      <c r="A173" s="229">
        <v>186</v>
      </c>
      <c r="B173" s="231">
        <v>41430</v>
      </c>
      <c r="C173" s="230" t="s">
        <v>223</v>
      </c>
      <c r="D173" s="230">
        <v>6.8000000000000005E-2</v>
      </c>
      <c r="E173" s="230">
        <v>0.107</v>
      </c>
      <c r="F173" s="230">
        <v>5.5E-2</v>
      </c>
      <c r="G173" s="230">
        <v>7.0000000000000007E-2</v>
      </c>
    </row>
    <row r="174" spans="1:7" ht="9.9499999999999993" customHeight="1" x14ac:dyDescent="0.15">
      <c r="A174" s="229">
        <v>187</v>
      </c>
      <c r="B174" s="234">
        <v>41437</v>
      </c>
      <c r="C174" s="230" t="s">
        <v>222</v>
      </c>
      <c r="D174" s="230">
        <v>6.8000000000000005E-2</v>
      </c>
      <c r="E174" s="230">
        <v>0.13500000000000001</v>
      </c>
      <c r="F174" s="230">
        <v>5.7000000000000002E-2</v>
      </c>
      <c r="G174" s="230">
        <v>7.5999999999999998E-2</v>
      </c>
    </row>
    <row r="175" spans="1:7" ht="9.9499999999999993" customHeight="1" x14ac:dyDescent="0.15">
      <c r="A175" s="229">
        <v>188</v>
      </c>
      <c r="B175" s="231">
        <v>41437</v>
      </c>
      <c r="C175" s="230" t="s">
        <v>223</v>
      </c>
      <c r="D175" s="230">
        <v>6.5000000000000002E-2</v>
      </c>
      <c r="E175" s="230">
        <v>0.121</v>
      </c>
      <c r="F175" s="230">
        <v>5.7000000000000002E-2</v>
      </c>
      <c r="G175" s="230">
        <v>6.7000000000000004E-2</v>
      </c>
    </row>
    <row r="176" spans="1:7" ht="9.9499999999999993" customHeight="1" x14ac:dyDescent="0.15">
      <c r="A176" s="229">
        <v>189</v>
      </c>
      <c r="B176" s="234">
        <v>41444</v>
      </c>
      <c r="C176" s="230" t="s">
        <v>222</v>
      </c>
      <c r="D176" s="230">
        <v>7.9000000000000001E-2</v>
      </c>
      <c r="E176" s="230">
        <v>0.14899999999999999</v>
      </c>
      <c r="F176" s="230">
        <v>0.18099999999999999</v>
      </c>
      <c r="G176" s="230">
        <v>7.2999999999999995E-2</v>
      </c>
    </row>
    <row r="177" spans="1:7" ht="9.9499999999999993" customHeight="1" x14ac:dyDescent="0.15">
      <c r="A177" s="229">
        <v>190</v>
      </c>
      <c r="B177" s="231">
        <v>41444</v>
      </c>
      <c r="C177" s="230" t="s">
        <v>223</v>
      </c>
      <c r="D177" s="230">
        <v>6.6000000000000003E-2</v>
      </c>
      <c r="E177" s="230">
        <v>0.126</v>
      </c>
      <c r="F177" s="230">
        <v>6.0999999999999999E-2</v>
      </c>
      <c r="G177" s="230">
        <v>7.0000000000000007E-2</v>
      </c>
    </row>
    <row r="178" spans="1:7" ht="9.9499999999999993" customHeight="1" x14ac:dyDescent="0.15">
      <c r="A178" s="229">
        <v>191</v>
      </c>
      <c r="B178" s="234">
        <v>41451</v>
      </c>
      <c r="C178" s="230" t="s">
        <v>222</v>
      </c>
      <c r="D178" s="230">
        <v>6.3E-2</v>
      </c>
      <c r="E178" s="230">
        <v>0.122</v>
      </c>
      <c r="F178" s="230">
        <v>6.0999999999999999E-2</v>
      </c>
      <c r="G178" s="230">
        <v>6.7000000000000004E-2</v>
      </c>
    </row>
    <row r="179" spans="1:7" ht="9.9499999999999993" customHeight="1" x14ac:dyDescent="0.15">
      <c r="A179" s="229">
        <v>192</v>
      </c>
      <c r="B179" s="231">
        <v>41451</v>
      </c>
      <c r="C179" s="230" t="s">
        <v>223</v>
      </c>
      <c r="D179" s="230">
        <v>6.5000000000000002E-2</v>
      </c>
      <c r="E179" s="230">
        <v>0.11</v>
      </c>
      <c r="F179" s="230">
        <v>5.3999999999999999E-2</v>
      </c>
      <c r="G179" s="230">
        <v>6.4000000000000001E-2</v>
      </c>
    </row>
    <row r="180" spans="1:7" ht="9.9499999999999993" customHeight="1" x14ac:dyDescent="0.15">
      <c r="A180" s="229">
        <v>193</v>
      </c>
      <c r="B180" s="234">
        <v>41458</v>
      </c>
      <c r="C180" s="230" t="s">
        <v>222</v>
      </c>
      <c r="D180" s="230">
        <v>6.6000000000000003E-2</v>
      </c>
      <c r="E180" s="230">
        <v>0.128</v>
      </c>
      <c r="F180" s="230">
        <v>5.6000000000000001E-2</v>
      </c>
      <c r="G180" s="230">
        <v>6.9000000000000006E-2</v>
      </c>
    </row>
    <row r="181" spans="1:7" ht="9.9499999999999993" customHeight="1" x14ac:dyDescent="0.15">
      <c r="A181" s="229">
        <v>194</v>
      </c>
      <c r="B181" s="231">
        <v>41458</v>
      </c>
      <c r="C181" s="230" t="s">
        <v>223</v>
      </c>
      <c r="D181" s="230">
        <v>6.3E-2</v>
      </c>
      <c r="E181" s="230">
        <v>0.107</v>
      </c>
      <c r="F181" s="230">
        <v>0.05</v>
      </c>
      <c r="G181" s="230">
        <v>6.0999999999999999E-2</v>
      </c>
    </row>
    <row r="182" spans="1:7" ht="9.9499999999999993" customHeight="1" x14ac:dyDescent="0.15">
      <c r="A182" s="229">
        <v>195</v>
      </c>
      <c r="B182" s="234">
        <v>41465</v>
      </c>
      <c r="C182" s="230" t="s">
        <v>222</v>
      </c>
      <c r="D182" s="230">
        <v>6.7000000000000004E-2</v>
      </c>
      <c r="E182" s="230">
        <v>0.12</v>
      </c>
      <c r="F182" s="230">
        <v>6.2E-2</v>
      </c>
      <c r="G182" s="230">
        <v>6.8000000000000005E-2</v>
      </c>
    </row>
    <row r="183" spans="1:7" ht="9.9499999999999993" customHeight="1" x14ac:dyDescent="0.15">
      <c r="A183" s="229">
        <v>196</v>
      </c>
      <c r="B183" s="231">
        <v>41465</v>
      </c>
      <c r="C183" s="230" t="s">
        <v>223</v>
      </c>
      <c r="D183" s="230">
        <v>6.6000000000000003E-2</v>
      </c>
      <c r="E183" s="230">
        <v>0.10199999999999999</v>
      </c>
      <c r="F183" s="230">
        <v>4.9000000000000002E-2</v>
      </c>
      <c r="G183" s="230">
        <v>0.06</v>
      </c>
    </row>
    <row r="184" spans="1:7" ht="9.9499999999999993" customHeight="1" x14ac:dyDescent="0.15">
      <c r="A184" s="229">
        <v>197</v>
      </c>
      <c r="B184" s="234">
        <v>41472</v>
      </c>
      <c r="C184" s="230" t="s">
        <v>222</v>
      </c>
      <c r="D184" s="230">
        <v>6.8000000000000005E-2</v>
      </c>
      <c r="E184" s="230">
        <v>0.129</v>
      </c>
      <c r="F184" s="230">
        <v>6.0999999999999999E-2</v>
      </c>
      <c r="G184" s="230">
        <v>6.6000000000000003E-2</v>
      </c>
    </row>
    <row r="185" spans="1:7" ht="9.9499999999999993" customHeight="1" x14ac:dyDescent="0.15">
      <c r="A185" s="229">
        <v>198</v>
      </c>
      <c r="B185" s="231">
        <v>41472</v>
      </c>
      <c r="C185" s="230" t="s">
        <v>223</v>
      </c>
      <c r="D185" s="230">
        <v>6.3E-2</v>
      </c>
      <c r="E185" s="230">
        <v>0.105</v>
      </c>
      <c r="F185" s="230">
        <v>5.1999999999999998E-2</v>
      </c>
      <c r="G185" s="230">
        <v>0.06</v>
      </c>
    </row>
    <row r="186" spans="1:7" ht="9.9499999999999993" customHeight="1" x14ac:dyDescent="0.15">
      <c r="A186" s="229">
        <v>199</v>
      </c>
      <c r="B186" s="234">
        <v>41479</v>
      </c>
      <c r="C186" s="230" t="s">
        <v>222</v>
      </c>
      <c r="D186" s="230">
        <v>6.7000000000000004E-2</v>
      </c>
      <c r="E186" s="230">
        <v>0.129</v>
      </c>
      <c r="F186" s="230">
        <v>6.0999999999999999E-2</v>
      </c>
      <c r="G186" s="230">
        <v>6.6000000000000003E-2</v>
      </c>
    </row>
    <row r="187" spans="1:7" ht="9.9499999999999993" customHeight="1" x14ac:dyDescent="0.15">
      <c r="A187" s="229">
        <v>200</v>
      </c>
      <c r="B187" s="231">
        <v>41479</v>
      </c>
      <c r="C187" s="230" t="s">
        <v>223</v>
      </c>
      <c r="D187" s="230">
        <v>6.4000000000000001E-2</v>
      </c>
      <c r="E187" s="230">
        <v>0.107</v>
      </c>
      <c r="F187" s="230">
        <v>0.05</v>
      </c>
      <c r="G187" s="230">
        <v>6.5000000000000002E-2</v>
      </c>
    </row>
    <row r="188" spans="1:7" ht="9.9499999999999993" customHeight="1" x14ac:dyDescent="0.15">
      <c r="A188" s="229">
        <v>201</v>
      </c>
      <c r="B188" s="234">
        <v>41486</v>
      </c>
      <c r="C188" s="230" t="s">
        <v>222</v>
      </c>
      <c r="D188" s="230">
        <v>7.0000000000000007E-2</v>
      </c>
      <c r="E188" s="230">
        <v>0.14000000000000001</v>
      </c>
      <c r="F188" s="230">
        <v>0.06</v>
      </c>
      <c r="G188" s="230">
        <v>6.7000000000000004E-2</v>
      </c>
    </row>
    <row r="189" spans="1:7" ht="9.9499999999999993" customHeight="1" x14ac:dyDescent="0.15">
      <c r="A189" s="229">
        <v>202</v>
      </c>
      <c r="B189" s="231">
        <v>41486</v>
      </c>
      <c r="C189" s="230" t="s">
        <v>223</v>
      </c>
      <c r="D189" s="230">
        <v>5.8000000000000003E-2</v>
      </c>
      <c r="E189" s="230">
        <v>0.11799999999999999</v>
      </c>
      <c r="F189" s="230">
        <v>5.1999999999999998E-2</v>
      </c>
      <c r="G189" s="230">
        <v>0.06</v>
      </c>
    </row>
    <row r="190" spans="1:7" ht="9.9499999999999993" customHeight="1" x14ac:dyDescent="0.15">
      <c r="A190" s="229">
        <v>203</v>
      </c>
      <c r="B190" s="234">
        <v>41493</v>
      </c>
      <c r="C190" s="230" t="s">
        <v>222</v>
      </c>
      <c r="D190" s="230">
        <v>6.6000000000000003E-2</v>
      </c>
      <c r="E190" s="230">
        <v>8.4000000000000005E-2</v>
      </c>
      <c r="F190" s="230">
        <v>5.7000000000000002E-2</v>
      </c>
      <c r="G190" s="230">
        <v>6.3E-2</v>
      </c>
    </row>
    <row r="191" spans="1:7" ht="9.9499999999999993" customHeight="1" x14ac:dyDescent="0.15">
      <c r="A191" s="229">
        <v>204</v>
      </c>
      <c r="B191" s="231">
        <v>41493</v>
      </c>
      <c r="C191" s="230" t="s">
        <v>223</v>
      </c>
      <c r="D191" s="230">
        <v>0.06</v>
      </c>
      <c r="E191" s="230">
        <v>7.4999999999999997E-2</v>
      </c>
      <c r="F191" s="230">
        <v>4.8000000000000001E-2</v>
      </c>
      <c r="G191" s="230">
        <v>0.06</v>
      </c>
    </row>
    <row r="192" spans="1:7" ht="9.9499999999999993" customHeight="1" x14ac:dyDescent="0.15">
      <c r="A192" s="229">
        <v>205</v>
      </c>
      <c r="B192" s="234">
        <v>41500</v>
      </c>
      <c r="C192" s="230" t="s">
        <v>222</v>
      </c>
      <c r="D192" s="230">
        <v>6.4000000000000001E-2</v>
      </c>
      <c r="E192" s="230">
        <v>8.5000000000000006E-2</v>
      </c>
      <c r="F192" s="230">
        <v>0.06</v>
      </c>
      <c r="G192" s="230">
        <v>6.5000000000000002E-2</v>
      </c>
    </row>
    <row r="193" spans="1:7" ht="9.9499999999999993" customHeight="1" x14ac:dyDescent="0.15">
      <c r="A193" s="229">
        <v>206</v>
      </c>
      <c r="B193" s="231">
        <v>41500</v>
      </c>
      <c r="C193" s="230" t="s">
        <v>223</v>
      </c>
      <c r="D193" s="230">
        <v>0.06</v>
      </c>
      <c r="E193" s="230">
        <v>8.2000000000000003E-2</v>
      </c>
      <c r="F193" s="230">
        <v>0.06</v>
      </c>
      <c r="G193" s="230">
        <v>5.7000000000000002E-2</v>
      </c>
    </row>
    <row r="194" spans="1:7" ht="9.9499999999999993" customHeight="1" x14ac:dyDescent="0.15">
      <c r="A194" s="229">
        <v>207</v>
      </c>
      <c r="B194" s="234">
        <v>41507</v>
      </c>
      <c r="C194" s="230" t="s">
        <v>222</v>
      </c>
      <c r="D194" s="230">
        <v>6.4000000000000001E-2</v>
      </c>
      <c r="E194" s="230">
        <v>8.4000000000000005E-2</v>
      </c>
      <c r="F194" s="230">
        <v>6.3E-2</v>
      </c>
      <c r="G194" s="230">
        <v>6.8000000000000005E-2</v>
      </c>
    </row>
    <row r="195" spans="1:7" ht="9.9499999999999993" customHeight="1" x14ac:dyDescent="0.15">
      <c r="A195" s="229">
        <v>208</v>
      </c>
      <c r="B195" s="231">
        <v>41507</v>
      </c>
      <c r="C195" s="230" t="s">
        <v>223</v>
      </c>
      <c r="D195" s="230">
        <v>6.4000000000000001E-2</v>
      </c>
      <c r="E195" s="230">
        <v>7.9000000000000001E-2</v>
      </c>
      <c r="F195" s="230">
        <v>5.8999999999999997E-2</v>
      </c>
      <c r="G195" s="230">
        <v>6.0999999999999999E-2</v>
      </c>
    </row>
    <row r="196" spans="1:7" ht="9.9499999999999993" customHeight="1" x14ac:dyDescent="0.15">
      <c r="A196" s="229">
        <v>209</v>
      </c>
      <c r="B196" s="234">
        <v>41514</v>
      </c>
      <c r="C196" s="230" t="s">
        <v>222</v>
      </c>
      <c r="D196" s="230">
        <v>6.9000000000000006E-2</v>
      </c>
      <c r="E196" s="230">
        <v>8.5000000000000006E-2</v>
      </c>
      <c r="F196" s="230">
        <v>6.3E-2</v>
      </c>
      <c r="G196" s="230">
        <v>6.2E-2</v>
      </c>
    </row>
    <row r="197" spans="1:7" ht="9.9499999999999993" customHeight="1" x14ac:dyDescent="0.15">
      <c r="A197" s="229">
        <v>210</v>
      </c>
      <c r="B197" s="231">
        <v>41514</v>
      </c>
      <c r="C197" s="230" t="s">
        <v>223</v>
      </c>
      <c r="D197" s="230">
        <v>5.8999999999999997E-2</v>
      </c>
      <c r="E197" s="230">
        <v>8.1000000000000003E-2</v>
      </c>
      <c r="F197" s="230">
        <v>5.6000000000000001E-2</v>
      </c>
      <c r="G197" s="230">
        <v>6.0999999999999999E-2</v>
      </c>
    </row>
    <row r="198" spans="1:7" ht="9.9499999999999993" customHeight="1" x14ac:dyDescent="0.15">
      <c r="A198" s="229">
        <v>211</v>
      </c>
      <c r="B198" s="234">
        <v>41521</v>
      </c>
      <c r="C198" s="230" t="s">
        <v>222</v>
      </c>
      <c r="D198" s="230">
        <v>6.6000000000000003E-2</v>
      </c>
      <c r="E198" s="230">
        <v>0.114</v>
      </c>
      <c r="F198" s="230">
        <v>5.8999999999999997E-2</v>
      </c>
      <c r="G198" s="230">
        <v>6.9000000000000006E-2</v>
      </c>
    </row>
    <row r="199" spans="1:7" ht="9.9499999999999993" customHeight="1" x14ac:dyDescent="0.15">
      <c r="A199" s="229">
        <v>212</v>
      </c>
      <c r="B199" s="231">
        <v>41521</v>
      </c>
      <c r="C199" s="230" t="s">
        <v>223</v>
      </c>
      <c r="D199" s="230">
        <v>5.8999999999999997E-2</v>
      </c>
      <c r="E199" s="230">
        <v>0.11</v>
      </c>
      <c r="F199" s="230">
        <v>5.5E-2</v>
      </c>
      <c r="G199" s="230">
        <v>6.0999999999999999E-2</v>
      </c>
    </row>
    <row r="200" spans="1:7" ht="9.9499999999999993" customHeight="1" x14ac:dyDescent="0.15">
      <c r="A200" s="229">
        <v>213</v>
      </c>
      <c r="B200" s="234">
        <v>41528</v>
      </c>
      <c r="C200" s="230" t="s">
        <v>222</v>
      </c>
      <c r="D200" s="230">
        <v>0.06</v>
      </c>
      <c r="E200" s="230">
        <v>0.127</v>
      </c>
      <c r="F200" s="230">
        <v>0.05</v>
      </c>
      <c r="G200" s="230">
        <v>6.0999999999999999E-2</v>
      </c>
    </row>
    <row r="201" spans="1:7" ht="9.9499999999999993" customHeight="1" x14ac:dyDescent="0.15">
      <c r="A201" s="229">
        <v>214</v>
      </c>
      <c r="B201" s="231">
        <v>41528</v>
      </c>
      <c r="C201" s="230" t="s">
        <v>223</v>
      </c>
      <c r="D201" s="230">
        <v>5.7000000000000002E-2</v>
      </c>
      <c r="E201" s="230">
        <v>0.105</v>
      </c>
      <c r="F201" s="230">
        <v>4.5999999999999999E-2</v>
      </c>
      <c r="G201" s="230">
        <v>5.5E-2</v>
      </c>
    </row>
    <row r="202" spans="1:7" ht="9.9499999999999993" customHeight="1" x14ac:dyDescent="0.15">
      <c r="A202" s="229">
        <v>215</v>
      </c>
      <c r="B202" s="234">
        <v>41535</v>
      </c>
      <c r="C202" s="230" t="s">
        <v>222</v>
      </c>
      <c r="D202" s="230">
        <v>6.3E-2</v>
      </c>
      <c r="E202" s="230">
        <v>0.13200000000000001</v>
      </c>
      <c r="F202" s="230">
        <v>6.8000000000000005E-2</v>
      </c>
      <c r="G202" s="230">
        <v>6.5000000000000002E-2</v>
      </c>
    </row>
    <row r="203" spans="1:7" ht="9.9499999999999993" customHeight="1" x14ac:dyDescent="0.15">
      <c r="A203" s="229">
        <v>216</v>
      </c>
      <c r="B203" s="231">
        <v>41535</v>
      </c>
      <c r="C203" s="230" t="s">
        <v>223</v>
      </c>
      <c r="D203" s="230">
        <v>5.8000000000000003E-2</v>
      </c>
      <c r="E203" s="230">
        <v>0.10100000000000001</v>
      </c>
      <c r="F203" s="230">
        <v>5.7000000000000002E-2</v>
      </c>
      <c r="G203" s="230">
        <v>6.3E-2</v>
      </c>
    </row>
    <row r="204" spans="1:7" ht="9.9499999999999993" customHeight="1" x14ac:dyDescent="0.15">
      <c r="A204" s="229">
        <v>217</v>
      </c>
      <c r="B204" s="234">
        <v>41542</v>
      </c>
      <c r="C204" s="230" t="s">
        <v>222</v>
      </c>
      <c r="D204" s="230">
        <v>6.7000000000000004E-2</v>
      </c>
      <c r="E204" s="230">
        <v>0.13900000000000001</v>
      </c>
      <c r="F204" s="230">
        <v>6.8000000000000005E-2</v>
      </c>
      <c r="G204" s="230">
        <v>6.7000000000000004E-2</v>
      </c>
    </row>
    <row r="205" spans="1:7" ht="9.9499999999999993" customHeight="1" x14ac:dyDescent="0.15">
      <c r="A205" s="229">
        <v>218</v>
      </c>
      <c r="B205" s="231">
        <v>41542</v>
      </c>
      <c r="C205" s="230" t="s">
        <v>223</v>
      </c>
      <c r="D205" s="230">
        <v>6.4000000000000001E-2</v>
      </c>
      <c r="E205" s="230">
        <v>0.11</v>
      </c>
      <c r="F205" s="230">
        <v>5.6000000000000001E-2</v>
      </c>
      <c r="G205" s="230">
        <v>6.4000000000000001E-2</v>
      </c>
    </row>
    <row r="206" spans="1:7" ht="9.9499999999999993" customHeight="1" x14ac:dyDescent="0.15">
      <c r="A206" s="229">
        <v>219</v>
      </c>
      <c r="B206" s="234">
        <v>41549</v>
      </c>
      <c r="C206" s="230" t="s">
        <v>222</v>
      </c>
      <c r="D206" s="230">
        <v>5.8999999999999997E-2</v>
      </c>
      <c r="E206" s="230">
        <v>0.13600000000000001</v>
      </c>
      <c r="F206" s="230">
        <v>6.5000000000000002E-2</v>
      </c>
      <c r="G206" s="230">
        <v>5.8000000000000003E-2</v>
      </c>
    </row>
    <row r="207" spans="1:7" ht="9.9499999999999993" customHeight="1" x14ac:dyDescent="0.15">
      <c r="A207" s="229">
        <v>220</v>
      </c>
      <c r="B207" s="231">
        <v>41549</v>
      </c>
      <c r="C207" s="230" t="s">
        <v>223</v>
      </c>
      <c r="D207" s="230">
        <v>5.2999999999999999E-2</v>
      </c>
      <c r="E207" s="230">
        <v>0.108</v>
      </c>
      <c r="F207" s="230">
        <v>5.5E-2</v>
      </c>
      <c r="G207" s="230">
        <v>5.2999999999999999E-2</v>
      </c>
    </row>
    <row r="208" spans="1:7" ht="9.9499999999999993" customHeight="1" x14ac:dyDescent="0.15">
      <c r="A208" s="229">
        <v>221</v>
      </c>
      <c r="B208" s="234">
        <v>41556</v>
      </c>
      <c r="C208" s="230" t="s">
        <v>222</v>
      </c>
      <c r="D208" s="230">
        <v>6.8000000000000005E-2</v>
      </c>
      <c r="E208" s="230">
        <v>0.13600000000000001</v>
      </c>
      <c r="F208" s="230">
        <v>6.6000000000000003E-2</v>
      </c>
      <c r="G208" s="230">
        <v>6.9000000000000006E-2</v>
      </c>
    </row>
    <row r="209" spans="1:7" ht="9.9499999999999993" customHeight="1" x14ac:dyDescent="0.15">
      <c r="A209" s="229">
        <v>222</v>
      </c>
      <c r="B209" s="231">
        <v>41556</v>
      </c>
      <c r="C209" s="230" t="s">
        <v>223</v>
      </c>
      <c r="D209" s="230">
        <v>5.8999999999999997E-2</v>
      </c>
      <c r="E209" s="230">
        <v>0.105</v>
      </c>
      <c r="F209" s="230">
        <v>5.8999999999999997E-2</v>
      </c>
      <c r="G209" s="230">
        <v>6.0999999999999999E-2</v>
      </c>
    </row>
    <row r="210" spans="1:7" ht="9.9499999999999993" customHeight="1" x14ac:dyDescent="0.15">
      <c r="A210" s="229">
        <v>223</v>
      </c>
      <c r="B210" s="234">
        <v>41563</v>
      </c>
      <c r="C210" s="230" t="s">
        <v>222</v>
      </c>
      <c r="D210" s="230">
        <v>6.4000000000000001E-2</v>
      </c>
      <c r="E210" s="230">
        <v>0.13800000000000001</v>
      </c>
      <c r="F210" s="230">
        <v>6.3E-2</v>
      </c>
      <c r="G210" s="230">
        <v>6.3E-2</v>
      </c>
    </row>
    <row r="211" spans="1:7" ht="9.9499999999999993" customHeight="1" x14ac:dyDescent="0.15">
      <c r="A211" s="229">
        <v>224</v>
      </c>
      <c r="B211" s="231">
        <v>41563</v>
      </c>
      <c r="C211" s="230" t="s">
        <v>223</v>
      </c>
      <c r="D211" s="230">
        <v>5.6000000000000001E-2</v>
      </c>
      <c r="E211" s="230">
        <v>0.106</v>
      </c>
      <c r="F211" s="230">
        <v>5.8000000000000003E-2</v>
      </c>
      <c r="G211" s="230">
        <v>0.05</v>
      </c>
    </row>
    <row r="212" spans="1:7" ht="9.9499999999999993" customHeight="1" x14ac:dyDescent="0.15">
      <c r="A212" s="229">
        <v>225</v>
      </c>
      <c r="B212" s="234">
        <v>41570</v>
      </c>
      <c r="C212" s="230" t="s">
        <v>222</v>
      </c>
      <c r="D212" s="230">
        <v>6.7000000000000004E-2</v>
      </c>
      <c r="E212" s="230">
        <v>0.14000000000000001</v>
      </c>
      <c r="F212" s="230">
        <v>6.3E-2</v>
      </c>
      <c r="G212" s="230">
        <v>6.7000000000000004E-2</v>
      </c>
    </row>
    <row r="213" spans="1:7" ht="9.9499999999999993" customHeight="1" x14ac:dyDescent="0.15">
      <c r="A213" s="229">
        <v>226</v>
      </c>
      <c r="B213" s="231">
        <v>41570</v>
      </c>
      <c r="C213" s="230" t="s">
        <v>223</v>
      </c>
      <c r="D213" s="230">
        <v>5.8000000000000003E-2</v>
      </c>
      <c r="E213" s="230">
        <v>0.107</v>
      </c>
      <c r="F213" s="230">
        <v>5.1999999999999998E-2</v>
      </c>
      <c r="G213" s="230">
        <v>5.6000000000000001E-2</v>
      </c>
    </row>
    <row r="214" spans="1:7" ht="9.9499999999999993" customHeight="1" x14ac:dyDescent="0.15">
      <c r="A214" s="229">
        <v>227</v>
      </c>
      <c r="B214" s="234">
        <v>41577</v>
      </c>
      <c r="C214" s="230" t="s">
        <v>222</v>
      </c>
      <c r="D214" s="230">
        <v>6.7000000000000004E-2</v>
      </c>
      <c r="E214" s="230">
        <v>0.13200000000000001</v>
      </c>
      <c r="F214" s="230">
        <v>6.4000000000000001E-2</v>
      </c>
      <c r="G214" s="230">
        <v>6.9000000000000006E-2</v>
      </c>
    </row>
    <row r="215" spans="1:7" ht="9.9499999999999993" customHeight="1" x14ac:dyDescent="0.15">
      <c r="A215" s="229">
        <v>228</v>
      </c>
      <c r="B215" s="231">
        <v>41577</v>
      </c>
      <c r="C215" s="230" t="s">
        <v>223</v>
      </c>
      <c r="D215" s="230">
        <v>5.5E-2</v>
      </c>
      <c r="E215" s="230">
        <v>0.111</v>
      </c>
      <c r="F215" s="230">
        <v>4.5999999999999999E-2</v>
      </c>
      <c r="G215" s="230">
        <v>5.7000000000000002E-2</v>
      </c>
    </row>
    <row r="216" spans="1:7" ht="9.9499999999999993" customHeight="1" x14ac:dyDescent="0.15">
      <c r="A216" s="229">
        <v>229</v>
      </c>
      <c r="B216" s="234">
        <v>41584</v>
      </c>
      <c r="C216" s="230" t="s">
        <v>222</v>
      </c>
      <c r="D216" s="230">
        <v>6.7000000000000004E-2</v>
      </c>
      <c r="E216" s="230">
        <v>0.13800000000000001</v>
      </c>
      <c r="F216" s="230">
        <v>6.9000000000000006E-2</v>
      </c>
      <c r="G216" s="230">
        <v>6.5000000000000002E-2</v>
      </c>
    </row>
    <row r="217" spans="1:7" ht="9.9499999999999993" customHeight="1" x14ac:dyDescent="0.15">
      <c r="A217" s="229">
        <v>230</v>
      </c>
      <c r="B217" s="231">
        <v>41584</v>
      </c>
      <c r="C217" s="230" t="s">
        <v>223</v>
      </c>
      <c r="D217" s="230">
        <v>6.2E-2</v>
      </c>
      <c r="E217" s="230">
        <v>0.104</v>
      </c>
      <c r="F217" s="230">
        <v>5.5E-2</v>
      </c>
      <c r="G217" s="230">
        <v>6.0999999999999999E-2</v>
      </c>
    </row>
    <row r="218" spans="1:7" ht="9.9499999999999993" customHeight="1" x14ac:dyDescent="0.15">
      <c r="A218" s="229">
        <v>231</v>
      </c>
      <c r="B218" s="234">
        <v>41591</v>
      </c>
      <c r="C218" s="230" t="s">
        <v>222</v>
      </c>
      <c r="D218" s="230">
        <v>7.1999999999999995E-2</v>
      </c>
      <c r="E218" s="230">
        <v>0.13700000000000001</v>
      </c>
      <c r="F218" s="230">
        <v>6.4000000000000001E-2</v>
      </c>
      <c r="G218" s="230">
        <v>7.2999999999999995E-2</v>
      </c>
    </row>
    <row r="219" spans="1:7" ht="9.9499999999999993" customHeight="1" x14ac:dyDescent="0.15">
      <c r="A219" s="229">
        <v>232</v>
      </c>
      <c r="B219" s="231">
        <v>41591</v>
      </c>
      <c r="C219" s="230" t="s">
        <v>223</v>
      </c>
      <c r="D219" s="230">
        <v>7.0000000000000007E-2</v>
      </c>
      <c r="E219" s="230">
        <v>0.113</v>
      </c>
      <c r="F219" s="230">
        <v>5.0999999999999997E-2</v>
      </c>
      <c r="G219" s="230">
        <v>5.8000000000000003E-2</v>
      </c>
    </row>
    <row r="220" spans="1:7" ht="9.9499999999999993" customHeight="1" x14ac:dyDescent="0.15">
      <c r="A220" s="229">
        <v>233</v>
      </c>
      <c r="B220" s="234">
        <v>41598</v>
      </c>
      <c r="C220" s="230" t="s">
        <v>222</v>
      </c>
      <c r="D220" s="230">
        <v>6.8000000000000005E-2</v>
      </c>
      <c r="E220" s="230">
        <v>0.14399999999999999</v>
      </c>
      <c r="F220" s="230">
        <v>6.4000000000000001E-2</v>
      </c>
      <c r="G220" s="230">
        <v>7.0999999999999994E-2</v>
      </c>
    </row>
    <row r="221" spans="1:7" ht="9.9499999999999993" customHeight="1" x14ac:dyDescent="0.15">
      <c r="A221" s="229">
        <v>234</v>
      </c>
      <c r="B221" s="231">
        <v>41598</v>
      </c>
      <c r="C221" s="230" t="s">
        <v>223</v>
      </c>
      <c r="D221" s="230">
        <v>6.0999999999999999E-2</v>
      </c>
      <c r="E221" s="230">
        <v>0.109</v>
      </c>
      <c r="F221" s="230">
        <v>5.0999999999999997E-2</v>
      </c>
      <c r="G221" s="230">
        <v>5.8999999999999997E-2</v>
      </c>
    </row>
    <row r="222" spans="1:7" ht="9.9499999999999993" customHeight="1" x14ac:dyDescent="0.15">
      <c r="A222" s="229">
        <v>235</v>
      </c>
      <c r="B222" s="234">
        <v>41605</v>
      </c>
      <c r="C222" s="230" t="s">
        <v>222</v>
      </c>
      <c r="D222" s="230">
        <v>6.8000000000000005E-2</v>
      </c>
      <c r="E222" s="230">
        <v>0.14000000000000001</v>
      </c>
      <c r="F222" s="230">
        <v>6.8000000000000005E-2</v>
      </c>
      <c r="G222" s="230">
        <v>6.8000000000000005E-2</v>
      </c>
    </row>
    <row r="223" spans="1:7" ht="9.9499999999999993" customHeight="1" x14ac:dyDescent="0.15">
      <c r="A223" s="229">
        <v>236</v>
      </c>
      <c r="B223" s="231">
        <v>41605</v>
      </c>
      <c r="C223" s="230" t="s">
        <v>223</v>
      </c>
      <c r="D223" s="230">
        <v>6.0999999999999999E-2</v>
      </c>
      <c r="E223" s="230">
        <v>0.1</v>
      </c>
      <c r="F223" s="230">
        <v>5.0999999999999997E-2</v>
      </c>
      <c r="G223" s="230">
        <v>6.0999999999999999E-2</v>
      </c>
    </row>
    <row r="224" spans="1:7" ht="9.9499999999999993" customHeight="1" x14ac:dyDescent="0.15">
      <c r="A224" s="229">
        <v>237</v>
      </c>
      <c r="B224" s="234">
        <v>41612</v>
      </c>
      <c r="C224" s="230" t="s">
        <v>222</v>
      </c>
      <c r="D224" s="230">
        <v>6.9000000000000006E-2</v>
      </c>
      <c r="E224" s="230">
        <v>0.13700000000000001</v>
      </c>
      <c r="F224" s="230">
        <v>6.8000000000000005E-2</v>
      </c>
      <c r="G224" s="230">
        <v>7.2999999999999995E-2</v>
      </c>
    </row>
    <row r="225" spans="1:7" ht="9.9499999999999993" customHeight="1" x14ac:dyDescent="0.15">
      <c r="A225" s="229">
        <v>238</v>
      </c>
      <c r="B225" s="231">
        <v>41612</v>
      </c>
      <c r="C225" s="230" t="s">
        <v>223</v>
      </c>
      <c r="D225" s="230">
        <v>6.5000000000000002E-2</v>
      </c>
      <c r="E225" s="230">
        <v>0.10199999999999999</v>
      </c>
      <c r="F225" s="230">
        <v>5.6000000000000001E-2</v>
      </c>
      <c r="G225" s="230">
        <v>6.5000000000000002E-2</v>
      </c>
    </row>
    <row r="226" spans="1:7" ht="9.9499999999999993" customHeight="1" x14ac:dyDescent="0.15">
      <c r="A226" s="229">
        <v>239</v>
      </c>
      <c r="B226" s="234">
        <v>41619</v>
      </c>
      <c r="C226" s="230" t="s">
        <v>222</v>
      </c>
      <c r="D226" s="230">
        <v>6.9000000000000006E-2</v>
      </c>
      <c r="E226" s="230">
        <v>0.13800000000000001</v>
      </c>
      <c r="F226" s="230">
        <v>6.7000000000000004E-2</v>
      </c>
      <c r="G226" s="230">
        <v>6.6000000000000003E-2</v>
      </c>
    </row>
    <row r="227" spans="1:7" ht="9.9499999999999993" customHeight="1" x14ac:dyDescent="0.15">
      <c r="A227" s="229">
        <v>240</v>
      </c>
      <c r="B227" s="231">
        <v>41619</v>
      </c>
      <c r="C227" s="230" t="s">
        <v>223</v>
      </c>
      <c r="D227" s="230">
        <v>6.4000000000000001E-2</v>
      </c>
      <c r="E227" s="230">
        <v>0.115</v>
      </c>
      <c r="F227" s="230">
        <v>5.3999999999999999E-2</v>
      </c>
      <c r="G227" s="230">
        <v>5.7000000000000002E-2</v>
      </c>
    </row>
    <row r="228" spans="1:7" ht="9.9499999999999993" customHeight="1" x14ac:dyDescent="0.15">
      <c r="A228" s="229">
        <v>241</v>
      </c>
      <c r="B228" s="234">
        <v>41626</v>
      </c>
      <c r="C228" s="230" t="s">
        <v>222</v>
      </c>
      <c r="D228" s="230">
        <v>6.8000000000000005E-2</v>
      </c>
      <c r="E228" s="230">
        <v>0.13300000000000001</v>
      </c>
      <c r="F228" s="230">
        <v>0.06</v>
      </c>
      <c r="G228" s="230">
        <v>6.7000000000000004E-2</v>
      </c>
    </row>
    <row r="229" spans="1:7" ht="9.9499999999999993" customHeight="1" x14ac:dyDescent="0.15">
      <c r="A229" s="229">
        <v>242</v>
      </c>
      <c r="B229" s="231">
        <v>41626</v>
      </c>
      <c r="C229" s="230" t="s">
        <v>223</v>
      </c>
      <c r="D229" s="230">
        <v>6.3E-2</v>
      </c>
      <c r="E229" s="230">
        <v>0.113</v>
      </c>
      <c r="F229" s="230">
        <v>5.7000000000000002E-2</v>
      </c>
      <c r="G229" s="230">
        <v>6.8000000000000005E-2</v>
      </c>
    </row>
    <row r="230" spans="1:7" ht="9.9499999999999993" customHeight="1" x14ac:dyDescent="0.15">
      <c r="A230" s="229">
        <v>243</v>
      </c>
      <c r="B230" s="234">
        <v>41633</v>
      </c>
      <c r="C230" s="230" t="s">
        <v>222</v>
      </c>
      <c r="D230" s="230">
        <v>7.0000000000000007E-2</v>
      </c>
      <c r="E230" s="230">
        <v>0.13700000000000001</v>
      </c>
      <c r="F230" s="230">
        <v>6.5000000000000002E-2</v>
      </c>
      <c r="G230" s="230">
        <v>7.3999999999999996E-2</v>
      </c>
    </row>
    <row r="231" spans="1:7" ht="9.9499999999999993" customHeight="1" x14ac:dyDescent="0.15">
      <c r="A231" s="229">
        <v>244</v>
      </c>
      <c r="B231" s="231">
        <v>41633</v>
      </c>
      <c r="C231" s="230" t="s">
        <v>223</v>
      </c>
      <c r="D231" s="230">
        <v>6.0999999999999999E-2</v>
      </c>
      <c r="E231" s="230">
        <v>0.11</v>
      </c>
      <c r="F231" s="230">
        <v>5.6000000000000001E-2</v>
      </c>
      <c r="G231" s="230">
        <v>0.06</v>
      </c>
    </row>
    <row r="232" spans="1:7" ht="9.9499999999999993" customHeight="1" x14ac:dyDescent="0.15">
      <c r="A232" s="229">
        <v>245</v>
      </c>
      <c r="B232" s="234">
        <v>41647</v>
      </c>
      <c r="C232" s="230" t="s">
        <v>222</v>
      </c>
      <c r="D232" s="230">
        <v>6.8000000000000005E-2</v>
      </c>
      <c r="E232" s="230">
        <v>0.13400000000000001</v>
      </c>
      <c r="F232" s="230">
        <v>6.3E-2</v>
      </c>
      <c r="G232" s="230">
        <v>7.1999999999999995E-2</v>
      </c>
    </row>
    <row r="233" spans="1:7" ht="9.9499999999999993" customHeight="1" x14ac:dyDescent="0.15">
      <c r="A233" s="229">
        <v>248</v>
      </c>
      <c r="B233" s="231">
        <v>41647</v>
      </c>
      <c r="C233" s="230" t="s">
        <v>223</v>
      </c>
      <c r="D233" s="230">
        <v>6.2E-2</v>
      </c>
      <c r="E233" s="230">
        <v>0.106</v>
      </c>
      <c r="F233" s="230">
        <v>5.5E-2</v>
      </c>
      <c r="G233" s="230">
        <v>6.5000000000000002E-2</v>
      </c>
    </row>
    <row r="234" spans="1:7" ht="9.9499999999999993" customHeight="1" x14ac:dyDescent="0.15">
      <c r="A234" s="229">
        <v>249</v>
      </c>
      <c r="B234" s="234">
        <v>41654</v>
      </c>
      <c r="C234" s="230" t="s">
        <v>222</v>
      </c>
      <c r="D234" s="230">
        <v>6.9000000000000006E-2</v>
      </c>
      <c r="E234" s="230">
        <v>0.129</v>
      </c>
      <c r="F234" s="230">
        <v>6.5000000000000002E-2</v>
      </c>
      <c r="G234" s="230">
        <v>7.2999999999999995E-2</v>
      </c>
    </row>
    <row r="235" spans="1:7" ht="9.9499999999999993" customHeight="1" x14ac:dyDescent="0.15">
      <c r="A235" s="229">
        <v>250</v>
      </c>
      <c r="B235" s="231">
        <v>41654</v>
      </c>
      <c r="C235" s="230" t="s">
        <v>223</v>
      </c>
      <c r="D235" s="230">
        <v>6.3E-2</v>
      </c>
      <c r="E235" s="230">
        <v>0.1</v>
      </c>
      <c r="F235" s="230">
        <v>5.0999999999999997E-2</v>
      </c>
      <c r="G235" s="230">
        <v>6.2E-2</v>
      </c>
    </row>
    <row r="236" spans="1:7" ht="9.9499999999999993" customHeight="1" x14ac:dyDescent="0.15">
      <c r="A236" s="229">
        <v>251</v>
      </c>
      <c r="B236" s="234">
        <v>41661</v>
      </c>
      <c r="C236" s="230" t="s">
        <v>222</v>
      </c>
      <c r="D236" s="230">
        <v>7.3999999999999996E-2</v>
      </c>
      <c r="E236" s="230">
        <v>0.13300000000000001</v>
      </c>
      <c r="F236" s="230">
        <v>6.3E-2</v>
      </c>
      <c r="G236" s="230">
        <v>5.7000000000000002E-2</v>
      </c>
    </row>
    <row r="237" spans="1:7" ht="9.9499999999999993" customHeight="1" x14ac:dyDescent="0.15">
      <c r="A237" s="229">
        <v>252</v>
      </c>
      <c r="B237" s="231">
        <v>41661</v>
      </c>
      <c r="C237" s="230" t="s">
        <v>223</v>
      </c>
      <c r="D237" s="230">
        <v>6.2E-2</v>
      </c>
      <c r="E237" s="230">
        <v>0.106</v>
      </c>
      <c r="F237" s="230">
        <v>5.3999999999999999E-2</v>
      </c>
      <c r="G237" s="230">
        <v>5.2999999999999999E-2</v>
      </c>
    </row>
    <row r="238" spans="1:7" ht="9.9499999999999993" customHeight="1" x14ac:dyDescent="0.15">
      <c r="A238" s="229">
        <v>253</v>
      </c>
      <c r="B238" s="234">
        <v>41668</v>
      </c>
      <c r="C238" s="230" t="s">
        <v>222</v>
      </c>
      <c r="D238" s="230">
        <v>7.8E-2</v>
      </c>
      <c r="E238" s="230">
        <v>0.13800000000000001</v>
      </c>
      <c r="F238" s="230">
        <v>6.7000000000000004E-2</v>
      </c>
      <c r="G238" s="230">
        <v>6.6000000000000003E-2</v>
      </c>
    </row>
    <row r="239" spans="1:7" ht="9.9499999999999993" customHeight="1" x14ac:dyDescent="0.15">
      <c r="A239" s="229">
        <v>254</v>
      </c>
      <c r="B239" s="231">
        <v>41668</v>
      </c>
      <c r="C239" s="230" t="s">
        <v>223</v>
      </c>
      <c r="D239" s="230">
        <v>6.2E-2</v>
      </c>
      <c r="E239" s="230">
        <v>0.105</v>
      </c>
      <c r="F239" s="230">
        <v>5.7000000000000002E-2</v>
      </c>
      <c r="G239" s="230">
        <v>5.8000000000000003E-2</v>
      </c>
    </row>
    <row r="240" spans="1:7" ht="9.9499999999999993" customHeight="1" x14ac:dyDescent="0.15">
      <c r="A240" s="229">
        <v>255</v>
      </c>
      <c r="B240" s="234">
        <v>41675</v>
      </c>
      <c r="C240" s="230" t="s">
        <v>222</v>
      </c>
      <c r="D240" s="230">
        <v>9.7000000000000003E-2</v>
      </c>
      <c r="E240" s="230">
        <v>0.13500000000000001</v>
      </c>
      <c r="F240" s="230">
        <v>6.3E-2</v>
      </c>
      <c r="G240" s="230">
        <v>6.4000000000000001E-2</v>
      </c>
    </row>
    <row r="241" spans="1:7" ht="9.9499999999999993" customHeight="1" x14ac:dyDescent="0.15">
      <c r="A241" s="229">
        <v>256</v>
      </c>
      <c r="B241" s="231">
        <v>41675</v>
      </c>
      <c r="C241" s="230" t="s">
        <v>223</v>
      </c>
      <c r="D241" s="230">
        <v>7.8E-2</v>
      </c>
      <c r="E241" s="230">
        <v>0.105</v>
      </c>
      <c r="F241" s="230">
        <v>5.6000000000000001E-2</v>
      </c>
      <c r="G241" s="230">
        <v>6.0999999999999999E-2</v>
      </c>
    </row>
    <row r="242" spans="1:7" ht="9.9499999999999993" customHeight="1" x14ac:dyDescent="0.15">
      <c r="A242" s="229">
        <v>257</v>
      </c>
      <c r="B242" s="234">
        <v>41682</v>
      </c>
      <c r="C242" s="230" t="s">
        <v>222</v>
      </c>
      <c r="D242" s="230">
        <v>6.5000000000000002E-2</v>
      </c>
      <c r="E242" s="230">
        <v>0.12</v>
      </c>
      <c r="F242" s="230">
        <v>4.7E-2</v>
      </c>
      <c r="G242" s="230">
        <v>0.05</v>
      </c>
    </row>
    <row r="243" spans="1:7" ht="9.9499999999999993" customHeight="1" x14ac:dyDescent="0.15">
      <c r="A243" s="229">
        <v>258</v>
      </c>
      <c r="B243" s="231">
        <v>41682</v>
      </c>
      <c r="C243" s="230" t="s">
        <v>223</v>
      </c>
      <c r="D243" s="230">
        <v>5.8999999999999997E-2</v>
      </c>
      <c r="E243" s="230">
        <v>9.5000000000000001E-2</v>
      </c>
      <c r="F243" s="230">
        <v>4.1000000000000002E-2</v>
      </c>
      <c r="G243" s="230">
        <v>4.8000000000000001E-2</v>
      </c>
    </row>
    <row r="244" spans="1:7" ht="9.9499999999999993" customHeight="1" x14ac:dyDescent="0.15">
      <c r="A244" s="229">
        <v>259</v>
      </c>
      <c r="B244" s="234">
        <v>41689</v>
      </c>
      <c r="C244" s="230" t="s">
        <v>222</v>
      </c>
      <c r="D244" s="230">
        <v>6.5000000000000002E-2</v>
      </c>
      <c r="E244" s="230">
        <v>0.13200000000000001</v>
      </c>
      <c r="F244" s="230">
        <v>5.7000000000000002E-2</v>
      </c>
      <c r="G244" s="230">
        <v>5.8999999999999997E-2</v>
      </c>
    </row>
    <row r="245" spans="1:7" ht="9.9499999999999993" customHeight="1" x14ac:dyDescent="0.15">
      <c r="A245" s="229">
        <v>260</v>
      </c>
      <c r="B245" s="231">
        <v>41689</v>
      </c>
      <c r="C245" s="230" t="s">
        <v>223</v>
      </c>
      <c r="D245" s="230">
        <v>6.0999999999999999E-2</v>
      </c>
      <c r="E245" s="230">
        <v>0.106</v>
      </c>
      <c r="F245" s="230">
        <v>4.5999999999999999E-2</v>
      </c>
      <c r="G245" s="230">
        <v>5.1999999999999998E-2</v>
      </c>
    </row>
    <row r="246" spans="1:7" ht="9.9499999999999993" customHeight="1" x14ac:dyDescent="0.15">
      <c r="A246" s="229">
        <v>261</v>
      </c>
      <c r="B246" s="234">
        <v>41696</v>
      </c>
      <c r="C246" s="230" t="s">
        <v>222</v>
      </c>
      <c r="D246" s="230" t="s">
        <v>225</v>
      </c>
      <c r="E246" s="230" t="s">
        <v>226</v>
      </c>
      <c r="F246" s="230" t="s">
        <v>227</v>
      </c>
      <c r="G246" s="230" t="s">
        <v>228</v>
      </c>
    </row>
    <row r="247" spans="1:7" ht="9.9499999999999993" customHeight="1" x14ac:dyDescent="0.15">
      <c r="A247" s="229">
        <v>262</v>
      </c>
      <c r="B247" s="231">
        <v>41696</v>
      </c>
      <c r="C247" s="230" t="s">
        <v>229</v>
      </c>
      <c r="D247" s="230" t="s">
        <v>230</v>
      </c>
      <c r="E247" s="230" t="s">
        <v>231</v>
      </c>
      <c r="F247" s="230" t="s">
        <v>232</v>
      </c>
      <c r="G247" s="230" t="s">
        <v>233</v>
      </c>
    </row>
    <row r="248" spans="1:7" ht="9.9499999999999993" customHeight="1" x14ac:dyDescent="0.15">
      <c r="A248" s="229">
        <v>263</v>
      </c>
      <c r="B248" s="234">
        <v>41703</v>
      </c>
      <c r="C248" s="230" t="s">
        <v>234</v>
      </c>
      <c r="D248" s="230" t="s">
        <v>235</v>
      </c>
      <c r="E248" s="230" t="s">
        <v>236</v>
      </c>
      <c r="F248" s="230" t="s">
        <v>237</v>
      </c>
      <c r="G248" s="230" t="s">
        <v>238</v>
      </c>
    </row>
    <row r="249" spans="1:7" ht="9.9499999999999993" customHeight="1" x14ac:dyDescent="0.15">
      <c r="A249" s="229">
        <v>264</v>
      </c>
      <c r="B249" s="231">
        <v>41703</v>
      </c>
      <c r="C249" s="230" t="s">
        <v>239</v>
      </c>
      <c r="D249" s="230" t="s">
        <v>240</v>
      </c>
      <c r="E249" s="230" t="s">
        <v>241</v>
      </c>
      <c r="F249" s="230" t="s">
        <v>240</v>
      </c>
      <c r="G249" s="230" t="s">
        <v>242</v>
      </c>
    </row>
    <row r="250" spans="1:7" ht="9.9499999999999993" customHeight="1" x14ac:dyDescent="0.15">
      <c r="A250" s="229">
        <v>265</v>
      </c>
      <c r="B250" s="234">
        <v>41710</v>
      </c>
      <c r="C250" s="230" t="s">
        <v>234</v>
      </c>
      <c r="D250" s="230">
        <v>5.0999999999999997E-2</v>
      </c>
      <c r="E250" s="230">
        <v>0.125</v>
      </c>
      <c r="F250" s="230" t="s">
        <v>243</v>
      </c>
      <c r="G250" s="230" t="s">
        <v>244</v>
      </c>
    </row>
    <row r="251" spans="1:7" ht="9.9499999999999993" customHeight="1" x14ac:dyDescent="0.15">
      <c r="A251" s="229">
        <v>266</v>
      </c>
      <c r="B251" s="231">
        <v>41710</v>
      </c>
      <c r="C251" s="230" t="s">
        <v>223</v>
      </c>
      <c r="D251" s="230" t="s">
        <v>240</v>
      </c>
      <c r="E251" s="230" t="s">
        <v>245</v>
      </c>
      <c r="F251" s="230" t="s">
        <v>246</v>
      </c>
      <c r="G251" s="230" t="s">
        <v>247</v>
      </c>
    </row>
    <row r="252" spans="1:7" ht="9.9499999999999993" customHeight="1" x14ac:dyDescent="0.15">
      <c r="A252" s="229">
        <v>267</v>
      </c>
      <c r="B252" s="234">
        <v>41717</v>
      </c>
      <c r="C252" s="230" t="s">
        <v>222</v>
      </c>
      <c r="D252" s="230" t="s">
        <v>227</v>
      </c>
      <c r="E252" s="230" t="s">
        <v>248</v>
      </c>
      <c r="F252" s="230" t="s">
        <v>249</v>
      </c>
      <c r="G252" s="230" t="s">
        <v>250</v>
      </c>
    </row>
    <row r="253" spans="1:7" ht="9.9499999999999993" customHeight="1" x14ac:dyDescent="0.15">
      <c r="A253" s="229">
        <v>268</v>
      </c>
      <c r="B253" s="231">
        <v>41717</v>
      </c>
      <c r="C253" s="230" t="s">
        <v>239</v>
      </c>
      <c r="D253" s="230">
        <v>5.6000000000000001E-2</v>
      </c>
      <c r="E253" s="230" t="s">
        <v>251</v>
      </c>
      <c r="F253" s="230" t="s">
        <v>252</v>
      </c>
      <c r="G253" s="230" t="s">
        <v>253</v>
      </c>
    </row>
    <row r="254" spans="1:7" ht="9.9499999999999993" customHeight="1" x14ac:dyDescent="0.15">
      <c r="A254" s="229">
        <v>269</v>
      </c>
      <c r="B254" s="234">
        <v>41724</v>
      </c>
      <c r="C254" s="230" t="s">
        <v>254</v>
      </c>
      <c r="D254" s="230">
        <v>6.2E-2</v>
      </c>
      <c r="E254" s="230" t="s">
        <v>255</v>
      </c>
      <c r="F254" s="230">
        <v>6.3E-2</v>
      </c>
      <c r="G254" s="230" t="s">
        <v>256</v>
      </c>
    </row>
    <row r="255" spans="1:7" ht="9.9499999999999993" customHeight="1" x14ac:dyDescent="0.15">
      <c r="A255" s="229">
        <v>270</v>
      </c>
      <c r="B255" s="231">
        <v>41724</v>
      </c>
      <c r="C255" s="230" t="s">
        <v>239</v>
      </c>
      <c r="D255" s="230" t="s">
        <v>257</v>
      </c>
      <c r="E255" s="230">
        <v>0.1</v>
      </c>
      <c r="F255" s="230">
        <v>4.7E-2</v>
      </c>
      <c r="G255" s="230" t="s">
        <v>258</v>
      </c>
    </row>
    <row r="256" spans="1:7" ht="9.9499999999999993" customHeight="1" x14ac:dyDescent="0.15">
      <c r="A256" s="229">
        <v>272</v>
      </c>
      <c r="B256" s="230" t="s">
        <v>259</v>
      </c>
    </row>
    <row r="257" spans="1:5" ht="9.9499999999999993" customHeight="1" x14ac:dyDescent="0.15">
      <c r="A257" s="229">
        <v>273</v>
      </c>
      <c r="B257" s="230" t="s">
        <v>197</v>
      </c>
    </row>
    <row r="258" spans="1:5" ht="9.9499999999999993" customHeight="1" x14ac:dyDescent="0.15">
      <c r="A258" s="229">
        <v>274</v>
      </c>
      <c r="B258" s="230" t="s">
        <v>198</v>
      </c>
    </row>
    <row r="259" spans="1:5" ht="9.9499999999999993" customHeight="1" x14ac:dyDescent="0.15">
      <c r="A259" s="229">
        <v>276</v>
      </c>
      <c r="B259" s="230" t="s">
        <v>199</v>
      </c>
    </row>
    <row r="260" spans="1:5" ht="9.9499999999999993" customHeight="1" x14ac:dyDescent="0.15">
      <c r="A260" s="229">
        <v>277</v>
      </c>
      <c r="B260" s="230" t="s">
        <v>200</v>
      </c>
    </row>
    <row r="261" spans="1:5" ht="9.9499999999999993" customHeight="1" x14ac:dyDescent="0.15">
      <c r="A261" s="229">
        <v>278</v>
      </c>
      <c r="B261" s="230" t="s">
        <v>201</v>
      </c>
      <c r="C261" s="230" t="s">
        <v>202</v>
      </c>
      <c r="D261" s="230" t="s">
        <v>203</v>
      </c>
      <c r="E261" s="230" t="s">
        <v>204</v>
      </c>
    </row>
    <row r="262" spans="1:5" ht="9.9499999999999993" customHeight="1" x14ac:dyDescent="0.15">
      <c r="A262" s="229">
        <v>279</v>
      </c>
      <c r="B262" s="231">
        <v>41116</v>
      </c>
      <c r="C262" s="230" t="s">
        <v>93</v>
      </c>
      <c r="D262" s="230">
        <v>76</v>
      </c>
      <c r="E262" s="230">
        <v>130</v>
      </c>
    </row>
    <row r="263" spans="1:5" ht="9.9499999999999993" customHeight="1" x14ac:dyDescent="0.15">
      <c r="A263" s="229">
        <v>280</v>
      </c>
      <c r="B263" s="231">
        <v>41135</v>
      </c>
      <c r="C263" s="230" t="s">
        <v>93</v>
      </c>
      <c r="D263" s="230">
        <v>57</v>
      </c>
      <c r="E263" s="230">
        <v>88</v>
      </c>
    </row>
    <row r="264" spans="1:5" ht="9.9499999999999993" customHeight="1" x14ac:dyDescent="0.15">
      <c r="A264" s="229">
        <v>281</v>
      </c>
      <c r="B264" s="231">
        <v>41157</v>
      </c>
      <c r="C264" s="230" t="s">
        <v>93</v>
      </c>
      <c r="D264" s="230">
        <v>63</v>
      </c>
      <c r="E264" s="230">
        <v>114</v>
      </c>
    </row>
    <row r="265" spans="1:5" ht="9.9499999999999993" customHeight="1" x14ac:dyDescent="0.15">
      <c r="A265" s="229">
        <v>282</v>
      </c>
      <c r="B265" s="231">
        <v>41197</v>
      </c>
      <c r="C265" s="230" t="s">
        <v>93</v>
      </c>
      <c r="D265" s="230">
        <v>33</v>
      </c>
      <c r="E265" s="230">
        <v>69</v>
      </c>
    </row>
    <row r="266" spans="1:5" ht="9.9499999999999993" customHeight="1" x14ac:dyDescent="0.15">
      <c r="A266" s="229">
        <v>283</v>
      </c>
      <c r="B266" s="231">
        <v>41218</v>
      </c>
      <c r="C266" s="230" t="s">
        <v>93</v>
      </c>
      <c r="D266" s="230">
        <v>46</v>
      </c>
      <c r="E266" s="230">
        <v>89</v>
      </c>
    </row>
    <row r="267" spans="1:5" ht="9.9499999999999993" customHeight="1" x14ac:dyDescent="0.15">
      <c r="A267" s="229">
        <v>284</v>
      </c>
      <c r="B267" s="230" t="s">
        <v>205</v>
      </c>
    </row>
    <row r="268" spans="1:5" ht="9.9499999999999993" customHeight="1" x14ac:dyDescent="0.15">
      <c r="A268" s="229">
        <v>285</v>
      </c>
      <c r="B268" s="230" t="s">
        <v>206</v>
      </c>
    </row>
    <row r="269" spans="1:5" ht="9.9499999999999993" customHeight="1" x14ac:dyDescent="0.15">
      <c r="A269" s="229">
        <v>286</v>
      </c>
      <c r="B269" s="230" t="s">
        <v>207</v>
      </c>
    </row>
    <row r="270" spans="1:5" ht="9.9499999999999993" customHeight="1" x14ac:dyDescent="0.15">
      <c r="A270" s="229">
        <v>288</v>
      </c>
      <c r="B270" s="230" t="s">
        <v>208</v>
      </c>
    </row>
    <row r="271" spans="1:5" ht="9.9499999999999993" customHeight="1" x14ac:dyDescent="0.15">
      <c r="A271" s="229">
        <v>289</v>
      </c>
      <c r="B271" s="230" t="s">
        <v>201</v>
      </c>
      <c r="C271" s="230" t="s">
        <v>202</v>
      </c>
      <c r="D271" s="230" t="s">
        <v>203</v>
      </c>
      <c r="E271" s="230" t="s">
        <v>204</v>
      </c>
    </row>
    <row r="272" spans="1:5" ht="9.9499999999999993" customHeight="1" x14ac:dyDescent="0.15">
      <c r="A272" s="229">
        <v>290</v>
      </c>
      <c r="B272" s="231">
        <v>41116</v>
      </c>
      <c r="C272" s="230" t="s">
        <v>93</v>
      </c>
      <c r="D272" s="230">
        <v>690</v>
      </c>
      <c r="E272" s="230">
        <v>1100</v>
      </c>
    </row>
    <row r="273" spans="1:5" ht="9.9499999999999993" customHeight="1" x14ac:dyDescent="0.15">
      <c r="A273" s="229">
        <v>291</v>
      </c>
      <c r="B273" s="231">
        <v>41135</v>
      </c>
      <c r="C273" s="230" t="s">
        <v>93</v>
      </c>
      <c r="D273" s="230">
        <v>610</v>
      </c>
      <c r="E273" s="230">
        <v>980</v>
      </c>
    </row>
    <row r="274" spans="1:5" ht="9.9499999999999993" customHeight="1" x14ac:dyDescent="0.15">
      <c r="A274" s="229">
        <v>292</v>
      </c>
      <c r="B274" s="231">
        <v>41157</v>
      </c>
      <c r="C274" s="230" t="s">
        <v>93</v>
      </c>
      <c r="D274" s="230">
        <v>490</v>
      </c>
      <c r="E274" s="230">
        <v>800</v>
      </c>
    </row>
    <row r="275" spans="1:5" ht="9.9499999999999993" customHeight="1" x14ac:dyDescent="0.15">
      <c r="A275" s="229">
        <v>293</v>
      </c>
      <c r="B275" s="231">
        <v>41197</v>
      </c>
      <c r="C275" s="230" t="s">
        <v>93</v>
      </c>
      <c r="D275" s="230">
        <v>660</v>
      </c>
      <c r="E275" s="230">
        <v>1230</v>
      </c>
    </row>
    <row r="276" spans="1:5" ht="9.9499999999999993" customHeight="1" x14ac:dyDescent="0.15">
      <c r="A276" s="229">
        <v>294</v>
      </c>
      <c r="B276" s="231">
        <v>41218</v>
      </c>
      <c r="C276" s="230" t="s">
        <v>93</v>
      </c>
      <c r="D276" s="230">
        <v>520</v>
      </c>
      <c r="E276" s="230">
        <v>950</v>
      </c>
    </row>
    <row r="277" spans="1:5" ht="9.9499999999999993" customHeight="1" x14ac:dyDescent="0.15">
      <c r="A277" s="229">
        <v>295</v>
      </c>
      <c r="B277" s="230" t="s">
        <v>205</v>
      </c>
    </row>
    <row r="278" spans="1:5" ht="9.9499999999999993" customHeight="1" x14ac:dyDescent="0.15">
      <c r="A278" s="229">
        <v>296</v>
      </c>
      <c r="B278" s="230" t="s">
        <v>206</v>
      </c>
    </row>
    <row r="279" spans="1:5" ht="9.9499999999999993" customHeight="1" x14ac:dyDescent="0.15">
      <c r="A279" s="229">
        <v>297</v>
      </c>
      <c r="B279" s="230" t="s">
        <v>207</v>
      </c>
    </row>
    <row r="280" spans="1:5" ht="9.9499999999999993" customHeight="1" x14ac:dyDescent="0.15">
      <c r="A280" s="229">
        <v>298</v>
      </c>
      <c r="B280" s="230" t="s">
        <v>209</v>
      </c>
    </row>
    <row r="281" spans="1:5" ht="9.9499999999999993" customHeight="1" x14ac:dyDescent="0.15">
      <c r="A281" s="229">
        <v>299</v>
      </c>
      <c r="B281" s="230" t="s">
        <v>210</v>
      </c>
    </row>
    <row r="282" spans="1:5" ht="9.9499999999999993" customHeight="1" x14ac:dyDescent="0.15">
      <c r="A282" s="229">
        <v>300</v>
      </c>
      <c r="B282" s="230" t="s">
        <v>211</v>
      </c>
    </row>
    <row r="283" spans="1:5" ht="9.9499999999999993" customHeight="1" x14ac:dyDescent="0.15">
      <c r="A283" s="229">
        <v>302</v>
      </c>
      <c r="B283" s="230" t="s">
        <v>212</v>
      </c>
    </row>
    <row r="284" spans="1:5" ht="9.9499999999999993" customHeight="1" x14ac:dyDescent="0.15">
      <c r="A284" s="229">
        <v>303</v>
      </c>
      <c r="B284" s="230" t="s">
        <v>201</v>
      </c>
      <c r="C284" s="230" t="s">
        <v>202</v>
      </c>
      <c r="D284" s="230" t="s">
        <v>203</v>
      </c>
      <c r="E284" s="230" t="s">
        <v>204</v>
      </c>
    </row>
    <row r="285" spans="1:5" ht="9.9499999999999993" customHeight="1" x14ac:dyDescent="0.15">
      <c r="A285" s="229">
        <v>304</v>
      </c>
      <c r="B285" s="231">
        <v>41116</v>
      </c>
      <c r="C285" s="230" t="s">
        <v>93</v>
      </c>
      <c r="D285" s="230" t="s">
        <v>93</v>
      </c>
      <c r="E285" s="230" t="s">
        <v>93</v>
      </c>
    </row>
    <row r="286" spans="1:5" ht="9.9499999999999993" customHeight="1" x14ac:dyDescent="0.15">
      <c r="A286" s="229">
        <v>305</v>
      </c>
      <c r="B286" s="231">
        <v>41135</v>
      </c>
      <c r="C286" s="230" t="s">
        <v>93</v>
      </c>
      <c r="D286" s="230" t="s">
        <v>93</v>
      </c>
      <c r="E286" s="230" t="s">
        <v>93</v>
      </c>
    </row>
    <row r="287" spans="1:5" ht="9.9499999999999993" customHeight="1" x14ac:dyDescent="0.15">
      <c r="A287" s="229">
        <v>306</v>
      </c>
      <c r="B287" s="231">
        <v>41157</v>
      </c>
      <c r="C287" s="230" t="s">
        <v>93</v>
      </c>
      <c r="D287" s="230" t="s">
        <v>93</v>
      </c>
      <c r="E287" s="230" t="s">
        <v>93</v>
      </c>
    </row>
    <row r="288" spans="1:5" ht="9.9499999999999993" customHeight="1" x14ac:dyDescent="0.15">
      <c r="A288" s="229">
        <v>307</v>
      </c>
      <c r="B288" s="231">
        <v>41197</v>
      </c>
      <c r="C288" s="230" t="s">
        <v>93</v>
      </c>
      <c r="D288" s="230" t="s">
        <v>93</v>
      </c>
      <c r="E288" s="230" t="s">
        <v>93</v>
      </c>
    </row>
    <row r="289" spans="1:7" ht="9.9499999999999993" customHeight="1" x14ac:dyDescent="0.15">
      <c r="A289" s="229">
        <v>308</v>
      </c>
      <c r="B289" s="231">
        <v>41218</v>
      </c>
      <c r="C289" s="230" t="s">
        <v>93</v>
      </c>
      <c r="D289" s="230" t="s">
        <v>93</v>
      </c>
      <c r="E289" s="230" t="s">
        <v>93</v>
      </c>
    </row>
    <row r="290" spans="1:7" ht="9.9499999999999993" customHeight="1" x14ac:dyDescent="0.15">
      <c r="A290" s="229">
        <v>309</v>
      </c>
      <c r="B290" s="230" t="s">
        <v>205</v>
      </c>
    </row>
    <row r="291" spans="1:7" ht="9.9499999999999993" customHeight="1" x14ac:dyDescent="0.15">
      <c r="A291" s="229">
        <v>310</v>
      </c>
      <c r="B291" s="230" t="s">
        <v>206</v>
      </c>
    </row>
    <row r="292" spans="1:7" ht="9.9499999999999993" customHeight="1" x14ac:dyDescent="0.15">
      <c r="A292" s="229">
        <v>311</v>
      </c>
      <c r="B292" s="230" t="s">
        <v>207</v>
      </c>
    </row>
    <row r="293" spans="1:7" ht="9.9499999999999993" customHeight="1" x14ac:dyDescent="0.15">
      <c r="A293" s="229">
        <v>313</v>
      </c>
      <c r="B293" s="230" t="s">
        <v>213</v>
      </c>
    </row>
    <row r="294" spans="1:7" ht="9.9499999999999993" customHeight="1" x14ac:dyDescent="0.15">
      <c r="A294" s="229">
        <v>314</v>
      </c>
      <c r="B294" s="230" t="s">
        <v>214</v>
      </c>
    </row>
    <row r="295" spans="1:7" ht="9.9499999999999993" customHeight="1" x14ac:dyDescent="0.15">
      <c r="A295" s="229">
        <v>316</v>
      </c>
      <c r="B295" s="230" t="s">
        <v>216</v>
      </c>
      <c r="C295" s="230" t="s">
        <v>217</v>
      </c>
      <c r="D295" s="230" t="s">
        <v>218</v>
      </c>
      <c r="E295" s="230" t="s">
        <v>219</v>
      </c>
      <c r="F295" s="230" t="s">
        <v>220</v>
      </c>
      <c r="G295" s="230" t="s">
        <v>221</v>
      </c>
    </row>
    <row r="296" spans="1:7" ht="9.9499999999999993" customHeight="1" x14ac:dyDescent="0.15">
      <c r="A296" s="229">
        <v>317</v>
      </c>
      <c r="B296" s="234">
        <v>41731</v>
      </c>
      <c r="C296" s="230" t="s">
        <v>222</v>
      </c>
      <c r="D296" s="230">
        <v>6.8000000000000005E-2</v>
      </c>
      <c r="E296" s="230">
        <v>0.128</v>
      </c>
      <c r="F296" s="230">
        <v>6.7000000000000004E-2</v>
      </c>
      <c r="G296" s="230">
        <v>6.4000000000000001E-2</v>
      </c>
    </row>
    <row r="297" spans="1:7" ht="9.9499999999999993" customHeight="1" x14ac:dyDescent="0.15">
      <c r="A297" s="229">
        <v>318</v>
      </c>
      <c r="B297" s="231">
        <v>41731</v>
      </c>
      <c r="C297" s="230" t="s">
        <v>223</v>
      </c>
      <c r="D297" s="230">
        <v>5.6000000000000001E-2</v>
      </c>
      <c r="E297" s="230">
        <v>9.4E-2</v>
      </c>
      <c r="F297" s="230">
        <v>5.1999999999999998E-2</v>
      </c>
      <c r="G297" s="230">
        <v>0.06</v>
      </c>
    </row>
    <row r="298" spans="1:7" ht="9.9499999999999993" customHeight="1" x14ac:dyDescent="0.15">
      <c r="A298" s="229">
        <v>319</v>
      </c>
      <c r="B298" s="234">
        <v>41738</v>
      </c>
      <c r="C298" s="230" t="s">
        <v>222</v>
      </c>
      <c r="D298" s="230">
        <v>6.9000000000000006E-2</v>
      </c>
      <c r="E298" s="230">
        <v>0.123</v>
      </c>
      <c r="F298" s="230">
        <v>5.8000000000000003E-2</v>
      </c>
      <c r="G298" s="230">
        <v>6.8000000000000005E-2</v>
      </c>
    </row>
    <row r="299" spans="1:7" ht="9.9499999999999993" customHeight="1" x14ac:dyDescent="0.15">
      <c r="A299" s="229">
        <v>320</v>
      </c>
      <c r="B299" s="231">
        <v>41738</v>
      </c>
      <c r="C299" s="230" t="s">
        <v>223</v>
      </c>
      <c r="D299" s="230">
        <v>6.0999999999999999E-2</v>
      </c>
      <c r="E299" s="230">
        <v>9.7000000000000003E-2</v>
      </c>
      <c r="F299" s="230">
        <v>4.7E-2</v>
      </c>
      <c r="G299" s="230">
        <v>5.6000000000000001E-2</v>
      </c>
    </row>
    <row r="300" spans="1:7" ht="9.9499999999999993" customHeight="1" x14ac:dyDescent="0.15">
      <c r="A300" s="229">
        <v>321</v>
      </c>
      <c r="B300" s="234">
        <v>41745</v>
      </c>
      <c r="C300" s="230" t="s">
        <v>222</v>
      </c>
      <c r="D300" s="230">
        <v>6.6000000000000003E-2</v>
      </c>
      <c r="E300" s="230">
        <v>0.126</v>
      </c>
      <c r="F300" s="230">
        <v>6.3E-2</v>
      </c>
      <c r="G300" s="230">
        <v>7.3999999999999996E-2</v>
      </c>
    </row>
    <row r="301" spans="1:7" ht="9.9499999999999993" customHeight="1" x14ac:dyDescent="0.15">
      <c r="A301" s="229">
        <v>322</v>
      </c>
      <c r="B301" s="231">
        <v>41745</v>
      </c>
      <c r="C301" s="230" t="s">
        <v>223</v>
      </c>
      <c r="D301" s="230">
        <v>5.8000000000000003E-2</v>
      </c>
      <c r="E301" s="230">
        <v>9.7000000000000003E-2</v>
      </c>
      <c r="F301" s="230">
        <v>4.9000000000000002E-2</v>
      </c>
      <c r="G301" s="230">
        <v>5.0999999999999997E-2</v>
      </c>
    </row>
    <row r="302" spans="1:7" ht="9.9499999999999993" customHeight="1" x14ac:dyDescent="0.15">
      <c r="A302" s="229">
        <v>323</v>
      </c>
      <c r="B302" s="234">
        <v>41752</v>
      </c>
      <c r="C302" s="230" t="s">
        <v>222</v>
      </c>
      <c r="D302" s="230">
        <v>6.5000000000000002E-2</v>
      </c>
      <c r="E302" s="230">
        <v>0.122</v>
      </c>
      <c r="F302" s="230">
        <v>6.3E-2</v>
      </c>
      <c r="G302" s="230">
        <v>6.6000000000000003E-2</v>
      </c>
    </row>
    <row r="303" spans="1:7" ht="9.9499999999999993" customHeight="1" x14ac:dyDescent="0.15">
      <c r="A303" s="229">
        <v>324</v>
      </c>
      <c r="B303" s="231">
        <v>41752</v>
      </c>
      <c r="C303" s="230" t="s">
        <v>223</v>
      </c>
      <c r="D303" s="230">
        <v>5.8999999999999997E-2</v>
      </c>
      <c r="E303" s="230">
        <v>0.1</v>
      </c>
      <c r="F303" s="230">
        <v>5.2999999999999999E-2</v>
      </c>
      <c r="G303" s="230">
        <v>5.3999999999999999E-2</v>
      </c>
    </row>
    <row r="304" spans="1:7" ht="9.9499999999999993" customHeight="1" x14ac:dyDescent="0.15">
      <c r="A304" s="229">
        <v>325</v>
      </c>
      <c r="B304" s="234">
        <v>41759</v>
      </c>
      <c r="C304" s="230" t="s">
        <v>222</v>
      </c>
      <c r="D304" s="230">
        <v>6.7000000000000004E-2</v>
      </c>
      <c r="E304" s="230">
        <v>0.11799999999999999</v>
      </c>
      <c r="F304" s="230">
        <v>6.3E-2</v>
      </c>
      <c r="G304" s="230">
        <v>6.9000000000000006E-2</v>
      </c>
    </row>
    <row r="305" spans="1:7" ht="9.9499999999999993" customHeight="1" x14ac:dyDescent="0.15">
      <c r="A305" s="229">
        <v>326</v>
      </c>
      <c r="B305" s="231">
        <v>41759</v>
      </c>
      <c r="C305" s="230" t="s">
        <v>223</v>
      </c>
      <c r="D305" s="230">
        <v>7.5999999999999998E-2</v>
      </c>
      <c r="E305" s="230">
        <v>9.9000000000000005E-2</v>
      </c>
      <c r="F305" s="230">
        <v>5.8000000000000003E-2</v>
      </c>
      <c r="G305" s="230">
        <v>0.06</v>
      </c>
    </row>
    <row r="306" spans="1:7" ht="9.9499999999999993" customHeight="1" x14ac:dyDescent="0.15">
      <c r="A306" s="229">
        <v>327</v>
      </c>
      <c r="B306" s="234">
        <v>41766</v>
      </c>
      <c r="C306" s="230" t="s">
        <v>222</v>
      </c>
      <c r="D306" s="230">
        <v>6.6000000000000003E-2</v>
      </c>
      <c r="E306" s="230">
        <v>0.11799999999999999</v>
      </c>
      <c r="F306" s="230">
        <v>6.6000000000000003E-2</v>
      </c>
      <c r="G306" s="230">
        <v>6.5000000000000002E-2</v>
      </c>
    </row>
    <row r="307" spans="1:7" ht="9.9499999999999993" customHeight="1" x14ac:dyDescent="0.15">
      <c r="A307" s="229">
        <v>328</v>
      </c>
      <c r="B307" s="231">
        <v>41766</v>
      </c>
      <c r="C307" s="230" t="s">
        <v>223</v>
      </c>
      <c r="D307" s="230">
        <v>6.0999999999999999E-2</v>
      </c>
      <c r="E307" s="230">
        <v>9.6000000000000002E-2</v>
      </c>
      <c r="F307" s="230">
        <v>4.7E-2</v>
      </c>
      <c r="G307" s="230">
        <v>6.3E-2</v>
      </c>
    </row>
    <row r="308" spans="1:7" ht="9.9499999999999993" customHeight="1" x14ac:dyDescent="0.15">
      <c r="A308" s="229">
        <v>329</v>
      </c>
      <c r="B308" s="234">
        <v>41773</v>
      </c>
      <c r="C308" s="230" t="s">
        <v>222</v>
      </c>
      <c r="D308" s="230">
        <v>6.7000000000000004E-2</v>
      </c>
      <c r="E308" s="230">
        <v>0.121</v>
      </c>
      <c r="F308" s="230">
        <v>6.3E-2</v>
      </c>
      <c r="G308" s="230">
        <v>6.4000000000000001E-2</v>
      </c>
    </row>
    <row r="309" spans="1:7" ht="9.9499999999999993" customHeight="1" x14ac:dyDescent="0.15">
      <c r="A309" s="229">
        <v>330</v>
      </c>
      <c r="B309" s="231">
        <v>41773</v>
      </c>
      <c r="C309" s="230" t="s">
        <v>223</v>
      </c>
      <c r="D309" s="230">
        <v>6.2E-2</v>
      </c>
      <c r="E309" s="230">
        <v>9.9000000000000005E-2</v>
      </c>
      <c r="F309" s="230">
        <v>4.8000000000000001E-2</v>
      </c>
      <c r="G309" s="230">
        <v>5.8999999999999997E-2</v>
      </c>
    </row>
    <row r="310" spans="1:7" ht="9.9499999999999993" customHeight="1" x14ac:dyDescent="0.15">
      <c r="A310" s="229">
        <v>331</v>
      </c>
      <c r="B310" s="234">
        <v>41780</v>
      </c>
      <c r="C310" s="230" t="s">
        <v>222</v>
      </c>
      <c r="D310" s="230">
        <v>5.6000000000000001E-2</v>
      </c>
      <c r="E310" s="230">
        <v>0.122</v>
      </c>
      <c r="F310" s="230">
        <v>5.5E-2</v>
      </c>
      <c r="G310" s="230">
        <v>5.5E-2</v>
      </c>
    </row>
    <row r="311" spans="1:7" ht="9.9499999999999993" customHeight="1" x14ac:dyDescent="0.15">
      <c r="A311" s="229">
        <v>332</v>
      </c>
      <c r="B311" s="231">
        <v>41780</v>
      </c>
      <c r="C311" s="230" t="s">
        <v>223</v>
      </c>
      <c r="D311" s="230">
        <v>5.6000000000000001E-2</v>
      </c>
      <c r="E311" s="230">
        <v>9.6000000000000002E-2</v>
      </c>
      <c r="F311" s="230">
        <v>0.05</v>
      </c>
      <c r="G311" s="230">
        <v>5.2999999999999999E-2</v>
      </c>
    </row>
    <row r="312" spans="1:7" ht="9.9499999999999993" customHeight="1" x14ac:dyDescent="0.15">
      <c r="A312" s="229">
        <v>333</v>
      </c>
      <c r="B312" s="234">
        <v>41787</v>
      </c>
      <c r="C312" s="230" t="s">
        <v>222</v>
      </c>
      <c r="D312" s="230">
        <v>6.6000000000000003E-2</v>
      </c>
      <c r="E312" s="230">
        <v>0.12</v>
      </c>
      <c r="F312" s="230">
        <v>6.4000000000000001E-2</v>
      </c>
      <c r="G312" s="230">
        <v>6.8000000000000005E-2</v>
      </c>
    </row>
    <row r="313" spans="1:7" ht="9.9499999999999993" customHeight="1" x14ac:dyDescent="0.15">
      <c r="A313" s="229">
        <v>334</v>
      </c>
      <c r="B313" s="231">
        <v>41787</v>
      </c>
      <c r="C313" s="230" t="s">
        <v>223</v>
      </c>
      <c r="D313" s="230">
        <v>6.0999999999999999E-2</v>
      </c>
      <c r="E313" s="230">
        <v>9.1999999999999998E-2</v>
      </c>
      <c r="F313" s="230">
        <v>5.0999999999999997E-2</v>
      </c>
      <c r="G313" s="230">
        <v>5.5E-2</v>
      </c>
    </row>
    <row r="314" spans="1:7" ht="9.9499999999999993" customHeight="1" x14ac:dyDescent="0.15">
      <c r="A314" s="229">
        <v>335</v>
      </c>
      <c r="B314" s="234">
        <v>41794</v>
      </c>
      <c r="C314" s="230" t="s">
        <v>222</v>
      </c>
      <c r="D314" s="230">
        <v>7.5999999999999998E-2</v>
      </c>
      <c r="E314" s="230">
        <v>0.11799999999999999</v>
      </c>
      <c r="F314" s="230">
        <v>6.0999999999999999E-2</v>
      </c>
      <c r="G314" s="230">
        <v>6.3E-2</v>
      </c>
    </row>
    <row r="315" spans="1:7" ht="9.9499999999999993" customHeight="1" x14ac:dyDescent="0.15">
      <c r="A315" s="229">
        <v>336</v>
      </c>
      <c r="B315" s="231">
        <v>41794</v>
      </c>
      <c r="C315" s="230" t="s">
        <v>223</v>
      </c>
      <c r="D315" s="230">
        <v>6.9000000000000006E-2</v>
      </c>
      <c r="E315" s="230">
        <v>9.6000000000000002E-2</v>
      </c>
      <c r="F315" s="230">
        <v>4.8000000000000001E-2</v>
      </c>
      <c r="G315" s="230">
        <v>5.6000000000000001E-2</v>
      </c>
    </row>
    <row r="316" spans="1:7" ht="9.9499999999999993" customHeight="1" x14ac:dyDescent="0.15">
      <c r="A316" s="229">
        <v>337</v>
      </c>
      <c r="B316" s="234">
        <v>41801</v>
      </c>
      <c r="C316" s="230" t="s">
        <v>222</v>
      </c>
      <c r="D316" s="230">
        <v>7.0999999999999994E-2</v>
      </c>
      <c r="E316" s="230">
        <v>0.115</v>
      </c>
      <c r="F316" s="230">
        <v>6.3E-2</v>
      </c>
      <c r="G316" s="230">
        <v>5.8999999999999997E-2</v>
      </c>
    </row>
    <row r="317" spans="1:7" ht="9.9499999999999993" customHeight="1" x14ac:dyDescent="0.15">
      <c r="A317" s="229">
        <v>338</v>
      </c>
      <c r="B317" s="231">
        <v>41801</v>
      </c>
      <c r="C317" s="230" t="s">
        <v>223</v>
      </c>
      <c r="D317" s="230">
        <v>6.5000000000000002E-2</v>
      </c>
      <c r="E317" s="230">
        <v>9.6000000000000002E-2</v>
      </c>
      <c r="F317" s="230">
        <v>5.3999999999999999E-2</v>
      </c>
      <c r="G317" s="230">
        <v>0.06</v>
      </c>
    </row>
    <row r="318" spans="1:7" ht="9.9499999999999993" customHeight="1" x14ac:dyDescent="0.15">
      <c r="A318" s="229">
        <v>339</v>
      </c>
      <c r="B318" s="234">
        <v>41808</v>
      </c>
      <c r="C318" s="230" t="s">
        <v>222</v>
      </c>
      <c r="D318" s="230">
        <v>7.1999999999999995E-2</v>
      </c>
      <c r="E318" s="230">
        <v>0.125</v>
      </c>
      <c r="F318" s="230">
        <v>0.06</v>
      </c>
      <c r="G318" s="230">
        <v>6.4000000000000001E-2</v>
      </c>
    </row>
    <row r="319" spans="1:7" ht="9.9499999999999993" customHeight="1" x14ac:dyDescent="0.15">
      <c r="A319" s="229">
        <v>340</v>
      </c>
      <c r="B319" s="231">
        <v>41808</v>
      </c>
      <c r="C319" s="230" t="s">
        <v>223</v>
      </c>
      <c r="D319" s="230">
        <v>6.9000000000000006E-2</v>
      </c>
      <c r="E319" s="230">
        <v>0.109</v>
      </c>
      <c r="F319" s="230">
        <v>5.3999999999999999E-2</v>
      </c>
      <c r="G319" s="230">
        <v>7.0999999999999994E-2</v>
      </c>
    </row>
    <row r="320" spans="1:7" ht="9.9499999999999993" customHeight="1" x14ac:dyDescent="0.15">
      <c r="A320" s="229">
        <v>341</v>
      </c>
      <c r="B320" s="234">
        <v>41815</v>
      </c>
      <c r="C320" s="230" t="s">
        <v>222</v>
      </c>
      <c r="D320" s="230">
        <v>6.4000000000000001E-2</v>
      </c>
      <c r="E320" s="230">
        <v>0.115</v>
      </c>
      <c r="F320" s="230">
        <v>5.0999999999999997E-2</v>
      </c>
      <c r="G320" s="230">
        <v>6.6000000000000003E-2</v>
      </c>
    </row>
    <row r="321" spans="1:7" ht="9.9499999999999993" customHeight="1" x14ac:dyDescent="0.15">
      <c r="A321" s="229">
        <v>342</v>
      </c>
      <c r="B321" s="231">
        <v>41815</v>
      </c>
      <c r="C321" s="230" t="s">
        <v>223</v>
      </c>
      <c r="D321" s="230">
        <v>5.3999999999999999E-2</v>
      </c>
      <c r="E321" s="230">
        <v>9.9000000000000005E-2</v>
      </c>
      <c r="F321" s="230">
        <v>5.0999999999999997E-2</v>
      </c>
      <c r="G321" s="230">
        <v>5.8999999999999997E-2</v>
      </c>
    </row>
    <row r="322" spans="1:7" ht="9.9499999999999993" customHeight="1" x14ac:dyDescent="0.15">
      <c r="A322" s="229">
        <v>343</v>
      </c>
      <c r="B322" s="234">
        <v>41822</v>
      </c>
      <c r="C322" s="230" t="s">
        <v>222</v>
      </c>
      <c r="D322" s="230">
        <v>5.8999999999999997E-2</v>
      </c>
      <c r="E322" s="230">
        <v>0.109</v>
      </c>
      <c r="F322" s="230">
        <v>5.3999999999999999E-2</v>
      </c>
      <c r="G322" s="230">
        <v>6.9000000000000006E-2</v>
      </c>
    </row>
    <row r="323" spans="1:7" ht="9.9499999999999993" customHeight="1" x14ac:dyDescent="0.15">
      <c r="A323" s="229">
        <v>344</v>
      </c>
      <c r="B323" s="231">
        <v>41822</v>
      </c>
      <c r="C323" s="230" t="s">
        <v>223</v>
      </c>
      <c r="D323" s="230">
        <v>5.3999999999999999E-2</v>
      </c>
      <c r="E323" s="230">
        <v>9.8000000000000004E-2</v>
      </c>
      <c r="F323" s="230">
        <v>4.7E-2</v>
      </c>
      <c r="G323" s="230">
        <v>6.3E-2</v>
      </c>
    </row>
    <row r="324" spans="1:7" ht="9.9499999999999993" customHeight="1" x14ac:dyDescent="0.15">
      <c r="A324" s="229">
        <v>345</v>
      </c>
      <c r="B324" s="234">
        <v>41829</v>
      </c>
      <c r="C324" s="230" t="s">
        <v>222</v>
      </c>
      <c r="D324" s="230">
        <v>6.4000000000000001E-2</v>
      </c>
      <c r="E324" s="230">
        <v>0.124</v>
      </c>
      <c r="F324" s="230">
        <v>5.0999999999999997E-2</v>
      </c>
      <c r="G324" s="230">
        <v>5.8999999999999997E-2</v>
      </c>
    </row>
    <row r="325" spans="1:7" ht="9.9499999999999993" customHeight="1" x14ac:dyDescent="0.15">
      <c r="A325" s="229">
        <v>346</v>
      </c>
      <c r="B325" s="231">
        <v>41829</v>
      </c>
      <c r="C325" s="230" t="s">
        <v>223</v>
      </c>
      <c r="D325" s="230">
        <v>6.3E-2</v>
      </c>
      <c r="E325" s="230">
        <v>0.107</v>
      </c>
      <c r="F325" s="230">
        <v>5.3999999999999999E-2</v>
      </c>
      <c r="G325" s="230">
        <v>5.8999999999999997E-2</v>
      </c>
    </row>
    <row r="326" spans="1:7" ht="9.9499999999999993" customHeight="1" x14ac:dyDescent="0.15">
      <c r="A326" s="229">
        <v>347</v>
      </c>
      <c r="B326" s="234">
        <v>41836</v>
      </c>
      <c r="C326" s="230" t="s">
        <v>222</v>
      </c>
      <c r="D326" s="230">
        <v>5.5E-2</v>
      </c>
      <c r="E326" s="230">
        <v>0.108</v>
      </c>
      <c r="F326" s="230">
        <v>4.9000000000000002E-2</v>
      </c>
      <c r="G326" s="230">
        <v>6.2E-2</v>
      </c>
    </row>
    <row r="327" spans="1:7" ht="9.9499999999999993" customHeight="1" x14ac:dyDescent="0.15">
      <c r="A327" s="229">
        <v>348</v>
      </c>
      <c r="B327" s="231">
        <v>41836</v>
      </c>
      <c r="C327" s="230" t="s">
        <v>223</v>
      </c>
      <c r="D327" s="230">
        <v>0.06</v>
      </c>
      <c r="E327" s="230">
        <v>9.7000000000000003E-2</v>
      </c>
      <c r="F327" s="230">
        <v>5.0999999999999997E-2</v>
      </c>
      <c r="G327" s="230">
        <v>6.2E-2</v>
      </c>
    </row>
    <row r="328" spans="1:7" ht="9.9499999999999993" customHeight="1" x14ac:dyDescent="0.15">
      <c r="A328" s="229">
        <v>349</v>
      </c>
      <c r="B328" s="234">
        <v>41843</v>
      </c>
      <c r="C328" s="230" t="s">
        <v>222</v>
      </c>
      <c r="D328" s="230">
        <v>6.0999999999999999E-2</v>
      </c>
      <c r="E328" s="230">
        <v>0.107</v>
      </c>
      <c r="F328" s="230">
        <v>5.1999999999999998E-2</v>
      </c>
      <c r="G328" s="230">
        <v>6.2E-2</v>
      </c>
    </row>
    <row r="329" spans="1:7" ht="9.9499999999999993" customHeight="1" x14ac:dyDescent="0.15">
      <c r="A329" s="229">
        <v>350</v>
      </c>
      <c r="B329" s="231">
        <v>41843</v>
      </c>
      <c r="C329" s="230" t="s">
        <v>223</v>
      </c>
      <c r="D329" s="230">
        <v>0.06</v>
      </c>
      <c r="E329" s="230">
        <v>9.4E-2</v>
      </c>
      <c r="F329" s="230">
        <v>4.8000000000000001E-2</v>
      </c>
      <c r="G329" s="230">
        <v>5.8999999999999997E-2</v>
      </c>
    </row>
    <row r="330" spans="1:7" ht="9.9499999999999993" customHeight="1" x14ac:dyDescent="0.15">
      <c r="A330" s="229">
        <v>351</v>
      </c>
      <c r="B330" s="234">
        <v>41850</v>
      </c>
      <c r="C330" s="230" t="s">
        <v>222</v>
      </c>
      <c r="D330" s="230">
        <v>6.4000000000000001E-2</v>
      </c>
      <c r="E330" s="230">
        <v>0.122</v>
      </c>
      <c r="F330" s="230">
        <v>5.3999999999999999E-2</v>
      </c>
      <c r="G330" s="230">
        <v>6.4000000000000001E-2</v>
      </c>
    </row>
    <row r="331" spans="1:7" ht="9.9499999999999993" customHeight="1" x14ac:dyDescent="0.15">
      <c r="A331" s="229">
        <v>352</v>
      </c>
      <c r="B331" s="231">
        <v>41850</v>
      </c>
      <c r="C331" s="230" t="s">
        <v>223</v>
      </c>
      <c r="D331" s="230">
        <v>6.0999999999999999E-2</v>
      </c>
      <c r="E331" s="230">
        <v>9.5000000000000001E-2</v>
      </c>
      <c r="F331" s="230">
        <v>4.7E-2</v>
      </c>
      <c r="G331" s="230">
        <v>6.3E-2</v>
      </c>
    </row>
    <row r="332" spans="1:7" ht="9.9499999999999993" customHeight="1" x14ac:dyDescent="0.15">
      <c r="A332" s="229">
        <v>353</v>
      </c>
      <c r="B332" s="234">
        <v>41857</v>
      </c>
      <c r="C332" s="230" t="s">
        <v>222</v>
      </c>
      <c r="D332" s="230">
        <v>5.6000000000000001E-2</v>
      </c>
      <c r="E332" s="230">
        <v>0.111</v>
      </c>
      <c r="F332" s="230">
        <v>5.2999999999999999E-2</v>
      </c>
      <c r="G332" s="230">
        <v>5.8999999999999997E-2</v>
      </c>
    </row>
    <row r="333" spans="1:7" ht="9.9499999999999993" customHeight="1" x14ac:dyDescent="0.15">
      <c r="A333" s="229">
        <v>354</v>
      </c>
      <c r="B333" s="231">
        <v>41857</v>
      </c>
      <c r="C333" s="230" t="s">
        <v>223</v>
      </c>
      <c r="D333" s="230">
        <v>5.2999999999999999E-2</v>
      </c>
      <c r="E333" s="230">
        <v>9.4E-2</v>
      </c>
      <c r="F333" s="230">
        <v>5.0999999999999997E-2</v>
      </c>
      <c r="G333" s="230">
        <v>5.7000000000000002E-2</v>
      </c>
    </row>
    <row r="334" spans="1:7" ht="9.9499999999999993" customHeight="1" x14ac:dyDescent="0.15">
      <c r="A334" s="229">
        <v>355</v>
      </c>
      <c r="B334" s="234">
        <v>41864</v>
      </c>
      <c r="C334" s="230" t="s">
        <v>222</v>
      </c>
      <c r="D334" s="230">
        <v>5.3999999999999999E-2</v>
      </c>
      <c r="E334" s="230">
        <v>0.113</v>
      </c>
      <c r="F334" s="230">
        <v>5.3999999999999999E-2</v>
      </c>
      <c r="G334" s="230">
        <v>6.0999999999999999E-2</v>
      </c>
    </row>
    <row r="335" spans="1:7" ht="9.9499999999999993" customHeight="1" x14ac:dyDescent="0.15">
      <c r="A335" s="229">
        <v>356</v>
      </c>
      <c r="B335" s="231">
        <v>41864</v>
      </c>
      <c r="C335" s="230" t="s">
        <v>223</v>
      </c>
      <c r="D335" s="230">
        <v>5.5E-2</v>
      </c>
      <c r="E335" s="230">
        <v>9.0999999999999998E-2</v>
      </c>
      <c r="F335" s="230">
        <v>0.05</v>
      </c>
      <c r="G335" s="230">
        <v>5.8999999999999997E-2</v>
      </c>
    </row>
    <row r="336" spans="1:7" ht="9.9499999999999993" customHeight="1" x14ac:dyDescent="0.15">
      <c r="A336" s="229">
        <v>357</v>
      </c>
      <c r="B336" s="234">
        <v>41871</v>
      </c>
      <c r="C336" s="230" t="s">
        <v>222</v>
      </c>
      <c r="D336" s="230">
        <v>5.8000000000000003E-2</v>
      </c>
      <c r="E336" s="230">
        <v>0.12</v>
      </c>
      <c r="F336" s="230">
        <v>5.2999999999999999E-2</v>
      </c>
      <c r="G336" s="230">
        <v>6.4000000000000001E-2</v>
      </c>
    </row>
    <row r="337" spans="1:7" ht="9.9499999999999993" customHeight="1" x14ac:dyDescent="0.15">
      <c r="A337" s="229">
        <v>358</v>
      </c>
      <c r="B337" s="231">
        <v>41871</v>
      </c>
      <c r="C337" s="230" t="s">
        <v>223</v>
      </c>
      <c r="D337" s="230">
        <v>5.8000000000000003E-2</v>
      </c>
      <c r="E337" s="230">
        <v>9.0999999999999998E-2</v>
      </c>
      <c r="F337" s="230">
        <v>4.5999999999999999E-2</v>
      </c>
      <c r="G337" s="230">
        <v>5.5E-2</v>
      </c>
    </row>
    <row r="338" spans="1:7" ht="9.9499999999999993" customHeight="1" x14ac:dyDescent="0.15">
      <c r="A338" s="229">
        <v>359</v>
      </c>
      <c r="B338" s="234">
        <v>41878</v>
      </c>
      <c r="C338" s="230" t="s">
        <v>222</v>
      </c>
      <c r="D338" s="230">
        <v>5.7000000000000002E-2</v>
      </c>
      <c r="E338" s="230">
        <v>0.11</v>
      </c>
      <c r="F338" s="230">
        <v>5.5E-2</v>
      </c>
      <c r="G338" s="230">
        <v>6.2E-2</v>
      </c>
    </row>
    <row r="339" spans="1:7" ht="9.9499999999999993" customHeight="1" x14ac:dyDescent="0.15">
      <c r="A339" s="229">
        <v>360</v>
      </c>
      <c r="B339" s="231">
        <v>41878</v>
      </c>
      <c r="C339" s="230" t="s">
        <v>223</v>
      </c>
      <c r="D339" s="230">
        <v>5.6000000000000001E-2</v>
      </c>
      <c r="E339" s="230">
        <v>8.5999999999999993E-2</v>
      </c>
      <c r="F339" s="230">
        <v>4.4999999999999998E-2</v>
      </c>
      <c r="G339" s="230">
        <v>5.8000000000000003E-2</v>
      </c>
    </row>
    <row r="340" spans="1:7" ht="9.9499999999999993" customHeight="1" x14ac:dyDescent="0.15">
      <c r="A340" s="229">
        <v>361</v>
      </c>
      <c r="B340" s="234">
        <v>41885</v>
      </c>
      <c r="C340" s="230" t="s">
        <v>222</v>
      </c>
      <c r="D340" s="230">
        <v>5.8000000000000003E-2</v>
      </c>
      <c r="E340" s="230">
        <v>0.109</v>
      </c>
      <c r="F340" s="230">
        <v>6.0999999999999999E-2</v>
      </c>
      <c r="G340" s="230">
        <v>5.8999999999999997E-2</v>
      </c>
    </row>
    <row r="341" spans="1:7" ht="9.9499999999999993" customHeight="1" x14ac:dyDescent="0.15">
      <c r="A341" s="229">
        <v>362</v>
      </c>
      <c r="B341" s="231">
        <v>41885</v>
      </c>
      <c r="C341" s="230" t="s">
        <v>223</v>
      </c>
      <c r="D341" s="230">
        <v>5.5E-2</v>
      </c>
      <c r="E341" s="230">
        <v>0.09</v>
      </c>
      <c r="F341" s="230">
        <v>4.8000000000000001E-2</v>
      </c>
      <c r="G341" s="230">
        <v>5.6000000000000001E-2</v>
      </c>
    </row>
    <row r="342" spans="1:7" ht="9.9499999999999993" customHeight="1" x14ac:dyDescent="0.15">
      <c r="A342" s="229">
        <v>363</v>
      </c>
      <c r="B342" s="234">
        <v>41892</v>
      </c>
      <c r="C342" s="230" t="s">
        <v>222</v>
      </c>
      <c r="D342" s="230">
        <v>6.6000000000000003E-2</v>
      </c>
      <c r="E342" s="230">
        <v>0.113</v>
      </c>
      <c r="F342" s="230">
        <v>5.6000000000000001E-2</v>
      </c>
      <c r="G342" s="230">
        <v>6.7000000000000004E-2</v>
      </c>
    </row>
    <row r="343" spans="1:7" ht="9.9499999999999993" customHeight="1" x14ac:dyDescent="0.15">
      <c r="A343" s="229">
        <v>364</v>
      </c>
      <c r="B343" s="231">
        <v>41892</v>
      </c>
      <c r="C343" s="230" t="s">
        <v>223</v>
      </c>
      <c r="D343" s="230">
        <v>5.7000000000000002E-2</v>
      </c>
      <c r="E343" s="230">
        <v>9.1999999999999998E-2</v>
      </c>
      <c r="F343" s="230">
        <v>5.0999999999999997E-2</v>
      </c>
      <c r="G343" s="230">
        <v>5.8999999999999997E-2</v>
      </c>
    </row>
    <row r="344" spans="1:7" ht="9.9499999999999993" customHeight="1" x14ac:dyDescent="0.15">
      <c r="A344" s="229">
        <v>365</v>
      </c>
      <c r="B344" s="234">
        <v>41899</v>
      </c>
      <c r="C344" s="230" t="s">
        <v>222</v>
      </c>
      <c r="D344" s="230">
        <v>6.3E-2</v>
      </c>
      <c r="E344" s="230">
        <v>0.10100000000000001</v>
      </c>
      <c r="F344" s="230">
        <v>5.7000000000000002E-2</v>
      </c>
      <c r="G344" s="230">
        <v>6.4000000000000001E-2</v>
      </c>
    </row>
    <row r="345" spans="1:7" ht="9.9499999999999993" customHeight="1" x14ac:dyDescent="0.15">
      <c r="A345" s="229">
        <v>366</v>
      </c>
      <c r="B345" s="231">
        <v>41899</v>
      </c>
      <c r="C345" s="230" t="s">
        <v>223</v>
      </c>
      <c r="D345" s="230">
        <v>6.3E-2</v>
      </c>
      <c r="E345" s="230">
        <v>8.5999999999999993E-2</v>
      </c>
      <c r="F345" s="230">
        <v>4.5999999999999999E-2</v>
      </c>
      <c r="G345" s="230">
        <v>5.3999999999999999E-2</v>
      </c>
    </row>
    <row r="346" spans="1:7" ht="9.9499999999999993" customHeight="1" x14ac:dyDescent="0.15">
      <c r="A346" s="229">
        <v>367</v>
      </c>
      <c r="B346" s="234">
        <v>41906</v>
      </c>
      <c r="C346" s="230" t="s">
        <v>222</v>
      </c>
      <c r="D346" s="230">
        <v>6.6000000000000003E-2</v>
      </c>
      <c r="E346" s="230">
        <v>0.11799999999999999</v>
      </c>
      <c r="F346" s="230">
        <v>5.6000000000000001E-2</v>
      </c>
      <c r="G346" s="230">
        <v>6.6000000000000003E-2</v>
      </c>
    </row>
    <row r="347" spans="1:7" ht="9.9499999999999993" customHeight="1" x14ac:dyDescent="0.15">
      <c r="A347" s="229">
        <v>368</v>
      </c>
      <c r="B347" s="231">
        <v>41906</v>
      </c>
      <c r="C347" s="230" t="s">
        <v>223</v>
      </c>
      <c r="D347" s="230">
        <v>5.5E-2</v>
      </c>
      <c r="E347" s="230">
        <v>9.9000000000000005E-2</v>
      </c>
      <c r="F347" s="230">
        <v>5.1999999999999998E-2</v>
      </c>
      <c r="G347" s="230">
        <v>5.8999999999999997E-2</v>
      </c>
    </row>
    <row r="348" spans="1:7" ht="9.9499999999999993" customHeight="1" x14ac:dyDescent="0.15">
      <c r="A348" s="229">
        <v>369</v>
      </c>
      <c r="B348" s="234">
        <v>41913</v>
      </c>
      <c r="C348" s="230" t="s">
        <v>222</v>
      </c>
      <c r="D348" s="230">
        <v>0.06</v>
      </c>
      <c r="E348" s="230">
        <v>0.11600000000000001</v>
      </c>
      <c r="F348" s="230">
        <v>5.8999999999999997E-2</v>
      </c>
      <c r="G348" s="230">
        <v>0.06</v>
      </c>
    </row>
    <row r="349" spans="1:7" ht="9.9499999999999993" customHeight="1" x14ac:dyDescent="0.15">
      <c r="A349" s="229">
        <v>370</v>
      </c>
      <c r="B349" s="231">
        <v>41913</v>
      </c>
      <c r="C349" s="230" t="s">
        <v>223</v>
      </c>
      <c r="D349" s="230">
        <v>5.3999999999999999E-2</v>
      </c>
      <c r="E349" s="230">
        <v>9.2999999999999999E-2</v>
      </c>
      <c r="F349" s="230">
        <v>4.3999999999999997E-2</v>
      </c>
      <c r="G349" s="230">
        <v>5.8000000000000003E-2</v>
      </c>
    </row>
    <row r="350" spans="1:7" ht="9.9499999999999993" customHeight="1" x14ac:dyDescent="0.15">
      <c r="A350" s="229">
        <v>371</v>
      </c>
      <c r="B350" s="234">
        <v>41920</v>
      </c>
      <c r="C350" s="230" t="s">
        <v>222</v>
      </c>
      <c r="D350" s="230">
        <v>6.0999999999999999E-2</v>
      </c>
      <c r="E350" s="230">
        <v>0.114</v>
      </c>
      <c r="F350" s="230">
        <v>5.2999999999999999E-2</v>
      </c>
      <c r="G350" s="230">
        <v>6.5000000000000002E-2</v>
      </c>
    </row>
    <row r="351" spans="1:7" ht="9.9499999999999993" customHeight="1" x14ac:dyDescent="0.15">
      <c r="A351" s="229">
        <v>372</v>
      </c>
      <c r="B351" s="231">
        <v>41920</v>
      </c>
      <c r="C351" s="230" t="s">
        <v>223</v>
      </c>
      <c r="D351" s="230">
        <v>5.8000000000000003E-2</v>
      </c>
      <c r="E351" s="230">
        <v>8.3000000000000004E-2</v>
      </c>
      <c r="F351" s="230">
        <v>4.9000000000000002E-2</v>
      </c>
      <c r="G351" s="230">
        <v>5.1999999999999998E-2</v>
      </c>
    </row>
    <row r="352" spans="1:7" ht="9.9499999999999993" customHeight="1" x14ac:dyDescent="0.15">
      <c r="A352" s="229">
        <v>373</v>
      </c>
      <c r="B352" s="234">
        <v>41927</v>
      </c>
      <c r="C352" s="230" t="s">
        <v>222</v>
      </c>
      <c r="D352" s="230">
        <v>5.8999999999999997E-2</v>
      </c>
      <c r="E352" s="230">
        <v>9.8000000000000004E-2</v>
      </c>
      <c r="F352" s="230">
        <v>5.5E-2</v>
      </c>
      <c r="G352" s="230">
        <v>6.3E-2</v>
      </c>
    </row>
    <row r="353" spans="1:7" ht="9.9499999999999993" customHeight="1" x14ac:dyDescent="0.15">
      <c r="A353" s="229">
        <v>374</v>
      </c>
      <c r="B353" s="231">
        <v>41927</v>
      </c>
      <c r="C353" s="230" t="s">
        <v>223</v>
      </c>
      <c r="D353" s="230">
        <v>5.6000000000000001E-2</v>
      </c>
      <c r="E353" s="230">
        <v>8.7999999999999995E-2</v>
      </c>
      <c r="F353" s="230">
        <v>4.7E-2</v>
      </c>
      <c r="G353" s="230">
        <v>5.2999999999999999E-2</v>
      </c>
    </row>
    <row r="354" spans="1:7" ht="9.9499999999999993" customHeight="1" x14ac:dyDescent="0.15">
      <c r="A354" s="229">
        <v>375</v>
      </c>
      <c r="B354" s="234">
        <v>41934</v>
      </c>
      <c r="C354" s="230" t="s">
        <v>222</v>
      </c>
      <c r="D354" s="230">
        <v>7.1999999999999995E-2</v>
      </c>
      <c r="E354" s="230">
        <v>0.104</v>
      </c>
      <c r="F354" s="230">
        <v>0.06</v>
      </c>
      <c r="G354" s="230">
        <v>6.3E-2</v>
      </c>
    </row>
    <row r="355" spans="1:7" ht="9.9499999999999993" customHeight="1" x14ac:dyDescent="0.15">
      <c r="A355" s="229">
        <v>376</v>
      </c>
      <c r="B355" s="231">
        <v>41934</v>
      </c>
      <c r="C355" s="230" t="s">
        <v>223</v>
      </c>
      <c r="D355" s="230">
        <v>6.0999999999999999E-2</v>
      </c>
      <c r="E355" s="230">
        <v>8.8999999999999996E-2</v>
      </c>
      <c r="F355" s="230">
        <v>5.1999999999999998E-2</v>
      </c>
      <c r="G355" s="230">
        <v>5.6000000000000001E-2</v>
      </c>
    </row>
    <row r="356" spans="1:7" ht="9.9499999999999993" customHeight="1" x14ac:dyDescent="0.15">
      <c r="A356" s="229">
        <v>377</v>
      </c>
      <c r="B356" s="234">
        <v>41941</v>
      </c>
      <c r="C356" s="230" t="s">
        <v>222</v>
      </c>
      <c r="D356" s="230">
        <v>4.8000000000000001E-2</v>
      </c>
      <c r="E356" s="230">
        <v>9.8000000000000004E-2</v>
      </c>
      <c r="F356" s="230">
        <v>4.2000000000000003E-2</v>
      </c>
      <c r="G356" s="230">
        <v>5.6000000000000001E-2</v>
      </c>
    </row>
    <row r="357" spans="1:7" ht="9.9499999999999993" customHeight="1" x14ac:dyDescent="0.15">
      <c r="A357" s="229">
        <v>378</v>
      </c>
      <c r="B357" s="231">
        <v>41941</v>
      </c>
      <c r="C357" s="230" t="s">
        <v>223</v>
      </c>
      <c r="D357" s="230">
        <v>6.0999999999999999E-2</v>
      </c>
      <c r="E357" s="230">
        <v>8.8999999999999996E-2</v>
      </c>
      <c r="F357" s="230">
        <v>4.7E-2</v>
      </c>
      <c r="G357" s="230">
        <v>5.0999999999999997E-2</v>
      </c>
    </row>
    <row r="358" spans="1:7" ht="9.9499999999999993" customHeight="1" x14ac:dyDescent="0.15">
      <c r="A358" s="229">
        <v>379</v>
      </c>
      <c r="B358" s="234">
        <v>41948</v>
      </c>
      <c r="C358" s="230" t="s">
        <v>222</v>
      </c>
      <c r="D358" s="230">
        <v>5.3999999999999999E-2</v>
      </c>
      <c r="E358" s="230">
        <v>0.10299999999999999</v>
      </c>
      <c r="F358" s="230">
        <v>5.1999999999999998E-2</v>
      </c>
      <c r="G358" s="230">
        <v>6.3E-2</v>
      </c>
    </row>
    <row r="359" spans="1:7" ht="9.9499999999999993" customHeight="1" x14ac:dyDescent="0.15">
      <c r="A359" s="229">
        <v>380</v>
      </c>
      <c r="B359" s="231">
        <v>41948</v>
      </c>
      <c r="C359" s="230" t="s">
        <v>223</v>
      </c>
      <c r="D359" s="230">
        <v>5.8000000000000003E-2</v>
      </c>
      <c r="E359" s="230">
        <v>0.08</v>
      </c>
      <c r="F359" s="230">
        <v>5.6000000000000001E-2</v>
      </c>
      <c r="G359" s="230">
        <v>4.8000000000000001E-2</v>
      </c>
    </row>
    <row r="360" spans="1:7" ht="9.9499999999999993" customHeight="1" x14ac:dyDescent="0.15">
      <c r="A360" s="229">
        <v>381</v>
      </c>
      <c r="B360" s="234">
        <v>41955</v>
      </c>
      <c r="C360" s="230" t="s">
        <v>222</v>
      </c>
      <c r="D360" s="230">
        <v>0.06</v>
      </c>
      <c r="E360" s="230">
        <v>8.2000000000000003E-2</v>
      </c>
      <c r="F360" s="230">
        <v>3.7999999999999999E-2</v>
      </c>
      <c r="G360" s="230">
        <v>5.6000000000000001E-2</v>
      </c>
    </row>
    <row r="361" spans="1:7" ht="9.9499999999999993" customHeight="1" x14ac:dyDescent="0.15">
      <c r="A361" s="229">
        <v>382</v>
      </c>
      <c r="B361" s="231">
        <v>41955</v>
      </c>
      <c r="C361" s="230" t="s">
        <v>223</v>
      </c>
      <c r="D361" s="230">
        <v>5.6000000000000001E-2</v>
      </c>
      <c r="E361" s="230">
        <v>8.7999999999999995E-2</v>
      </c>
      <c r="F361" s="230">
        <v>5.3999999999999999E-2</v>
      </c>
      <c r="G361" s="230">
        <v>5.8999999999999997E-2</v>
      </c>
    </row>
    <row r="362" spans="1:7" ht="9.9499999999999993" customHeight="1" x14ac:dyDescent="0.15">
      <c r="A362" s="229">
        <v>383</v>
      </c>
      <c r="B362" s="234">
        <v>41962</v>
      </c>
      <c r="C362" s="230" t="s">
        <v>222</v>
      </c>
      <c r="D362" s="230">
        <v>6.2E-2</v>
      </c>
      <c r="E362" s="230">
        <v>0.10299999999999999</v>
      </c>
      <c r="F362" s="230">
        <v>4.8000000000000001E-2</v>
      </c>
      <c r="G362" s="230">
        <v>7.0999999999999994E-2</v>
      </c>
    </row>
    <row r="363" spans="1:7" ht="9.9499999999999993" customHeight="1" x14ac:dyDescent="0.15">
      <c r="A363" s="229">
        <v>384</v>
      </c>
      <c r="B363" s="231">
        <v>41962</v>
      </c>
      <c r="C363" s="230" t="s">
        <v>223</v>
      </c>
      <c r="D363" s="230">
        <v>5.8000000000000003E-2</v>
      </c>
      <c r="E363" s="230">
        <v>8.6999999999999994E-2</v>
      </c>
      <c r="F363" s="230">
        <v>5.6000000000000001E-2</v>
      </c>
      <c r="G363" s="230">
        <v>0.06</v>
      </c>
    </row>
    <row r="364" spans="1:7" ht="9.9499999999999993" customHeight="1" x14ac:dyDescent="0.15">
      <c r="A364" s="229">
        <v>385</v>
      </c>
      <c r="B364" s="234">
        <v>41969</v>
      </c>
      <c r="C364" s="230" t="s">
        <v>222</v>
      </c>
      <c r="D364" s="230">
        <v>5.2999999999999999E-2</v>
      </c>
      <c r="E364" s="230">
        <v>0.08</v>
      </c>
      <c r="F364" s="230">
        <v>0.06</v>
      </c>
      <c r="G364" s="230">
        <v>5.3999999999999999E-2</v>
      </c>
    </row>
    <row r="365" spans="1:7" ht="9.9499999999999993" customHeight="1" x14ac:dyDescent="0.15">
      <c r="A365" s="229">
        <v>386</v>
      </c>
      <c r="B365" s="231">
        <v>41969</v>
      </c>
      <c r="C365" s="230" t="s">
        <v>223</v>
      </c>
      <c r="D365" s="230">
        <v>5.2999999999999999E-2</v>
      </c>
      <c r="E365" s="230">
        <v>6.8000000000000005E-2</v>
      </c>
      <c r="F365" s="230">
        <v>5.6000000000000001E-2</v>
      </c>
      <c r="G365" s="230">
        <v>5.2999999999999999E-2</v>
      </c>
    </row>
    <row r="366" spans="1:7" ht="9.9499999999999993" customHeight="1" x14ac:dyDescent="0.15">
      <c r="A366" s="229">
        <v>387</v>
      </c>
      <c r="B366" s="234">
        <v>41976</v>
      </c>
      <c r="C366" s="230" t="s">
        <v>222</v>
      </c>
      <c r="D366" s="230">
        <v>6.2E-2</v>
      </c>
      <c r="E366" s="230">
        <v>0.107</v>
      </c>
      <c r="F366" s="230">
        <v>5.6000000000000001E-2</v>
      </c>
      <c r="G366" s="230">
        <v>6.0999999999999999E-2</v>
      </c>
    </row>
    <row r="367" spans="1:7" ht="9.9499999999999993" customHeight="1" x14ac:dyDescent="0.15">
      <c r="A367" s="229">
        <v>388</v>
      </c>
      <c r="B367" s="231">
        <v>41976</v>
      </c>
      <c r="C367" s="230" t="s">
        <v>223</v>
      </c>
      <c r="D367" s="230">
        <v>0.06</v>
      </c>
      <c r="E367" s="230">
        <v>8.5999999999999993E-2</v>
      </c>
      <c r="F367" s="230">
        <v>5.0999999999999997E-2</v>
      </c>
      <c r="G367" s="230">
        <v>5.7000000000000002E-2</v>
      </c>
    </row>
    <row r="368" spans="1:7" ht="9.9499999999999993" customHeight="1" x14ac:dyDescent="0.15">
      <c r="A368" s="229">
        <v>389</v>
      </c>
      <c r="B368" s="234">
        <v>41983</v>
      </c>
      <c r="C368" s="230" t="s">
        <v>222</v>
      </c>
      <c r="D368" s="230">
        <v>6.7000000000000004E-2</v>
      </c>
      <c r="E368" s="230">
        <v>0.109</v>
      </c>
      <c r="F368" s="230">
        <v>5.8000000000000003E-2</v>
      </c>
      <c r="G368" s="230">
        <v>5.6000000000000001E-2</v>
      </c>
    </row>
    <row r="369" spans="1:7" ht="9.9499999999999993" customHeight="1" x14ac:dyDescent="0.15">
      <c r="A369" s="229">
        <v>390</v>
      </c>
      <c r="B369" s="231">
        <v>41983</v>
      </c>
      <c r="C369" s="230" t="s">
        <v>223</v>
      </c>
      <c r="D369" s="230">
        <v>6.3E-2</v>
      </c>
      <c r="E369" s="230">
        <v>0.09</v>
      </c>
      <c r="F369" s="230">
        <v>5.0999999999999997E-2</v>
      </c>
      <c r="G369" s="230">
        <v>0.06</v>
      </c>
    </row>
    <row r="370" spans="1:7" ht="9.9499999999999993" customHeight="1" x14ac:dyDescent="0.15">
      <c r="A370" s="229">
        <v>391</v>
      </c>
      <c r="B370" s="234">
        <v>41990</v>
      </c>
      <c r="C370" s="230" t="s">
        <v>222</v>
      </c>
      <c r="D370" s="230">
        <v>7.2999999999999995E-2</v>
      </c>
      <c r="E370" s="230">
        <v>0.115</v>
      </c>
      <c r="F370" s="230">
        <v>7.0000000000000007E-2</v>
      </c>
      <c r="G370" s="230">
        <v>7.0000000000000007E-2</v>
      </c>
    </row>
    <row r="371" spans="1:7" ht="9.9499999999999993" customHeight="1" x14ac:dyDescent="0.15">
      <c r="A371" s="229">
        <v>392</v>
      </c>
      <c r="B371" s="231">
        <v>41990</v>
      </c>
      <c r="C371" s="230" t="s">
        <v>223</v>
      </c>
      <c r="D371" s="230">
        <v>6.9000000000000006E-2</v>
      </c>
      <c r="E371" s="230">
        <v>9.6000000000000002E-2</v>
      </c>
      <c r="F371" s="230">
        <v>6.6000000000000003E-2</v>
      </c>
      <c r="G371" s="230">
        <v>7.0999999999999994E-2</v>
      </c>
    </row>
    <row r="372" spans="1:7" ht="9.9499999999999993" customHeight="1" x14ac:dyDescent="0.15">
      <c r="A372" s="229">
        <v>393</v>
      </c>
      <c r="B372" s="234">
        <v>41997</v>
      </c>
      <c r="C372" s="230" t="s">
        <v>222</v>
      </c>
      <c r="D372" s="230">
        <v>6.0999999999999999E-2</v>
      </c>
      <c r="E372" s="230">
        <v>0.104</v>
      </c>
      <c r="F372" s="230">
        <v>5.6000000000000001E-2</v>
      </c>
      <c r="G372" s="230">
        <v>0.06</v>
      </c>
    </row>
    <row r="373" spans="1:7" ht="9.9499999999999993" customHeight="1" x14ac:dyDescent="0.15">
      <c r="A373" s="229">
        <v>394</v>
      </c>
      <c r="B373" s="231">
        <v>41997</v>
      </c>
      <c r="C373" s="230" t="s">
        <v>223</v>
      </c>
      <c r="D373" s="230">
        <v>5.6000000000000001E-2</v>
      </c>
      <c r="E373" s="230">
        <v>9.0999999999999998E-2</v>
      </c>
      <c r="F373" s="230">
        <v>4.8000000000000001E-2</v>
      </c>
      <c r="G373" s="230">
        <v>6.2E-2</v>
      </c>
    </row>
    <row r="374" spans="1:7" ht="9.9499999999999993" customHeight="1" x14ac:dyDescent="0.15">
      <c r="A374" s="229">
        <v>395</v>
      </c>
      <c r="B374" s="234">
        <v>42011</v>
      </c>
      <c r="C374" s="230" t="s">
        <v>222</v>
      </c>
      <c r="D374" s="230">
        <v>6.2E-2</v>
      </c>
      <c r="E374" s="230">
        <v>0.107</v>
      </c>
      <c r="F374" s="230">
        <v>5.8999999999999997E-2</v>
      </c>
      <c r="G374" s="230">
        <v>6.3E-2</v>
      </c>
    </row>
    <row r="375" spans="1:7" ht="9.9499999999999993" customHeight="1" x14ac:dyDescent="0.15">
      <c r="A375" s="229">
        <v>396</v>
      </c>
      <c r="B375" s="231">
        <v>42011</v>
      </c>
      <c r="C375" s="230" t="s">
        <v>223</v>
      </c>
      <c r="D375" s="230">
        <v>6.0999999999999999E-2</v>
      </c>
      <c r="E375" s="230">
        <v>0.10199999999999999</v>
      </c>
      <c r="F375" s="230">
        <v>4.8000000000000001E-2</v>
      </c>
      <c r="G375" s="230">
        <v>5.1999999999999998E-2</v>
      </c>
    </row>
    <row r="376" spans="1:7" ht="9.9499999999999993" customHeight="1" x14ac:dyDescent="0.15">
      <c r="A376" s="229">
        <v>397</v>
      </c>
      <c r="B376" s="234">
        <v>42018</v>
      </c>
      <c r="C376" s="230" t="s">
        <v>222</v>
      </c>
      <c r="D376" s="230">
        <v>6.5000000000000002E-2</v>
      </c>
      <c r="E376" s="230">
        <v>0.10199999999999999</v>
      </c>
      <c r="F376" s="230">
        <v>6.9000000000000006E-2</v>
      </c>
      <c r="G376" s="230">
        <v>6.3E-2</v>
      </c>
    </row>
    <row r="377" spans="1:7" ht="9.9499999999999993" customHeight="1" x14ac:dyDescent="0.15">
      <c r="A377" s="229">
        <v>398</v>
      </c>
      <c r="B377" s="231">
        <v>42018</v>
      </c>
      <c r="C377" s="230" t="s">
        <v>223</v>
      </c>
      <c r="D377" s="230">
        <v>6.4000000000000001E-2</v>
      </c>
      <c r="E377" s="230">
        <v>9.9000000000000005E-2</v>
      </c>
      <c r="F377" s="230">
        <v>5.1999999999999998E-2</v>
      </c>
      <c r="G377" s="230">
        <v>5.6000000000000001E-2</v>
      </c>
    </row>
    <row r="378" spans="1:7" ht="9.9499999999999993" customHeight="1" x14ac:dyDescent="0.15">
      <c r="A378" s="229">
        <v>399</v>
      </c>
      <c r="B378" s="234">
        <v>42025</v>
      </c>
      <c r="C378" s="230" t="s">
        <v>222</v>
      </c>
      <c r="D378" s="230">
        <v>5.7000000000000002E-2</v>
      </c>
      <c r="E378" s="230">
        <v>0.10100000000000001</v>
      </c>
      <c r="F378" s="230">
        <v>5.6000000000000001E-2</v>
      </c>
      <c r="G378" s="230">
        <v>6.0999999999999999E-2</v>
      </c>
    </row>
    <row r="379" spans="1:7" ht="9.9499999999999993" customHeight="1" x14ac:dyDescent="0.15">
      <c r="A379" s="229">
        <v>400</v>
      </c>
      <c r="B379" s="231">
        <v>42025</v>
      </c>
      <c r="C379" s="230" t="s">
        <v>223</v>
      </c>
      <c r="D379" s="230">
        <v>5.6000000000000001E-2</v>
      </c>
      <c r="E379" s="230">
        <v>9.6000000000000002E-2</v>
      </c>
      <c r="F379" s="230">
        <v>4.2000000000000003E-2</v>
      </c>
      <c r="G379" s="230">
        <v>5.7000000000000002E-2</v>
      </c>
    </row>
    <row r="380" spans="1:7" ht="9.9499999999999993" customHeight="1" x14ac:dyDescent="0.15">
      <c r="A380" s="229">
        <v>401</v>
      </c>
      <c r="B380" s="234">
        <v>42032</v>
      </c>
      <c r="C380" s="230" t="s">
        <v>222</v>
      </c>
      <c r="D380" s="230">
        <v>6.5000000000000002E-2</v>
      </c>
      <c r="E380" s="230">
        <v>0.1</v>
      </c>
      <c r="F380" s="230">
        <v>0.06</v>
      </c>
      <c r="G380" s="230">
        <v>6.6000000000000003E-2</v>
      </c>
    </row>
    <row r="381" spans="1:7" ht="9.9499999999999993" customHeight="1" x14ac:dyDescent="0.15">
      <c r="A381" s="229">
        <v>402</v>
      </c>
      <c r="B381" s="231">
        <v>42032</v>
      </c>
      <c r="C381" s="230" t="s">
        <v>223</v>
      </c>
      <c r="D381" s="230">
        <v>0.06</v>
      </c>
      <c r="E381" s="230">
        <v>9.5000000000000001E-2</v>
      </c>
      <c r="F381" s="230">
        <v>4.5999999999999999E-2</v>
      </c>
      <c r="G381" s="230">
        <v>4.9000000000000002E-2</v>
      </c>
    </row>
    <row r="382" spans="1:7" ht="9.9499999999999993" customHeight="1" x14ac:dyDescent="0.15">
      <c r="A382" s="229">
        <v>403</v>
      </c>
      <c r="B382" s="234">
        <v>42039</v>
      </c>
      <c r="C382" s="230" t="s">
        <v>222</v>
      </c>
      <c r="D382" s="230">
        <v>5.0999999999999997E-2</v>
      </c>
      <c r="E382" s="230">
        <v>0.1</v>
      </c>
      <c r="F382" s="230">
        <v>5.0999999999999997E-2</v>
      </c>
      <c r="G382" s="230">
        <v>5.0999999999999997E-2</v>
      </c>
    </row>
    <row r="383" spans="1:7" ht="9.9499999999999993" customHeight="1" x14ac:dyDescent="0.15">
      <c r="A383" s="229">
        <v>404</v>
      </c>
      <c r="B383" s="231">
        <v>42039</v>
      </c>
      <c r="C383" s="230" t="s">
        <v>223</v>
      </c>
      <c r="D383" s="230">
        <v>4.5999999999999999E-2</v>
      </c>
      <c r="E383" s="230">
        <v>9.2999999999999999E-2</v>
      </c>
      <c r="F383" s="230">
        <v>0.05</v>
      </c>
      <c r="G383" s="230">
        <v>4.3999999999999997E-2</v>
      </c>
    </row>
    <row r="384" spans="1:7" ht="9.9499999999999993" customHeight="1" x14ac:dyDescent="0.15">
      <c r="A384" s="229">
        <v>405</v>
      </c>
      <c r="B384" s="234">
        <v>42045</v>
      </c>
      <c r="C384" s="230" t="s">
        <v>222</v>
      </c>
      <c r="D384" s="230">
        <v>0.06</v>
      </c>
      <c r="E384" s="230">
        <v>0.106</v>
      </c>
      <c r="F384" s="230">
        <v>5.1999999999999998E-2</v>
      </c>
      <c r="G384" s="230">
        <v>6.4000000000000001E-2</v>
      </c>
    </row>
    <row r="385" spans="1:7" ht="9.9499999999999993" customHeight="1" x14ac:dyDescent="0.15">
      <c r="A385" s="229">
        <v>406</v>
      </c>
      <c r="B385" s="231">
        <v>42045</v>
      </c>
      <c r="C385" s="230" t="s">
        <v>223</v>
      </c>
      <c r="D385" s="230">
        <v>5.0999999999999997E-2</v>
      </c>
      <c r="E385" s="230">
        <v>9.2999999999999999E-2</v>
      </c>
      <c r="F385" s="230">
        <v>4.7E-2</v>
      </c>
      <c r="G385" s="230">
        <v>5.5E-2</v>
      </c>
    </row>
    <row r="386" spans="1:7" ht="9.9499999999999993" customHeight="1" x14ac:dyDescent="0.15">
      <c r="A386" s="229">
        <v>407</v>
      </c>
      <c r="B386" s="234">
        <v>42053</v>
      </c>
      <c r="C386" s="230" t="s">
        <v>222</v>
      </c>
      <c r="D386" s="230">
        <v>4.7E-2</v>
      </c>
      <c r="E386" s="230">
        <v>0.08</v>
      </c>
      <c r="F386" s="230">
        <v>4.9000000000000002E-2</v>
      </c>
      <c r="G386" s="230">
        <v>4.9000000000000002E-2</v>
      </c>
    </row>
    <row r="387" spans="1:7" ht="9.9499999999999993" customHeight="1" x14ac:dyDescent="0.15">
      <c r="A387" s="229">
        <v>408</v>
      </c>
      <c r="B387" s="231">
        <v>42053</v>
      </c>
      <c r="C387" s="230" t="s">
        <v>223</v>
      </c>
      <c r="D387" s="230">
        <v>4.7E-2</v>
      </c>
      <c r="E387" s="230">
        <v>6.4000000000000001E-2</v>
      </c>
      <c r="F387" s="230">
        <v>4.5999999999999999E-2</v>
      </c>
      <c r="G387" s="230">
        <v>4.5999999999999999E-2</v>
      </c>
    </row>
    <row r="388" spans="1:7" ht="9.9499999999999993" customHeight="1" x14ac:dyDescent="0.15">
      <c r="A388" s="229">
        <v>409</v>
      </c>
      <c r="B388" s="234">
        <v>42060</v>
      </c>
      <c r="C388" s="230" t="s">
        <v>222</v>
      </c>
      <c r="D388" s="230">
        <v>5.7000000000000002E-2</v>
      </c>
      <c r="E388" s="230">
        <v>0.1</v>
      </c>
      <c r="F388" s="230">
        <v>5.3999999999999999E-2</v>
      </c>
      <c r="G388" s="230">
        <v>5.7000000000000002E-2</v>
      </c>
    </row>
    <row r="389" spans="1:7" ht="9.9499999999999993" customHeight="1" x14ac:dyDescent="0.15">
      <c r="A389" s="229">
        <v>410</v>
      </c>
      <c r="B389" s="231">
        <v>42060</v>
      </c>
      <c r="C389" s="230" t="s">
        <v>223</v>
      </c>
      <c r="D389" s="230">
        <v>5.3999999999999999E-2</v>
      </c>
      <c r="E389" s="230">
        <v>8.7999999999999995E-2</v>
      </c>
      <c r="F389" s="230">
        <v>4.8000000000000001E-2</v>
      </c>
      <c r="G389" s="230">
        <v>5.3999999999999999E-2</v>
      </c>
    </row>
    <row r="390" spans="1:7" ht="9.9499999999999993" customHeight="1" x14ac:dyDescent="0.15">
      <c r="A390" s="229">
        <v>411</v>
      </c>
      <c r="B390" s="234">
        <v>42067</v>
      </c>
      <c r="C390" s="230" t="s">
        <v>222</v>
      </c>
      <c r="D390" s="230">
        <v>6.5000000000000002E-2</v>
      </c>
      <c r="E390" s="230">
        <v>0.1</v>
      </c>
      <c r="F390" s="230">
        <v>5.5E-2</v>
      </c>
      <c r="G390" s="230">
        <v>6.0999999999999999E-2</v>
      </c>
    </row>
    <row r="391" spans="1:7" ht="9.9499999999999993" customHeight="1" x14ac:dyDescent="0.15">
      <c r="A391" s="229">
        <v>412</v>
      </c>
      <c r="B391" s="231">
        <v>42067</v>
      </c>
      <c r="C391" s="230" t="s">
        <v>223</v>
      </c>
      <c r="D391" s="230">
        <v>5.6000000000000001E-2</v>
      </c>
      <c r="E391" s="230">
        <v>7.9000000000000001E-2</v>
      </c>
      <c r="F391" s="230">
        <v>4.8000000000000001E-2</v>
      </c>
      <c r="G391" s="230">
        <v>5.2999999999999999E-2</v>
      </c>
    </row>
    <row r="392" spans="1:7" ht="9.9499999999999993" customHeight="1" x14ac:dyDescent="0.15">
      <c r="A392" s="229">
        <v>413</v>
      </c>
      <c r="B392" s="234">
        <v>42074</v>
      </c>
      <c r="C392" s="230" t="s">
        <v>222</v>
      </c>
      <c r="D392" s="230">
        <v>5.1999999999999998E-2</v>
      </c>
      <c r="E392" s="230">
        <v>0.108</v>
      </c>
      <c r="F392" s="230">
        <v>5.8000000000000003E-2</v>
      </c>
      <c r="G392" s="230">
        <v>0.06</v>
      </c>
    </row>
    <row r="393" spans="1:7" ht="9.9499999999999993" customHeight="1" x14ac:dyDescent="0.15">
      <c r="A393" s="229">
        <v>414</v>
      </c>
      <c r="B393" s="231">
        <v>42074</v>
      </c>
      <c r="C393" s="230" t="s">
        <v>223</v>
      </c>
      <c r="D393" s="230">
        <v>5.5E-2</v>
      </c>
      <c r="E393" s="230">
        <v>8.7999999999999995E-2</v>
      </c>
      <c r="F393" s="230">
        <v>5.2999999999999999E-2</v>
      </c>
      <c r="G393" s="230">
        <v>5.2999999999999999E-2</v>
      </c>
    </row>
    <row r="394" spans="1:7" ht="9.9499999999999993" customHeight="1" x14ac:dyDescent="0.15">
      <c r="A394" s="229">
        <v>415</v>
      </c>
      <c r="B394" s="234">
        <v>42081</v>
      </c>
      <c r="C394" s="230" t="s">
        <v>222</v>
      </c>
      <c r="D394" s="230">
        <v>5.8999999999999997E-2</v>
      </c>
      <c r="E394" s="230">
        <v>0.104</v>
      </c>
      <c r="F394" s="230">
        <v>6.5000000000000002E-2</v>
      </c>
      <c r="G394" s="230">
        <v>5.8999999999999997E-2</v>
      </c>
    </row>
    <row r="395" spans="1:7" ht="9.9499999999999993" customHeight="1" x14ac:dyDescent="0.15">
      <c r="A395" s="229">
        <v>416</v>
      </c>
      <c r="B395" s="231">
        <v>42081</v>
      </c>
      <c r="C395" s="230" t="s">
        <v>223</v>
      </c>
      <c r="D395" s="230">
        <v>5.1999999999999998E-2</v>
      </c>
      <c r="E395" s="230">
        <v>8.4000000000000005E-2</v>
      </c>
      <c r="F395" s="230">
        <v>0.05</v>
      </c>
      <c r="G395" s="230">
        <v>5.6000000000000001E-2</v>
      </c>
    </row>
    <row r="396" spans="1:7" ht="9.9499999999999993" customHeight="1" x14ac:dyDescent="0.15">
      <c r="A396" s="229">
        <v>417</v>
      </c>
      <c r="B396" s="234">
        <v>42088</v>
      </c>
      <c r="C396" s="230" t="s">
        <v>222</v>
      </c>
      <c r="D396" s="230">
        <v>0.08</v>
      </c>
      <c r="E396" s="230">
        <v>0.104</v>
      </c>
      <c r="F396" s="230">
        <v>5.6000000000000001E-2</v>
      </c>
      <c r="G396" s="230">
        <v>5.0999999999999997E-2</v>
      </c>
    </row>
    <row r="397" spans="1:7" ht="9.9499999999999993" customHeight="1" x14ac:dyDescent="0.15">
      <c r="A397" s="229">
        <v>418</v>
      </c>
      <c r="B397" s="231">
        <v>42088</v>
      </c>
      <c r="C397" s="230" t="s">
        <v>223</v>
      </c>
      <c r="D397" s="230">
        <v>6.8000000000000005E-2</v>
      </c>
      <c r="E397" s="230">
        <v>8.8999999999999996E-2</v>
      </c>
      <c r="F397" s="230">
        <v>4.5999999999999999E-2</v>
      </c>
      <c r="G397" s="230">
        <v>4.8000000000000001E-2</v>
      </c>
    </row>
    <row r="398" spans="1:7" ht="9.9499999999999993" customHeight="1" x14ac:dyDescent="0.15">
      <c r="A398" s="229">
        <v>420</v>
      </c>
      <c r="B398" s="230" t="s">
        <v>260</v>
      </c>
    </row>
    <row r="399" spans="1:7" ht="9.9499999999999993" customHeight="1" x14ac:dyDescent="0.15">
      <c r="A399" s="229">
        <v>422</v>
      </c>
      <c r="B399" s="230" t="s">
        <v>261</v>
      </c>
    </row>
    <row r="400" spans="1:7" ht="9.9499999999999993" customHeight="1" x14ac:dyDescent="0.15">
      <c r="A400" s="229">
        <v>423</v>
      </c>
      <c r="B400" s="230" t="s">
        <v>214</v>
      </c>
    </row>
    <row r="401" spans="1:7" ht="9.9499999999999993" customHeight="1" x14ac:dyDescent="0.15">
      <c r="A401" s="229">
        <v>425</v>
      </c>
      <c r="B401" s="230" t="s">
        <v>216</v>
      </c>
      <c r="C401" s="230" t="s">
        <v>217</v>
      </c>
      <c r="D401" s="230" t="s">
        <v>218</v>
      </c>
      <c r="E401" s="230" t="s">
        <v>219</v>
      </c>
      <c r="F401" s="230" t="s">
        <v>220</v>
      </c>
      <c r="G401" s="230" t="s">
        <v>221</v>
      </c>
    </row>
    <row r="402" spans="1:7" ht="9.9499999999999993" customHeight="1" x14ac:dyDescent="0.15">
      <c r="A402" s="229">
        <v>426</v>
      </c>
      <c r="B402" s="234">
        <v>42465</v>
      </c>
      <c r="C402" s="230" t="s">
        <v>222</v>
      </c>
      <c r="D402" s="230">
        <v>5.5E-2</v>
      </c>
      <c r="E402" s="230">
        <v>9.4E-2</v>
      </c>
      <c r="F402" s="230">
        <v>5.2999999999999999E-2</v>
      </c>
      <c r="G402" s="230">
        <v>5.7000000000000002E-2</v>
      </c>
    </row>
    <row r="403" spans="1:7" ht="9.9499999999999993" customHeight="1" x14ac:dyDescent="0.15">
      <c r="A403" s="229">
        <v>427</v>
      </c>
      <c r="B403" s="231">
        <v>42465</v>
      </c>
      <c r="C403" s="230" t="s">
        <v>223</v>
      </c>
      <c r="D403" s="230">
        <v>5.1999999999999998E-2</v>
      </c>
      <c r="E403" s="230">
        <v>8.5000000000000006E-2</v>
      </c>
      <c r="F403" s="230">
        <v>4.3999999999999997E-2</v>
      </c>
      <c r="G403" s="230">
        <v>5.2999999999999999E-2</v>
      </c>
    </row>
    <row r="404" spans="1:7" ht="9.9499999999999993" customHeight="1" x14ac:dyDescent="0.15">
      <c r="A404" s="229">
        <v>428</v>
      </c>
      <c r="B404" s="234">
        <v>42472</v>
      </c>
      <c r="C404" s="230" t="s">
        <v>222</v>
      </c>
      <c r="D404" s="230">
        <v>5.7000000000000002E-2</v>
      </c>
      <c r="E404" s="230">
        <v>9.8000000000000004E-2</v>
      </c>
      <c r="F404" s="230">
        <v>5.7000000000000002E-2</v>
      </c>
      <c r="G404" s="230">
        <v>5.6000000000000001E-2</v>
      </c>
    </row>
    <row r="405" spans="1:7" ht="9.9499999999999993" customHeight="1" x14ac:dyDescent="0.15">
      <c r="A405" s="229">
        <v>429</v>
      </c>
      <c r="B405" s="231">
        <v>42472</v>
      </c>
      <c r="C405" s="230" t="s">
        <v>223</v>
      </c>
      <c r="D405" s="230">
        <v>5.7000000000000002E-2</v>
      </c>
      <c r="E405" s="230">
        <v>7.9000000000000001E-2</v>
      </c>
      <c r="F405" s="230">
        <v>4.3999999999999997E-2</v>
      </c>
      <c r="G405" s="230">
        <v>4.9000000000000002E-2</v>
      </c>
    </row>
    <row r="406" spans="1:7" ht="9.9499999999999993" customHeight="1" x14ac:dyDescent="0.15">
      <c r="A406" s="229">
        <v>430</v>
      </c>
      <c r="B406" s="234">
        <v>42479</v>
      </c>
      <c r="C406" s="230" t="s">
        <v>222</v>
      </c>
      <c r="D406" s="230">
        <v>5.8999999999999997E-2</v>
      </c>
      <c r="E406" s="230">
        <v>9.0999999999999998E-2</v>
      </c>
      <c r="F406" s="230">
        <v>5.1999999999999998E-2</v>
      </c>
      <c r="G406" s="230">
        <v>5.5E-2</v>
      </c>
    </row>
    <row r="407" spans="1:7" ht="9.9499999999999993" customHeight="1" x14ac:dyDescent="0.15">
      <c r="A407" s="229">
        <v>431</v>
      </c>
      <c r="B407" s="231">
        <v>42479</v>
      </c>
      <c r="C407" s="230" t="s">
        <v>223</v>
      </c>
      <c r="D407" s="230">
        <v>5.1999999999999998E-2</v>
      </c>
      <c r="E407" s="230">
        <v>7.8E-2</v>
      </c>
      <c r="F407" s="230">
        <v>4.8000000000000001E-2</v>
      </c>
      <c r="G407" s="230">
        <v>5.3999999999999999E-2</v>
      </c>
    </row>
    <row r="408" spans="1:7" ht="9.9499999999999993" customHeight="1" x14ac:dyDescent="0.15">
      <c r="A408" s="229">
        <v>432</v>
      </c>
      <c r="B408" s="234">
        <v>42486</v>
      </c>
      <c r="C408" s="230" t="s">
        <v>222</v>
      </c>
      <c r="D408" s="230">
        <v>5.3999999999999999E-2</v>
      </c>
      <c r="E408" s="230">
        <v>9.5000000000000001E-2</v>
      </c>
      <c r="F408" s="230">
        <v>5.0999999999999997E-2</v>
      </c>
      <c r="G408" s="230">
        <v>5.6000000000000001E-2</v>
      </c>
    </row>
    <row r="409" spans="1:7" ht="9.9499999999999993" customHeight="1" x14ac:dyDescent="0.15">
      <c r="A409" s="229">
        <v>433</v>
      </c>
      <c r="B409" s="231">
        <v>42486</v>
      </c>
      <c r="C409" s="230" t="s">
        <v>223</v>
      </c>
      <c r="D409" s="230">
        <v>5.6000000000000001E-2</v>
      </c>
      <c r="E409" s="230">
        <v>7.9000000000000001E-2</v>
      </c>
      <c r="F409" s="230">
        <v>4.2000000000000003E-2</v>
      </c>
      <c r="G409" s="230">
        <v>5.3999999999999999E-2</v>
      </c>
    </row>
    <row r="410" spans="1:7" ht="9.9499999999999993" customHeight="1" x14ac:dyDescent="0.15">
      <c r="A410" s="229">
        <v>434</v>
      </c>
      <c r="B410" s="234">
        <v>42492</v>
      </c>
      <c r="C410" s="230" t="s">
        <v>222</v>
      </c>
      <c r="D410" s="230">
        <v>5.8999999999999997E-2</v>
      </c>
      <c r="E410" s="230">
        <v>0.104</v>
      </c>
      <c r="F410" s="230">
        <v>5.3999999999999999E-2</v>
      </c>
      <c r="G410" s="230">
        <v>0.06</v>
      </c>
    </row>
    <row r="411" spans="1:7" ht="9.9499999999999993" customHeight="1" x14ac:dyDescent="0.15">
      <c r="A411" s="229">
        <v>435</v>
      </c>
      <c r="B411" s="231">
        <v>42492</v>
      </c>
      <c r="C411" s="230" t="s">
        <v>223</v>
      </c>
      <c r="D411" s="230">
        <v>5.2999999999999999E-2</v>
      </c>
      <c r="E411" s="230">
        <v>8.1000000000000003E-2</v>
      </c>
      <c r="F411" s="230">
        <v>4.5999999999999999E-2</v>
      </c>
      <c r="G411" s="230">
        <v>5.2999999999999999E-2</v>
      </c>
    </row>
    <row r="412" spans="1:7" ht="9.9499999999999993" customHeight="1" x14ac:dyDescent="0.15">
      <c r="A412" s="229">
        <v>436</v>
      </c>
      <c r="B412" s="234">
        <v>42499</v>
      </c>
      <c r="C412" s="230" t="s">
        <v>222</v>
      </c>
      <c r="D412" s="230">
        <v>5.8000000000000003E-2</v>
      </c>
      <c r="E412" s="230">
        <v>9.9000000000000005E-2</v>
      </c>
      <c r="F412" s="230">
        <v>5.5E-2</v>
      </c>
      <c r="G412" s="230">
        <v>5.5E-2</v>
      </c>
    </row>
    <row r="413" spans="1:7" ht="9.9499999999999993" customHeight="1" x14ac:dyDescent="0.15">
      <c r="A413" s="229">
        <v>437</v>
      </c>
      <c r="B413" s="231">
        <v>42499</v>
      </c>
      <c r="C413" s="230" t="s">
        <v>223</v>
      </c>
      <c r="D413" s="230">
        <v>5.5E-2</v>
      </c>
      <c r="E413" s="230">
        <v>0.08</v>
      </c>
      <c r="F413" s="230">
        <v>4.3999999999999997E-2</v>
      </c>
      <c r="G413" s="230">
        <v>5.2999999999999999E-2</v>
      </c>
    </row>
    <row r="414" spans="1:7" ht="9.9499999999999993" customHeight="1" x14ac:dyDescent="0.15">
      <c r="A414" s="229">
        <v>438</v>
      </c>
      <c r="B414" s="234">
        <v>42506</v>
      </c>
      <c r="C414" s="230" t="s">
        <v>222</v>
      </c>
      <c r="D414" s="230">
        <v>0.05</v>
      </c>
      <c r="E414" s="230">
        <v>9.2999999999999999E-2</v>
      </c>
      <c r="F414" s="230">
        <v>0.05</v>
      </c>
      <c r="G414" s="230">
        <v>0.06</v>
      </c>
    </row>
    <row r="415" spans="1:7" ht="9.9499999999999993" customHeight="1" x14ac:dyDescent="0.15">
      <c r="A415" s="229">
        <v>439</v>
      </c>
      <c r="B415" s="231">
        <v>42506</v>
      </c>
      <c r="C415" s="230" t="s">
        <v>223</v>
      </c>
      <c r="D415" s="230">
        <v>5.6000000000000001E-2</v>
      </c>
      <c r="E415" s="230">
        <v>7.6999999999999999E-2</v>
      </c>
      <c r="F415" s="230">
        <v>4.8000000000000001E-2</v>
      </c>
      <c r="G415" s="230">
        <v>0.05</v>
      </c>
    </row>
    <row r="416" spans="1:7" ht="9.9499999999999993" customHeight="1" x14ac:dyDescent="0.15">
      <c r="A416" s="229">
        <v>440</v>
      </c>
      <c r="B416" s="234">
        <v>42514</v>
      </c>
      <c r="C416" s="230" t="s">
        <v>222</v>
      </c>
      <c r="D416" s="230">
        <v>5.8000000000000003E-2</v>
      </c>
      <c r="E416" s="230">
        <v>9.0999999999999998E-2</v>
      </c>
      <c r="F416" s="230">
        <v>5.2999999999999999E-2</v>
      </c>
      <c r="G416" s="230">
        <v>5.2999999999999999E-2</v>
      </c>
    </row>
    <row r="417" spans="1:7" ht="9.9499999999999993" customHeight="1" x14ac:dyDescent="0.15">
      <c r="A417" s="229">
        <v>441</v>
      </c>
      <c r="B417" s="231">
        <v>42514</v>
      </c>
      <c r="C417" s="230" t="s">
        <v>223</v>
      </c>
      <c r="D417" s="230">
        <v>5.2999999999999999E-2</v>
      </c>
      <c r="E417" s="230">
        <v>7.6999999999999999E-2</v>
      </c>
      <c r="F417" s="230">
        <v>4.5999999999999999E-2</v>
      </c>
      <c r="G417" s="230">
        <v>5.5E-2</v>
      </c>
    </row>
    <row r="418" spans="1:7" ht="9.9499999999999993" customHeight="1" x14ac:dyDescent="0.15">
      <c r="A418" s="229">
        <v>442</v>
      </c>
      <c r="B418" s="234">
        <v>42521</v>
      </c>
      <c r="C418" s="230" t="s">
        <v>222</v>
      </c>
      <c r="D418" s="230">
        <v>5.0999999999999997E-2</v>
      </c>
      <c r="E418" s="230">
        <v>9.4E-2</v>
      </c>
      <c r="F418" s="230">
        <v>0.05</v>
      </c>
      <c r="G418" s="230">
        <v>5.2999999999999999E-2</v>
      </c>
    </row>
    <row r="419" spans="1:7" ht="9.9499999999999993" customHeight="1" x14ac:dyDescent="0.15">
      <c r="A419" s="229">
        <v>443</v>
      </c>
      <c r="B419" s="231">
        <v>42521</v>
      </c>
      <c r="C419" s="230" t="s">
        <v>223</v>
      </c>
      <c r="D419" s="230">
        <v>5.0999999999999997E-2</v>
      </c>
      <c r="E419" s="230">
        <v>7.4999999999999997E-2</v>
      </c>
      <c r="F419" s="230">
        <v>4.5999999999999999E-2</v>
      </c>
      <c r="G419" s="230">
        <v>5.1999999999999998E-2</v>
      </c>
    </row>
    <row r="420" spans="1:7" ht="9.9499999999999993" customHeight="1" x14ac:dyDescent="0.15">
      <c r="A420" s="229">
        <v>444</v>
      </c>
      <c r="B420" s="234">
        <v>42528</v>
      </c>
      <c r="C420" s="230" t="s">
        <v>222</v>
      </c>
      <c r="D420" s="230">
        <v>5.6000000000000001E-2</v>
      </c>
      <c r="E420" s="230">
        <v>9.4E-2</v>
      </c>
      <c r="F420" s="230">
        <v>4.8000000000000001E-2</v>
      </c>
      <c r="G420" s="230">
        <v>5.3999999999999999E-2</v>
      </c>
    </row>
    <row r="421" spans="1:7" ht="9.9499999999999993" customHeight="1" x14ac:dyDescent="0.15">
      <c r="A421" s="229">
        <v>445</v>
      </c>
      <c r="B421" s="231">
        <v>42528</v>
      </c>
      <c r="C421" s="230" t="s">
        <v>223</v>
      </c>
      <c r="D421" s="230">
        <v>5.3999999999999999E-2</v>
      </c>
      <c r="E421" s="230">
        <v>0.08</v>
      </c>
      <c r="F421" s="230">
        <v>4.7E-2</v>
      </c>
      <c r="G421" s="230">
        <v>5.8000000000000003E-2</v>
      </c>
    </row>
    <row r="422" spans="1:7" ht="9.9499999999999993" customHeight="1" x14ac:dyDescent="0.15">
      <c r="A422" s="229">
        <v>446</v>
      </c>
      <c r="B422" s="234">
        <v>42535</v>
      </c>
      <c r="C422" s="230" t="s">
        <v>222</v>
      </c>
      <c r="D422" s="230">
        <v>5.8999999999999997E-2</v>
      </c>
      <c r="E422" s="230">
        <v>8.6999999999999994E-2</v>
      </c>
      <c r="F422" s="230">
        <v>0.05</v>
      </c>
      <c r="G422" s="230">
        <v>5.5E-2</v>
      </c>
    </row>
    <row r="423" spans="1:7" ht="9.9499999999999993" customHeight="1" x14ac:dyDescent="0.15">
      <c r="A423" s="229">
        <v>447</v>
      </c>
      <c r="B423" s="231">
        <v>42535</v>
      </c>
      <c r="C423" s="230" t="s">
        <v>223</v>
      </c>
      <c r="D423" s="230">
        <v>4.8000000000000001E-2</v>
      </c>
      <c r="E423" s="230">
        <v>7.4999999999999997E-2</v>
      </c>
      <c r="F423" s="230">
        <v>4.4999999999999998E-2</v>
      </c>
      <c r="G423" s="230">
        <v>5.1999999999999998E-2</v>
      </c>
    </row>
    <row r="424" spans="1:7" ht="9.9499999999999993" customHeight="1" x14ac:dyDescent="0.15">
      <c r="A424" s="229">
        <v>448</v>
      </c>
      <c r="B424" s="234">
        <v>42542</v>
      </c>
      <c r="C424" s="230" t="s">
        <v>222</v>
      </c>
      <c r="D424" s="230">
        <v>5.3999999999999999E-2</v>
      </c>
      <c r="E424" s="230">
        <v>8.1000000000000003E-2</v>
      </c>
      <c r="F424" s="230">
        <v>5.2999999999999999E-2</v>
      </c>
      <c r="G424" s="230">
        <v>5.6000000000000001E-2</v>
      </c>
    </row>
    <row r="425" spans="1:7" ht="9.9499999999999993" customHeight="1" x14ac:dyDescent="0.15">
      <c r="A425" s="229">
        <v>449</v>
      </c>
      <c r="B425" s="231">
        <v>42542</v>
      </c>
      <c r="C425" s="230" t="s">
        <v>223</v>
      </c>
      <c r="D425" s="230">
        <v>5.3999999999999999E-2</v>
      </c>
      <c r="E425" s="230">
        <v>7.3999999999999996E-2</v>
      </c>
      <c r="F425" s="230">
        <v>4.4999999999999998E-2</v>
      </c>
      <c r="G425" s="230">
        <v>4.9000000000000002E-2</v>
      </c>
    </row>
    <row r="426" spans="1:7" ht="9.9499999999999993" customHeight="1" x14ac:dyDescent="0.15">
      <c r="A426" s="229">
        <v>450</v>
      </c>
      <c r="B426" s="234">
        <v>42548</v>
      </c>
      <c r="C426" s="230" t="s">
        <v>222</v>
      </c>
      <c r="D426" s="230">
        <v>5.7000000000000002E-2</v>
      </c>
      <c r="E426" s="230">
        <v>8.4000000000000005E-2</v>
      </c>
      <c r="F426" s="230">
        <v>0.05</v>
      </c>
      <c r="G426" s="230">
        <v>5.1999999999999998E-2</v>
      </c>
    </row>
    <row r="427" spans="1:7" ht="9.9499999999999993" customHeight="1" x14ac:dyDescent="0.15">
      <c r="A427" s="229">
        <v>451</v>
      </c>
      <c r="B427" s="231">
        <v>42548</v>
      </c>
      <c r="C427" s="230" t="s">
        <v>223</v>
      </c>
      <c r="D427" s="230">
        <v>5.5E-2</v>
      </c>
      <c r="E427" s="230">
        <v>7.9000000000000001E-2</v>
      </c>
      <c r="F427" s="230">
        <v>4.1000000000000002E-2</v>
      </c>
      <c r="G427" s="230">
        <v>5.6000000000000001E-2</v>
      </c>
    </row>
    <row r="428" spans="1:7" ht="9.9499999999999993" customHeight="1" x14ac:dyDescent="0.15">
      <c r="A428" s="229">
        <v>452</v>
      </c>
      <c r="B428" s="234">
        <v>42558</v>
      </c>
      <c r="C428" s="230" t="s">
        <v>222</v>
      </c>
      <c r="D428" s="230">
        <v>5.5E-2</v>
      </c>
      <c r="E428" s="230">
        <v>9.6000000000000002E-2</v>
      </c>
      <c r="F428" s="230">
        <v>4.7E-2</v>
      </c>
      <c r="G428" s="230">
        <v>5.3999999999999999E-2</v>
      </c>
    </row>
    <row r="429" spans="1:7" ht="9.9499999999999993" customHeight="1" x14ac:dyDescent="0.15">
      <c r="A429" s="229">
        <v>453</v>
      </c>
      <c r="B429" s="231">
        <v>42558</v>
      </c>
      <c r="C429" s="230" t="s">
        <v>223</v>
      </c>
      <c r="D429" s="230">
        <v>5.1999999999999998E-2</v>
      </c>
      <c r="E429" s="230">
        <v>7.8E-2</v>
      </c>
      <c r="F429" s="230">
        <v>4.7E-2</v>
      </c>
      <c r="G429" s="230">
        <v>5.8000000000000003E-2</v>
      </c>
    </row>
    <row r="430" spans="1:7" ht="9.9499999999999993" customHeight="1" x14ac:dyDescent="0.15">
      <c r="A430" s="229">
        <v>454</v>
      </c>
      <c r="B430" s="234">
        <v>42563</v>
      </c>
      <c r="C430" s="230" t="s">
        <v>222</v>
      </c>
      <c r="D430" s="230">
        <v>5.7000000000000002E-2</v>
      </c>
      <c r="E430" s="230">
        <v>8.5000000000000006E-2</v>
      </c>
      <c r="F430" s="230">
        <v>4.9000000000000002E-2</v>
      </c>
      <c r="G430" s="230">
        <v>5.5E-2</v>
      </c>
    </row>
    <row r="431" spans="1:7" ht="9.9499999999999993" customHeight="1" x14ac:dyDescent="0.15">
      <c r="A431" s="229">
        <v>455</v>
      </c>
      <c r="B431" s="231">
        <v>42563</v>
      </c>
      <c r="C431" s="230" t="s">
        <v>223</v>
      </c>
      <c r="D431" s="230">
        <v>4.9000000000000002E-2</v>
      </c>
      <c r="E431" s="230">
        <v>7.5999999999999998E-2</v>
      </c>
      <c r="F431" s="230">
        <v>4.2000000000000003E-2</v>
      </c>
      <c r="G431" s="230">
        <v>5.2999999999999999E-2</v>
      </c>
    </row>
    <row r="432" spans="1:7" ht="9.9499999999999993" customHeight="1" x14ac:dyDescent="0.15">
      <c r="A432" s="229">
        <v>456</v>
      </c>
      <c r="B432" s="234">
        <v>42570</v>
      </c>
      <c r="C432" s="230" t="s">
        <v>222</v>
      </c>
      <c r="D432" s="230">
        <v>5.2999999999999999E-2</v>
      </c>
      <c r="E432" s="230">
        <v>9.0999999999999998E-2</v>
      </c>
      <c r="F432" s="230">
        <v>5.1999999999999998E-2</v>
      </c>
      <c r="G432" s="230">
        <v>5.5E-2</v>
      </c>
    </row>
    <row r="433" spans="1:7" ht="9.9499999999999993" customHeight="1" x14ac:dyDescent="0.15">
      <c r="A433" s="229">
        <v>457</v>
      </c>
      <c r="B433" s="231">
        <v>42570</v>
      </c>
      <c r="C433" s="230" t="s">
        <v>223</v>
      </c>
      <c r="D433" s="230">
        <v>5.2999999999999999E-2</v>
      </c>
      <c r="E433" s="230">
        <v>0.08</v>
      </c>
      <c r="F433" s="230">
        <v>4.4999999999999998E-2</v>
      </c>
      <c r="G433" s="230">
        <v>5.1999999999999998E-2</v>
      </c>
    </row>
    <row r="434" spans="1:7" ht="9.9499999999999993" customHeight="1" x14ac:dyDescent="0.15">
      <c r="A434" s="229">
        <v>458</v>
      </c>
      <c r="B434" s="234">
        <v>42577</v>
      </c>
      <c r="C434" s="230" t="s">
        <v>222</v>
      </c>
      <c r="D434" s="230">
        <v>5.6000000000000001E-2</v>
      </c>
      <c r="E434" s="230">
        <v>8.6999999999999994E-2</v>
      </c>
      <c r="F434" s="230">
        <v>4.8000000000000001E-2</v>
      </c>
      <c r="G434" s="230">
        <v>5.3999999999999999E-2</v>
      </c>
    </row>
    <row r="435" spans="1:7" ht="9.9499999999999993" customHeight="1" x14ac:dyDescent="0.15">
      <c r="A435" s="229">
        <v>459</v>
      </c>
      <c r="B435" s="231">
        <v>42577</v>
      </c>
      <c r="C435" s="230" t="s">
        <v>223</v>
      </c>
      <c r="D435" s="230">
        <v>5.1999999999999998E-2</v>
      </c>
      <c r="E435" s="230">
        <v>7.9000000000000001E-2</v>
      </c>
      <c r="F435" s="230">
        <v>4.1000000000000002E-2</v>
      </c>
      <c r="G435" s="230">
        <v>5.1999999999999998E-2</v>
      </c>
    </row>
    <row r="436" spans="1:7" ht="9.9499999999999993" customHeight="1" x14ac:dyDescent="0.15">
      <c r="A436" s="229">
        <v>460</v>
      </c>
      <c r="B436" s="234">
        <v>42584</v>
      </c>
      <c r="C436" s="230" t="s">
        <v>222</v>
      </c>
      <c r="D436" s="230">
        <v>5.2999999999999999E-2</v>
      </c>
      <c r="E436" s="230">
        <v>8.8999999999999996E-2</v>
      </c>
      <c r="F436" s="230">
        <v>4.2999999999999997E-2</v>
      </c>
      <c r="G436" s="230">
        <v>5.5E-2</v>
      </c>
    </row>
    <row r="437" spans="1:7" ht="9.9499999999999993" customHeight="1" x14ac:dyDescent="0.15">
      <c r="A437" s="229">
        <v>461</v>
      </c>
      <c r="B437" s="231">
        <v>42584</v>
      </c>
      <c r="C437" s="230" t="s">
        <v>223</v>
      </c>
      <c r="D437" s="230">
        <v>5.3999999999999999E-2</v>
      </c>
      <c r="E437" s="230">
        <v>7.9000000000000001E-2</v>
      </c>
      <c r="F437" s="230">
        <v>4.2000000000000003E-2</v>
      </c>
      <c r="G437" s="230">
        <v>5.0999999999999997E-2</v>
      </c>
    </row>
    <row r="438" spans="1:7" ht="9.9499999999999993" customHeight="1" x14ac:dyDescent="0.15">
      <c r="A438" s="229">
        <v>462</v>
      </c>
      <c r="B438" s="234">
        <v>42591</v>
      </c>
      <c r="C438" s="230" t="s">
        <v>222</v>
      </c>
      <c r="D438" s="230">
        <v>5.2999999999999999E-2</v>
      </c>
      <c r="E438" s="230">
        <v>8.3000000000000004E-2</v>
      </c>
      <c r="F438" s="230">
        <v>4.8000000000000001E-2</v>
      </c>
      <c r="G438" s="230">
        <v>4.9000000000000002E-2</v>
      </c>
    </row>
    <row r="439" spans="1:7" ht="9.9499999999999993" customHeight="1" x14ac:dyDescent="0.15">
      <c r="A439" s="229">
        <v>463</v>
      </c>
      <c r="B439" s="231">
        <v>42591</v>
      </c>
      <c r="C439" s="230" t="s">
        <v>223</v>
      </c>
      <c r="D439" s="230">
        <v>5.1999999999999998E-2</v>
      </c>
      <c r="E439" s="230">
        <v>7.9000000000000001E-2</v>
      </c>
      <c r="F439" s="230">
        <v>4.4999999999999998E-2</v>
      </c>
      <c r="G439" s="230">
        <v>0.05</v>
      </c>
    </row>
    <row r="440" spans="1:7" ht="9.9499999999999993" customHeight="1" x14ac:dyDescent="0.15">
      <c r="A440" s="229">
        <v>464</v>
      </c>
      <c r="B440" s="234">
        <v>42598</v>
      </c>
      <c r="C440" s="230" t="s">
        <v>222</v>
      </c>
      <c r="D440" s="230">
        <v>5.7000000000000002E-2</v>
      </c>
      <c r="E440" s="230">
        <v>0.09</v>
      </c>
      <c r="F440" s="230">
        <v>4.9000000000000002E-2</v>
      </c>
      <c r="G440" s="230">
        <v>5.3999999999999999E-2</v>
      </c>
    </row>
    <row r="441" spans="1:7" ht="9.9499999999999993" customHeight="1" x14ac:dyDescent="0.15">
      <c r="A441" s="229">
        <v>465</v>
      </c>
      <c r="B441" s="231">
        <v>42598</v>
      </c>
      <c r="C441" s="230" t="s">
        <v>223</v>
      </c>
      <c r="D441" s="230">
        <v>4.7E-2</v>
      </c>
      <c r="E441" s="230">
        <v>8.2000000000000003E-2</v>
      </c>
      <c r="F441" s="230">
        <v>4.4999999999999998E-2</v>
      </c>
      <c r="G441" s="230">
        <v>0.05</v>
      </c>
    </row>
    <row r="442" spans="1:7" ht="9.9499999999999993" customHeight="1" x14ac:dyDescent="0.15">
      <c r="A442" s="229">
        <v>466</v>
      </c>
      <c r="B442" s="234">
        <v>42605</v>
      </c>
      <c r="C442" s="230" t="s">
        <v>222</v>
      </c>
      <c r="D442" s="230">
        <v>4.8000000000000001E-2</v>
      </c>
      <c r="E442" s="230">
        <v>9.5000000000000001E-2</v>
      </c>
      <c r="F442" s="230">
        <v>0.05</v>
      </c>
      <c r="G442" s="230">
        <v>5.7000000000000002E-2</v>
      </c>
    </row>
    <row r="443" spans="1:7" ht="9.9499999999999993" customHeight="1" x14ac:dyDescent="0.15">
      <c r="A443" s="229">
        <v>467</v>
      </c>
      <c r="B443" s="231">
        <v>42605</v>
      </c>
      <c r="C443" s="230" t="s">
        <v>223</v>
      </c>
      <c r="D443" s="230">
        <v>4.8000000000000001E-2</v>
      </c>
      <c r="E443" s="230">
        <v>7.1999999999999995E-2</v>
      </c>
      <c r="F443" s="230">
        <v>4.8000000000000001E-2</v>
      </c>
      <c r="G443" s="230">
        <v>5.3999999999999999E-2</v>
      </c>
    </row>
    <row r="444" spans="1:7" ht="9.9499999999999993" customHeight="1" x14ac:dyDescent="0.15">
      <c r="A444" s="229">
        <v>468</v>
      </c>
      <c r="B444" s="234">
        <v>42611</v>
      </c>
      <c r="C444" s="230" t="s">
        <v>222</v>
      </c>
      <c r="D444" s="230">
        <v>5.5E-2</v>
      </c>
      <c r="E444" s="230">
        <v>8.7999999999999995E-2</v>
      </c>
      <c r="F444" s="230">
        <v>5.1999999999999998E-2</v>
      </c>
      <c r="G444" s="230">
        <v>5.7000000000000002E-2</v>
      </c>
    </row>
    <row r="445" spans="1:7" ht="9.9499999999999993" customHeight="1" x14ac:dyDescent="0.15">
      <c r="A445" s="229">
        <v>469</v>
      </c>
      <c r="B445" s="231">
        <v>42611</v>
      </c>
      <c r="C445" s="230" t="s">
        <v>223</v>
      </c>
      <c r="D445" s="230">
        <v>4.5999999999999999E-2</v>
      </c>
      <c r="E445" s="230">
        <v>7.1999999999999995E-2</v>
      </c>
      <c r="F445" s="230">
        <v>4.7E-2</v>
      </c>
      <c r="G445" s="230">
        <v>5.3999999999999999E-2</v>
      </c>
    </row>
    <row r="446" spans="1:7" ht="9.9499999999999993" customHeight="1" x14ac:dyDescent="0.15">
      <c r="A446" s="229">
        <v>470</v>
      </c>
      <c r="B446" s="234">
        <v>42619</v>
      </c>
      <c r="C446" s="230" t="s">
        <v>222</v>
      </c>
      <c r="D446" s="230">
        <v>5.2999999999999999E-2</v>
      </c>
      <c r="E446" s="230">
        <v>9.2999999999999999E-2</v>
      </c>
      <c r="F446" s="230">
        <v>4.7E-2</v>
      </c>
      <c r="G446" s="230">
        <v>5.2999999999999999E-2</v>
      </c>
    </row>
    <row r="447" spans="1:7" ht="9.9499999999999993" customHeight="1" x14ac:dyDescent="0.15">
      <c r="A447" s="229">
        <v>471</v>
      </c>
      <c r="B447" s="231">
        <v>42619</v>
      </c>
      <c r="C447" s="230" t="s">
        <v>223</v>
      </c>
      <c r="D447" s="230">
        <v>5.1999999999999998E-2</v>
      </c>
      <c r="E447" s="230">
        <v>7.3999999999999996E-2</v>
      </c>
      <c r="F447" s="230">
        <v>4.9000000000000002E-2</v>
      </c>
      <c r="G447" s="230">
        <v>5.2999999999999999E-2</v>
      </c>
    </row>
    <row r="448" spans="1:7" ht="9.9499999999999993" customHeight="1" x14ac:dyDescent="0.15">
      <c r="A448" s="229">
        <v>472</v>
      </c>
      <c r="B448" s="234">
        <v>42626</v>
      </c>
      <c r="C448" s="230" t="s">
        <v>222</v>
      </c>
      <c r="D448" s="230">
        <v>4.9000000000000002E-2</v>
      </c>
      <c r="E448" s="230">
        <v>8.1000000000000003E-2</v>
      </c>
      <c r="F448" s="230">
        <v>4.7E-2</v>
      </c>
      <c r="G448" s="230">
        <v>7.4999999999999997E-2</v>
      </c>
    </row>
    <row r="449" spans="1:7" ht="9.9499999999999993" customHeight="1" x14ac:dyDescent="0.15">
      <c r="A449" s="229">
        <v>473</v>
      </c>
      <c r="B449" s="231">
        <v>42626</v>
      </c>
      <c r="C449" s="230" t="s">
        <v>223</v>
      </c>
      <c r="D449" s="230">
        <v>4.7E-2</v>
      </c>
      <c r="E449" s="230">
        <v>6.9000000000000006E-2</v>
      </c>
      <c r="F449" s="230">
        <v>4.1000000000000002E-2</v>
      </c>
      <c r="G449" s="230">
        <v>6.8000000000000005E-2</v>
      </c>
    </row>
    <row r="450" spans="1:7" ht="9.9499999999999993" customHeight="1" x14ac:dyDescent="0.15">
      <c r="A450" s="229">
        <v>474</v>
      </c>
      <c r="B450" s="234">
        <v>42633</v>
      </c>
      <c r="C450" s="230" t="s">
        <v>222</v>
      </c>
      <c r="D450" s="230">
        <v>4.9000000000000002E-2</v>
      </c>
      <c r="E450" s="230">
        <v>7.0999999999999994E-2</v>
      </c>
      <c r="F450" s="230">
        <v>4.5999999999999999E-2</v>
      </c>
      <c r="G450" s="230">
        <v>4.5999999999999999E-2</v>
      </c>
    </row>
    <row r="451" spans="1:7" ht="9.9499999999999993" customHeight="1" x14ac:dyDescent="0.15">
      <c r="A451" s="229">
        <v>475</v>
      </c>
      <c r="B451" s="231">
        <v>42633</v>
      </c>
      <c r="C451" s="230" t="s">
        <v>223</v>
      </c>
      <c r="D451" s="230">
        <v>4.5999999999999999E-2</v>
      </c>
      <c r="E451" s="230">
        <v>6.4000000000000001E-2</v>
      </c>
      <c r="F451" s="230">
        <v>4.2000000000000003E-2</v>
      </c>
      <c r="G451" s="230">
        <v>4.2000000000000003E-2</v>
      </c>
    </row>
    <row r="452" spans="1:7" ht="9.9499999999999993" customHeight="1" x14ac:dyDescent="0.15">
      <c r="A452" s="229">
        <v>476</v>
      </c>
      <c r="B452" s="234">
        <v>42639</v>
      </c>
      <c r="C452" s="230" t="s">
        <v>222</v>
      </c>
      <c r="D452" s="230">
        <v>4.9000000000000002E-2</v>
      </c>
      <c r="E452" s="230">
        <v>9.4E-2</v>
      </c>
      <c r="F452" s="230">
        <v>4.4999999999999998E-2</v>
      </c>
      <c r="G452" s="230">
        <v>4.7E-2</v>
      </c>
    </row>
    <row r="453" spans="1:7" ht="9.9499999999999993" customHeight="1" x14ac:dyDescent="0.15">
      <c r="A453" s="229">
        <v>477</v>
      </c>
      <c r="B453" s="231">
        <v>42639</v>
      </c>
      <c r="C453" s="230" t="s">
        <v>223</v>
      </c>
      <c r="D453" s="230">
        <v>0.05</v>
      </c>
      <c r="E453" s="230">
        <v>8.3000000000000004E-2</v>
      </c>
      <c r="F453" s="230">
        <v>4.1000000000000002E-2</v>
      </c>
      <c r="G453" s="230">
        <v>4.1000000000000002E-2</v>
      </c>
    </row>
    <row r="454" spans="1:7" ht="9.9499999999999993" customHeight="1" x14ac:dyDescent="0.15">
      <c r="A454" s="229">
        <v>478</v>
      </c>
      <c r="B454" s="234">
        <v>42647</v>
      </c>
      <c r="C454" s="230" t="s">
        <v>222</v>
      </c>
      <c r="D454" s="230">
        <v>5.6000000000000001E-2</v>
      </c>
      <c r="E454" s="230">
        <v>8.8999999999999996E-2</v>
      </c>
      <c r="F454" s="230">
        <v>0.05</v>
      </c>
      <c r="G454" s="230">
        <v>5.2999999999999999E-2</v>
      </c>
    </row>
    <row r="455" spans="1:7" ht="9.9499999999999993" customHeight="1" x14ac:dyDescent="0.15">
      <c r="A455" s="229">
        <v>479</v>
      </c>
      <c r="B455" s="231">
        <v>42647</v>
      </c>
      <c r="C455" s="230" t="s">
        <v>223</v>
      </c>
      <c r="D455" s="230">
        <v>4.8000000000000001E-2</v>
      </c>
      <c r="E455" s="230">
        <v>7.1999999999999995E-2</v>
      </c>
      <c r="F455" s="230">
        <v>4.2999999999999997E-2</v>
      </c>
      <c r="G455" s="230">
        <v>4.7E-2</v>
      </c>
    </row>
    <row r="456" spans="1:7" ht="9.9499999999999993" customHeight="1" x14ac:dyDescent="0.15">
      <c r="A456" s="229">
        <v>480</v>
      </c>
      <c r="B456" s="234">
        <v>42654</v>
      </c>
      <c r="C456" s="230" t="s">
        <v>222</v>
      </c>
      <c r="D456" s="230">
        <v>5.6000000000000001E-2</v>
      </c>
      <c r="E456" s="230">
        <v>8.8999999999999996E-2</v>
      </c>
      <c r="F456" s="230">
        <v>5.6000000000000001E-2</v>
      </c>
      <c r="G456" s="230">
        <v>5.7000000000000002E-2</v>
      </c>
    </row>
    <row r="457" spans="1:7" ht="9.9499999999999993" customHeight="1" x14ac:dyDescent="0.15">
      <c r="A457" s="229">
        <v>481</v>
      </c>
      <c r="B457" s="231">
        <v>42654</v>
      </c>
      <c r="C457" s="230" t="s">
        <v>223</v>
      </c>
      <c r="D457" s="230">
        <v>0.05</v>
      </c>
      <c r="E457" s="230">
        <v>8.4000000000000005E-2</v>
      </c>
      <c r="F457" s="230">
        <v>4.3999999999999997E-2</v>
      </c>
      <c r="G457" s="230">
        <v>4.4999999999999998E-2</v>
      </c>
    </row>
    <row r="458" spans="1:7" ht="9.9499999999999993" customHeight="1" x14ac:dyDescent="0.15">
      <c r="A458" s="229">
        <v>482</v>
      </c>
      <c r="B458" s="234">
        <v>42661</v>
      </c>
      <c r="C458" s="230" t="s">
        <v>222</v>
      </c>
      <c r="D458" s="230">
        <v>5.3999999999999999E-2</v>
      </c>
      <c r="E458" s="230">
        <v>9.5000000000000001E-2</v>
      </c>
      <c r="F458" s="230">
        <v>5.1999999999999998E-2</v>
      </c>
      <c r="G458" s="230">
        <v>6.0999999999999999E-2</v>
      </c>
    </row>
    <row r="459" spans="1:7" ht="9.9499999999999993" customHeight="1" x14ac:dyDescent="0.15">
      <c r="A459" s="229">
        <v>483</v>
      </c>
      <c r="B459" s="231">
        <v>42661</v>
      </c>
      <c r="C459" s="230" t="s">
        <v>223</v>
      </c>
      <c r="D459" s="230">
        <v>5.7000000000000002E-2</v>
      </c>
      <c r="E459" s="230">
        <v>7.5999999999999998E-2</v>
      </c>
      <c r="F459" s="230">
        <v>4.3999999999999997E-2</v>
      </c>
      <c r="G459" s="230">
        <v>0.05</v>
      </c>
    </row>
    <row r="460" spans="1:7" ht="9.9499999999999993" customHeight="1" x14ac:dyDescent="0.15">
      <c r="A460" s="229">
        <v>484</v>
      </c>
      <c r="B460" s="234">
        <v>42668</v>
      </c>
      <c r="C460" s="230" t="s">
        <v>222</v>
      </c>
      <c r="D460" s="230">
        <v>5.6000000000000001E-2</v>
      </c>
      <c r="E460" s="230">
        <v>9.6000000000000002E-2</v>
      </c>
      <c r="F460" s="230">
        <v>5.0999999999999997E-2</v>
      </c>
      <c r="G460" s="230">
        <v>0.06</v>
      </c>
    </row>
    <row r="461" spans="1:7" ht="9.9499999999999993" customHeight="1" x14ac:dyDescent="0.15">
      <c r="A461" s="229">
        <v>485</v>
      </c>
      <c r="B461" s="231">
        <v>42668</v>
      </c>
      <c r="C461" s="230" t="s">
        <v>223</v>
      </c>
      <c r="D461" s="230">
        <v>5.7000000000000002E-2</v>
      </c>
      <c r="E461" s="230">
        <v>7.1999999999999995E-2</v>
      </c>
      <c r="F461" s="230">
        <v>4.4999999999999998E-2</v>
      </c>
      <c r="G461" s="230">
        <v>5.1999999999999998E-2</v>
      </c>
    </row>
    <row r="462" spans="1:7" ht="9.9499999999999993" customHeight="1" x14ac:dyDescent="0.15">
      <c r="A462" s="229">
        <v>486</v>
      </c>
      <c r="B462" s="234">
        <v>42675</v>
      </c>
      <c r="C462" s="230" t="s">
        <v>222</v>
      </c>
      <c r="D462" s="230">
        <v>5.6000000000000001E-2</v>
      </c>
      <c r="E462" s="230">
        <v>9.2999999999999999E-2</v>
      </c>
      <c r="F462" s="230">
        <v>4.8000000000000001E-2</v>
      </c>
      <c r="G462" s="230">
        <v>5.5E-2</v>
      </c>
    </row>
    <row r="463" spans="1:7" ht="9.9499999999999993" customHeight="1" x14ac:dyDescent="0.15">
      <c r="A463" s="229">
        <v>487</v>
      </c>
      <c r="B463" s="231">
        <v>42675</v>
      </c>
      <c r="C463" s="230" t="s">
        <v>223</v>
      </c>
      <c r="D463" s="230">
        <v>5.2999999999999999E-2</v>
      </c>
      <c r="E463" s="230">
        <v>7.3999999999999996E-2</v>
      </c>
      <c r="F463" s="230">
        <v>4.7E-2</v>
      </c>
      <c r="G463" s="230">
        <v>5.0999999999999997E-2</v>
      </c>
    </row>
    <row r="464" spans="1:7" ht="9.9499999999999993" customHeight="1" x14ac:dyDescent="0.15">
      <c r="A464" s="229">
        <v>488</v>
      </c>
      <c r="B464" s="234">
        <v>42682</v>
      </c>
      <c r="C464" s="230" t="s">
        <v>222</v>
      </c>
      <c r="D464" s="230">
        <v>5.6000000000000001E-2</v>
      </c>
      <c r="E464" s="230">
        <v>9.1999999999999998E-2</v>
      </c>
      <c r="F464" s="230">
        <v>5.0999999999999997E-2</v>
      </c>
      <c r="G464" s="230">
        <v>5.6000000000000001E-2</v>
      </c>
    </row>
    <row r="465" spans="1:7" ht="9.9499999999999993" customHeight="1" x14ac:dyDescent="0.15">
      <c r="A465" s="229">
        <v>489</v>
      </c>
      <c r="B465" s="231">
        <v>42682</v>
      </c>
      <c r="C465" s="230" t="s">
        <v>223</v>
      </c>
      <c r="D465" s="230">
        <v>5.3999999999999999E-2</v>
      </c>
      <c r="E465" s="230">
        <v>7.5999999999999998E-2</v>
      </c>
      <c r="F465" s="230">
        <v>4.7E-2</v>
      </c>
      <c r="G465" s="230">
        <v>5.2999999999999999E-2</v>
      </c>
    </row>
    <row r="466" spans="1:7" ht="9.9499999999999993" customHeight="1" x14ac:dyDescent="0.15">
      <c r="A466" s="229">
        <v>490</v>
      </c>
      <c r="B466" s="234">
        <v>42689</v>
      </c>
      <c r="C466" s="230" t="s">
        <v>222</v>
      </c>
      <c r="D466" s="230">
        <v>5.7000000000000002E-2</v>
      </c>
      <c r="E466" s="230">
        <v>8.2000000000000003E-2</v>
      </c>
      <c r="F466" s="230">
        <v>5.3999999999999999E-2</v>
      </c>
      <c r="G466" s="230">
        <v>5.2999999999999999E-2</v>
      </c>
    </row>
    <row r="467" spans="1:7" ht="9.9499999999999993" customHeight="1" x14ac:dyDescent="0.15">
      <c r="A467" s="229">
        <v>491</v>
      </c>
      <c r="B467" s="231">
        <v>42689</v>
      </c>
      <c r="C467" s="230" t="s">
        <v>223</v>
      </c>
      <c r="D467" s="230">
        <v>5.6000000000000001E-2</v>
      </c>
      <c r="E467" s="230">
        <v>7.6999999999999999E-2</v>
      </c>
      <c r="F467" s="230">
        <v>4.5999999999999999E-2</v>
      </c>
      <c r="G467" s="230">
        <v>4.8000000000000001E-2</v>
      </c>
    </row>
    <row r="468" spans="1:7" ht="9.9499999999999993" customHeight="1" x14ac:dyDescent="0.15">
      <c r="A468" s="229">
        <v>492</v>
      </c>
      <c r="B468" s="234">
        <v>42696</v>
      </c>
      <c r="C468" s="230" t="s">
        <v>222</v>
      </c>
      <c r="D468" s="230">
        <v>5.8999999999999997E-2</v>
      </c>
      <c r="E468" s="230">
        <v>8.5999999999999993E-2</v>
      </c>
      <c r="F468" s="230">
        <v>0.05</v>
      </c>
      <c r="G468" s="230">
        <v>5.7000000000000002E-2</v>
      </c>
    </row>
    <row r="469" spans="1:7" ht="9.9499999999999993" customHeight="1" x14ac:dyDescent="0.15">
      <c r="A469" s="229">
        <v>493</v>
      </c>
      <c r="B469" s="231">
        <v>42696</v>
      </c>
      <c r="C469" s="230" t="s">
        <v>223</v>
      </c>
      <c r="D469" s="230">
        <v>4.9000000000000002E-2</v>
      </c>
      <c r="E469" s="230">
        <v>7.1999999999999995E-2</v>
      </c>
      <c r="F469" s="230">
        <v>4.2999999999999997E-2</v>
      </c>
      <c r="G469" s="230">
        <v>4.5999999999999999E-2</v>
      </c>
    </row>
    <row r="470" spans="1:7" ht="9.9499999999999993" customHeight="1" x14ac:dyDescent="0.15">
      <c r="A470" s="229">
        <v>494</v>
      </c>
      <c r="B470" s="234">
        <v>42703</v>
      </c>
      <c r="C470" s="230" t="s">
        <v>222</v>
      </c>
      <c r="D470" s="230">
        <v>0.05</v>
      </c>
      <c r="E470" s="230">
        <v>9.0999999999999998E-2</v>
      </c>
      <c r="F470" s="230">
        <v>0.05</v>
      </c>
      <c r="G470" s="230">
        <v>5.6000000000000001E-2</v>
      </c>
    </row>
    <row r="471" spans="1:7" ht="9.9499999999999993" customHeight="1" x14ac:dyDescent="0.15">
      <c r="A471" s="229">
        <v>495</v>
      </c>
      <c r="B471" s="231">
        <v>42703</v>
      </c>
      <c r="C471" s="230" t="s">
        <v>223</v>
      </c>
      <c r="D471" s="230">
        <v>4.7E-2</v>
      </c>
      <c r="E471" s="230">
        <v>0.08</v>
      </c>
      <c r="F471" s="230">
        <v>4.5999999999999999E-2</v>
      </c>
      <c r="G471" s="230">
        <v>5.0999999999999997E-2</v>
      </c>
    </row>
    <row r="472" spans="1:7" ht="9.9499999999999993" customHeight="1" x14ac:dyDescent="0.15">
      <c r="A472" s="229">
        <v>496</v>
      </c>
      <c r="B472" s="234">
        <v>42710</v>
      </c>
      <c r="C472" s="230" t="s">
        <v>222</v>
      </c>
      <c r="D472" s="230">
        <v>6.7000000000000004E-2</v>
      </c>
      <c r="E472" s="230">
        <v>0.1</v>
      </c>
      <c r="F472" s="230">
        <v>6.5000000000000002E-2</v>
      </c>
      <c r="G472" s="230">
        <v>6.0999999999999999E-2</v>
      </c>
    </row>
    <row r="473" spans="1:7" ht="9.9499999999999993" customHeight="1" x14ac:dyDescent="0.15">
      <c r="A473" s="229">
        <v>497</v>
      </c>
      <c r="B473" s="231">
        <v>42710</v>
      </c>
      <c r="C473" s="230" t="s">
        <v>223</v>
      </c>
      <c r="D473" s="230">
        <v>6.2E-2</v>
      </c>
      <c r="E473" s="230">
        <v>8.5999999999999993E-2</v>
      </c>
      <c r="F473" s="230">
        <v>5.3999999999999999E-2</v>
      </c>
      <c r="G473" s="230">
        <v>0.06</v>
      </c>
    </row>
    <row r="474" spans="1:7" ht="9.9499999999999993" customHeight="1" x14ac:dyDescent="0.15">
      <c r="A474" s="229">
        <v>498</v>
      </c>
      <c r="B474" s="234">
        <v>42717</v>
      </c>
      <c r="C474" s="230" t="s">
        <v>222</v>
      </c>
      <c r="D474" s="230">
        <v>5.6000000000000001E-2</v>
      </c>
      <c r="E474" s="230">
        <v>9.7000000000000003E-2</v>
      </c>
      <c r="F474" s="230">
        <v>5.2999999999999999E-2</v>
      </c>
      <c r="G474" s="230">
        <v>5.6000000000000001E-2</v>
      </c>
    </row>
    <row r="475" spans="1:7" ht="9.9499999999999993" customHeight="1" x14ac:dyDescent="0.15">
      <c r="A475" s="229">
        <v>499</v>
      </c>
      <c r="B475" s="231">
        <v>42717</v>
      </c>
      <c r="C475" s="230" t="s">
        <v>223</v>
      </c>
      <c r="D475" s="230">
        <v>0.05</v>
      </c>
      <c r="E475" s="230">
        <v>7.9000000000000001E-2</v>
      </c>
      <c r="F475" s="230">
        <v>4.3999999999999997E-2</v>
      </c>
      <c r="G475" s="230">
        <v>5.0999999999999997E-2</v>
      </c>
    </row>
    <row r="476" spans="1:7" ht="9.9499999999999993" customHeight="1" x14ac:dyDescent="0.15">
      <c r="A476" s="229">
        <v>500</v>
      </c>
      <c r="B476" s="234">
        <v>42724</v>
      </c>
      <c r="C476" s="230" t="s">
        <v>222</v>
      </c>
      <c r="D476" s="230">
        <v>5.3999999999999999E-2</v>
      </c>
      <c r="E476" s="230">
        <v>9.5000000000000001E-2</v>
      </c>
      <c r="F476" s="230">
        <v>5.3999999999999999E-2</v>
      </c>
      <c r="G476" s="230">
        <v>5.8000000000000003E-2</v>
      </c>
    </row>
    <row r="477" spans="1:7" ht="9.9499999999999993" customHeight="1" x14ac:dyDescent="0.15">
      <c r="A477" s="229">
        <v>501</v>
      </c>
      <c r="B477" s="231">
        <v>42724</v>
      </c>
      <c r="C477" s="230" t="s">
        <v>223</v>
      </c>
      <c r="D477" s="230">
        <v>5.1999999999999998E-2</v>
      </c>
      <c r="E477" s="230">
        <v>7.2999999999999995E-2</v>
      </c>
      <c r="F477" s="230">
        <v>4.2999999999999997E-2</v>
      </c>
      <c r="G477" s="230">
        <v>4.9000000000000002E-2</v>
      </c>
    </row>
    <row r="478" spans="1:7" ht="9.9499999999999993" customHeight="1" x14ac:dyDescent="0.15">
      <c r="A478" s="229">
        <v>502</v>
      </c>
      <c r="B478" s="234">
        <v>42731</v>
      </c>
      <c r="C478" s="230" t="s">
        <v>222</v>
      </c>
      <c r="D478" s="230">
        <v>5.1999999999999998E-2</v>
      </c>
      <c r="E478" s="230">
        <v>7.8E-2</v>
      </c>
      <c r="F478" s="230">
        <v>4.2999999999999997E-2</v>
      </c>
      <c r="G478" s="230">
        <v>5.2999999999999999E-2</v>
      </c>
    </row>
    <row r="479" spans="1:7" ht="9.9499999999999993" customHeight="1" x14ac:dyDescent="0.15">
      <c r="A479" s="229">
        <v>503</v>
      </c>
      <c r="B479" s="231">
        <v>42731</v>
      </c>
      <c r="C479" s="230" t="s">
        <v>223</v>
      </c>
      <c r="D479" s="230">
        <v>4.9000000000000002E-2</v>
      </c>
      <c r="E479" s="230">
        <v>7.0000000000000007E-2</v>
      </c>
      <c r="F479" s="230">
        <v>0.04</v>
      </c>
      <c r="G479" s="230">
        <v>4.9000000000000002E-2</v>
      </c>
    </row>
    <row r="480" spans="1:7" ht="9.9499999999999993" customHeight="1" x14ac:dyDescent="0.15">
      <c r="A480" s="229">
        <v>504</v>
      </c>
      <c r="B480" s="234">
        <v>42745</v>
      </c>
      <c r="C480" s="230" t="s">
        <v>222</v>
      </c>
      <c r="D480" s="230">
        <v>5.7000000000000002E-2</v>
      </c>
      <c r="E480" s="230">
        <v>8.7999999999999995E-2</v>
      </c>
      <c r="F480" s="230">
        <v>5.0999999999999997E-2</v>
      </c>
      <c r="G480" s="230">
        <v>5.6000000000000001E-2</v>
      </c>
    </row>
    <row r="481" spans="1:7" ht="9.9499999999999993" customHeight="1" x14ac:dyDescent="0.15">
      <c r="A481" s="229">
        <v>505</v>
      </c>
      <c r="B481" s="231">
        <v>42745</v>
      </c>
      <c r="C481" s="230" t="s">
        <v>223</v>
      </c>
      <c r="D481" s="230">
        <v>5.5E-2</v>
      </c>
      <c r="E481" s="230">
        <v>7.6999999999999999E-2</v>
      </c>
      <c r="F481" s="230">
        <v>4.2000000000000003E-2</v>
      </c>
      <c r="G481" s="230">
        <v>4.8000000000000001E-2</v>
      </c>
    </row>
    <row r="482" spans="1:7" ht="9.9499999999999993" customHeight="1" x14ac:dyDescent="0.15">
      <c r="A482" s="229">
        <v>506</v>
      </c>
      <c r="B482" s="234">
        <v>42752</v>
      </c>
      <c r="C482" s="230" t="s">
        <v>222</v>
      </c>
      <c r="D482" s="230">
        <v>0.06</v>
      </c>
      <c r="E482" s="230">
        <v>9.0999999999999998E-2</v>
      </c>
      <c r="F482" s="230">
        <v>5.2999999999999999E-2</v>
      </c>
      <c r="G482" s="230">
        <v>5.7000000000000002E-2</v>
      </c>
    </row>
    <row r="483" spans="1:7" ht="9.9499999999999993" customHeight="1" x14ac:dyDescent="0.15">
      <c r="A483" s="229">
        <v>507</v>
      </c>
      <c r="B483" s="231">
        <v>42752</v>
      </c>
      <c r="C483" s="230" t="s">
        <v>223</v>
      </c>
      <c r="D483" s="230">
        <v>4.9000000000000002E-2</v>
      </c>
      <c r="E483" s="230">
        <v>0.08</v>
      </c>
      <c r="F483" s="230">
        <v>4.3999999999999997E-2</v>
      </c>
      <c r="G483" s="230">
        <v>4.8000000000000001E-2</v>
      </c>
    </row>
    <row r="484" spans="1:7" ht="9.9499999999999993" customHeight="1" x14ac:dyDescent="0.15">
      <c r="A484" s="229">
        <v>508</v>
      </c>
      <c r="B484" s="234">
        <v>42760</v>
      </c>
      <c r="C484" s="230" t="s">
        <v>222</v>
      </c>
      <c r="D484" s="230">
        <v>5.8999999999999997E-2</v>
      </c>
      <c r="E484" s="230">
        <v>8.7999999999999995E-2</v>
      </c>
      <c r="F484" s="230">
        <v>5.0999999999999997E-2</v>
      </c>
      <c r="G484" s="230">
        <v>5.6000000000000001E-2</v>
      </c>
    </row>
    <row r="485" spans="1:7" ht="9.9499999999999993" customHeight="1" x14ac:dyDescent="0.15">
      <c r="A485" s="229">
        <v>509</v>
      </c>
      <c r="B485" s="231">
        <v>42760</v>
      </c>
      <c r="C485" s="230" t="s">
        <v>223</v>
      </c>
      <c r="D485" s="230">
        <v>4.9000000000000002E-2</v>
      </c>
      <c r="E485" s="230">
        <v>7.0999999999999994E-2</v>
      </c>
      <c r="F485" s="230">
        <v>4.1000000000000002E-2</v>
      </c>
      <c r="G485" s="230">
        <v>5.1999999999999998E-2</v>
      </c>
    </row>
    <row r="486" spans="1:7" ht="9.9499999999999993" customHeight="1" x14ac:dyDescent="0.15">
      <c r="A486" s="229">
        <v>510</v>
      </c>
      <c r="B486" s="234">
        <v>42766</v>
      </c>
      <c r="C486" s="230" t="s">
        <v>222</v>
      </c>
      <c r="D486" s="230">
        <v>5.3999999999999999E-2</v>
      </c>
      <c r="E486" s="230">
        <v>9.0999999999999998E-2</v>
      </c>
      <c r="F486" s="230">
        <v>5.6000000000000001E-2</v>
      </c>
      <c r="G486" s="230">
        <v>5.7000000000000002E-2</v>
      </c>
    </row>
    <row r="487" spans="1:7" ht="9.9499999999999993" customHeight="1" x14ac:dyDescent="0.15">
      <c r="A487" s="229">
        <v>511</v>
      </c>
      <c r="B487" s="231">
        <v>42766</v>
      </c>
      <c r="C487" s="230" t="s">
        <v>223</v>
      </c>
      <c r="D487" s="230">
        <v>5.5E-2</v>
      </c>
      <c r="E487" s="230">
        <v>7.4999999999999997E-2</v>
      </c>
      <c r="F487" s="230">
        <v>4.3999999999999997E-2</v>
      </c>
      <c r="G487" s="230">
        <v>4.9000000000000002E-2</v>
      </c>
    </row>
    <row r="488" spans="1:7" ht="9.9499999999999993" customHeight="1" x14ac:dyDescent="0.15">
      <c r="A488" s="229">
        <v>512</v>
      </c>
      <c r="B488" s="234">
        <v>42773</v>
      </c>
      <c r="C488" s="230" t="s">
        <v>222</v>
      </c>
      <c r="D488" s="230">
        <v>0.06</v>
      </c>
      <c r="E488" s="230">
        <v>7.9000000000000001E-2</v>
      </c>
      <c r="F488" s="230">
        <v>0.05</v>
      </c>
      <c r="G488" s="230">
        <v>5.2999999999999999E-2</v>
      </c>
    </row>
    <row r="489" spans="1:7" ht="9.9499999999999993" customHeight="1" x14ac:dyDescent="0.15">
      <c r="A489" s="229">
        <v>513</v>
      </c>
      <c r="B489" s="231">
        <v>42773</v>
      </c>
      <c r="C489" s="230" t="s">
        <v>223</v>
      </c>
      <c r="D489" s="230">
        <v>5.2999999999999999E-2</v>
      </c>
      <c r="E489" s="230">
        <v>7.1999999999999995E-2</v>
      </c>
      <c r="F489" s="230">
        <v>4.7E-2</v>
      </c>
      <c r="G489" s="230">
        <v>0.05</v>
      </c>
    </row>
    <row r="490" spans="1:7" ht="9.9499999999999993" customHeight="1" x14ac:dyDescent="0.15">
      <c r="A490" s="229">
        <v>514</v>
      </c>
      <c r="B490" s="234">
        <v>42780</v>
      </c>
      <c r="C490" s="230" t="s">
        <v>222</v>
      </c>
      <c r="D490" s="230">
        <v>5.8000000000000003E-2</v>
      </c>
      <c r="E490" s="230">
        <v>8.3000000000000004E-2</v>
      </c>
      <c r="F490" s="230">
        <v>5.0999999999999997E-2</v>
      </c>
      <c r="G490" s="230">
        <v>5.3999999999999999E-2</v>
      </c>
    </row>
    <row r="491" spans="1:7" ht="9.9499999999999993" customHeight="1" x14ac:dyDescent="0.15">
      <c r="A491" s="229">
        <v>515</v>
      </c>
      <c r="B491" s="231">
        <v>42780</v>
      </c>
      <c r="C491" s="230" t="s">
        <v>223</v>
      </c>
      <c r="D491" s="230">
        <v>4.7E-2</v>
      </c>
      <c r="E491" s="230">
        <v>7.0999999999999994E-2</v>
      </c>
      <c r="F491" s="230">
        <v>4.1000000000000002E-2</v>
      </c>
      <c r="G491" s="230">
        <v>4.7E-2</v>
      </c>
    </row>
    <row r="492" spans="1:7" ht="9.9499999999999993" customHeight="1" x14ac:dyDescent="0.15">
      <c r="A492" s="229">
        <v>516</v>
      </c>
      <c r="B492" s="234">
        <v>42789</v>
      </c>
      <c r="C492" s="230" t="s">
        <v>222</v>
      </c>
      <c r="D492" s="230">
        <v>5.2999999999999999E-2</v>
      </c>
      <c r="E492" s="230">
        <v>8.5999999999999993E-2</v>
      </c>
      <c r="F492" s="230">
        <v>5.0999999999999997E-2</v>
      </c>
      <c r="G492" s="230">
        <v>5.3999999999999999E-2</v>
      </c>
    </row>
    <row r="493" spans="1:7" ht="9.9499999999999993" customHeight="1" x14ac:dyDescent="0.15">
      <c r="A493" s="229">
        <v>517</v>
      </c>
      <c r="B493" s="231">
        <v>42789</v>
      </c>
      <c r="C493" s="230" t="s">
        <v>223</v>
      </c>
      <c r="D493" s="230">
        <v>0.05</v>
      </c>
      <c r="E493" s="230">
        <v>7.9000000000000001E-2</v>
      </c>
      <c r="F493" s="230">
        <v>4.2999999999999997E-2</v>
      </c>
      <c r="G493" s="230">
        <v>5.0999999999999997E-2</v>
      </c>
    </row>
    <row r="494" spans="1:7" ht="9.9499999999999993" customHeight="1" x14ac:dyDescent="0.15">
      <c r="A494" s="229">
        <v>518</v>
      </c>
      <c r="B494" s="234">
        <v>42794</v>
      </c>
      <c r="C494" s="230" t="s">
        <v>222</v>
      </c>
      <c r="D494" s="230">
        <v>5.6000000000000001E-2</v>
      </c>
      <c r="E494" s="230">
        <v>0.09</v>
      </c>
      <c r="F494" s="230">
        <v>0.05</v>
      </c>
      <c r="G494" s="230">
        <v>5.6000000000000001E-2</v>
      </c>
    </row>
    <row r="495" spans="1:7" ht="9.9499999999999993" customHeight="1" x14ac:dyDescent="0.15">
      <c r="A495" s="229">
        <v>519</v>
      </c>
      <c r="B495" s="231">
        <v>42794</v>
      </c>
      <c r="C495" s="230" t="s">
        <v>223</v>
      </c>
      <c r="D495" s="230">
        <v>5.3999999999999999E-2</v>
      </c>
      <c r="E495" s="230">
        <v>7.2999999999999995E-2</v>
      </c>
      <c r="F495" s="230">
        <v>4.7E-2</v>
      </c>
      <c r="G495" s="230">
        <v>5.2999999999999999E-2</v>
      </c>
    </row>
    <row r="496" spans="1:7" ht="9.9499999999999993" customHeight="1" x14ac:dyDescent="0.15">
      <c r="A496" s="229">
        <v>520</v>
      </c>
      <c r="B496" s="234">
        <v>42801</v>
      </c>
      <c r="C496" s="230" t="s">
        <v>222</v>
      </c>
      <c r="D496" s="230">
        <v>5.7000000000000002E-2</v>
      </c>
      <c r="E496" s="230">
        <v>9.7000000000000003E-2</v>
      </c>
      <c r="F496" s="230">
        <v>5.8000000000000003E-2</v>
      </c>
      <c r="G496" s="230">
        <v>5.8000000000000003E-2</v>
      </c>
    </row>
    <row r="497" spans="1:7" ht="9.9499999999999993" customHeight="1" x14ac:dyDescent="0.15">
      <c r="A497" s="229">
        <v>521</v>
      </c>
      <c r="B497" s="231">
        <v>42801</v>
      </c>
      <c r="C497" s="230" t="s">
        <v>223</v>
      </c>
      <c r="D497" s="230">
        <v>0.05</v>
      </c>
      <c r="E497" s="230">
        <v>8.3000000000000004E-2</v>
      </c>
      <c r="F497" s="230">
        <v>4.8000000000000001E-2</v>
      </c>
      <c r="G497" s="230">
        <v>5.5E-2</v>
      </c>
    </row>
    <row r="498" spans="1:7" ht="9.9499999999999993" customHeight="1" x14ac:dyDescent="0.15">
      <c r="A498" s="229">
        <v>522</v>
      </c>
      <c r="B498" s="234">
        <v>42808</v>
      </c>
      <c r="C498" s="230" t="s">
        <v>222</v>
      </c>
      <c r="D498" s="230">
        <v>5.5E-2</v>
      </c>
      <c r="E498" s="230">
        <v>8.8999999999999996E-2</v>
      </c>
      <c r="F498" s="230">
        <v>5.0999999999999997E-2</v>
      </c>
      <c r="G498" s="230">
        <v>5.1999999999999998E-2</v>
      </c>
    </row>
    <row r="499" spans="1:7" ht="9.9499999999999993" customHeight="1" x14ac:dyDescent="0.15">
      <c r="A499" s="229">
        <v>523</v>
      </c>
      <c r="B499" s="231">
        <v>42808</v>
      </c>
      <c r="C499" s="230" t="s">
        <v>223</v>
      </c>
      <c r="D499" s="230">
        <v>4.8000000000000001E-2</v>
      </c>
      <c r="E499" s="230">
        <v>8.1000000000000003E-2</v>
      </c>
      <c r="F499" s="230">
        <v>4.4999999999999998E-2</v>
      </c>
      <c r="G499" s="230">
        <v>4.3999999999999997E-2</v>
      </c>
    </row>
    <row r="500" spans="1:7" ht="9.9499999999999993" customHeight="1" x14ac:dyDescent="0.15">
      <c r="A500" s="229">
        <v>524</v>
      </c>
      <c r="B500" s="234">
        <v>42815</v>
      </c>
      <c r="C500" s="230" t="s">
        <v>222</v>
      </c>
      <c r="D500" s="230">
        <v>5.8999999999999997E-2</v>
      </c>
      <c r="E500" s="230">
        <v>9.8000000000000004E-2</v>
      </c>
      <c r="F500" s="230">
        <v>5.6000000000000001E-2</v>
      </c>
      <c r="G500" s="230">
        <v>5.5E-2</v>
      </c>
    </row>
    <row r="501" spans="1:7" ht="9.9499999999999993" customHeight="1" x14ac:dyDescent="0.15">
      <c r="A501" s="229">
        <v>525</v>
      </c>
      <c r="B501" s="231">
        <v>42815</v>
      </c>
      <c r="C501" s="230" t="s">
        <v>223</v>
      </c>
      <c r="D501" s="230">
        <v>5.2999999999999999E-2</v>
      </c>
      <c r="E501" s="230">
        <v>7.9000000000000001E-2</v>
      </c>
      <c r="F501" s="230">
        <v>4.4999999999999998E-2</v>
      </c>
      <c r="G501" s="230">
        <v>4.9000000000000002E-2</v>
      </c>
    </row>
    <row r="502" spans="1:7" ht="9.9499999999999993" customHeight="1" x14ac:dyDescent="0.15">
      <c r="A502" s="229">
        <v>526</v>
      </c>
      <c r="B502" s="234">
        <v>42824</v>
      </c>
      <c r="C502" s="230" t="s">
        <v>222</v>
      </c>
      <c r="D502" s="230">
        <v>5.3999999999999999E-2</v>
      </c>
      <c r="E502" s="230">
        <v>0.09</v>
      </c>
      <c r="F502" s="230">
        <v>0.05</v>
      </c>
      <c r="G502" s="230">
        <v>5.7000000000000002E-2</v>
      </c>
    </row>
    <row r="503" spans="1:7" ht="9.9499999999999993" customHeight="1" x14ac:dyDescent="0.15">
      <c r="A503" s="229">
        <v>527</v>
      </c>
      <c r="B503" s="231">
        <v>42824</v>
      </c>
      <c r="C503" s="230" t="s">
        <v>223</v>
      </c>
      <c r="D503" s="230">
        <v>0.05</v>
      </c>
      <c r="E503" s="230">
        <v>7.9000000000000001E-2</v>
      </c>
      <c r="F503" s="230">
        <v>4.1000000000000002E-2</v>
      </c>
      <c r="G503" s="230">
        <v>5.2999999999999999E-2</v>
      </c>
    </row>
    <row r="504" spans="1:7" ht="9.9499999999999993" customHeight="1" x14ac:dyDescent="0.15">
      <c r="A504" s="229">
        <v>529</v>
      </c>
      <c r="B504" s="230" t="s">
        <v>262</v>
      </c>
    </row>
    <row r="505" spans="1:7" ht="9.9499999999999993" customHeight="1" x14ac:dyDescent="0.15">
      <c r="A505" s="229">
        <v>531</v>
      </c>
      <c r="B505" s="230" t="s">
        <v>261</v>
      </c>
    </row>
    <row r="506" spans="1:7" ht="9.9499999999999993" customHeight="1" x14ac:dyDescent="0.15">
      <c r="A506" s="229">
        <v>532</v>
      </c>
      <c r="B506" s="230" t="s">
        <v>214</v>
      </c>
    </row>
    <row r="507" spans="1:7" ht="9.9499999999999993" customHeight="1" x14ac:dyDescent="0.15">
      <c r="A507" s="229">
        <v>534</v>
      </c>
      <c r="B507" s="230" t="s">
        <v>216</v>
      </c>
      <c r="C507" s="230" t="s">
        <v>217</v>
      </c>
      <c r="D507" s="230" t="s">
        <v>218</v>
      </c>
      <c r="E507" s="230" t="s">
        <v>219</v>
      </c>
      <c r="F507" s="230" t="s">
        <v>220</v>
      </c>
      <c r="G507" s="230" t="s">
        <v>221</v>
      </c>
    </row>
    <row r="508" spans="1:7" ht="9.9499999999999993" customHeight="1" x14ac:dyDescent="0.15">
      <c r="A508" s="229">
        <v>535</v>
      </c>
      <c r="B508" s="234">
        <v>42829</v>
      </c>
      <c r="C508" s="230" t="s">
        <v>222</v>
      </c>
      <c r="D508" s="230">
        <v>5.8999999999999997E-2</v>
      </c>
      <c r="E508" s="230">
        <v>9.4E-2</v>
      </c>
      <c r="F508" s="230">
        <v>5.3999999999999999E-2</v>
      </c>
      <c r="G508" s="230">
        <v>5.1999999999999998E-2</v>
      </c>
    </row>
    <row r="509" spans="1:7" ht="9.9499999999999993" customHeight="1" x14ac:dyDescent="0.15">
      <c r="A509" s="229">
        <v>536</v>
      </c>
      <c r="B509" s="231">
        <v>42829</v>
      </c>
      <c r="C509" s="230" t="s">
        <v>223</v>
      </c>
      <c r="D509" s="230">
        <v>5.6000000000000001E-2</v>
      </c>
      <c r="E509" s="230">
        <v>7.4999999999999997E-2</v>
      </c>
      <c r="F509" s="230">
        <v>4.2999999999999997E-2</v>
      </c>
      <c r="G509" s="230">
        <v>4.7E-2</v>
      </c>
    </row>
    <row r="510" spans="1:7" ht="9.9499999999999993" customHeight="1" x14ac:dyDescent="0.15">
      <c r="A510" s="229">
        <v>537</v>
      </c>
      <c r="B510" s="234">
        <v>42835</v>
      </c>
      <c r="C510" s="230" t="s">
        <v>222</v>
      </c>
      <c r="D510" s="230">
        <v>5.6000000000000001E-2</v>
      </c>
      <c r="E510" s="230">
        <v>0.1</v>
      </c>
      <c r="F510" s="230">
        <v>5.5E-2</v>
      </c>
      <c r="G510" s="230">
        <v>5.6000000000000001E-2</v>
      </c>
    </row>
    <row r="511" spans="1:7" ht="9.9499999999999993" customHeight="1" x14ac:dyDescent="0.15">
      <c r="A511" s="229">
        <v>538</v>
      </c>
      <c r="B511" s="231">
        <v>42835</v>
      </c>
      <c r="C511" s="230" t="s">
        <v>223</v>
      </c>
      <c r="D511" s="230">
        <v>5.0999999999999997E-2</v>
      </c>
      <c r="E511" s="230">
        <v>0.08</v>
      </c>
      <c r="F511" s="230">
        <v>4.4999999999999998E-2</v>
      </c>
      <c r="G511" s="230">
        <v>4.7E-2</v>
      </c>
    </row>
    <row r="512" spans="1:7" ht="9.9499999999999993" customHeight="1" x14ac:dyDescent="0.15">
      <c r="A512" s="229">
        <v>539</v>
      </c>
      <c r="B512" s="234">
        <v>42843</v>
      </c>
      <c r="C512" s="230" t="s">
        <v>222</v>
      </c>
      <c r="D512" s="230">
        <v>5.0999999999999997E-2</v>
      </c>
      <c r="E512" s="230">
        <v>8.5999999999999993E-2</v>
      </c>
      <c r="F512" s="230">
        <v>5.0999999999999997E-2</v>
      </c>
      <c r="G512" s="230">
        <v>5.2999999999999999E-2</v>
      </c>
    </row>
    <row r="513" spans="1:7" ht="9.9499999999999993" customHeight="1" x14ac:dyDescent="0.15">
      <c r="A513" s="229">
        <v>540</v>
      </c>
      <c r="B513" s="231">
        <v>42843</v>
      </c>
      <c r="C513" s="230" t="s">
        <v>223</v>
      </c>
      <c r="D513" s="230">
        <v>4.8000000000000001E-2</v>
      </c>
      <c r="E513" s="230">
        <v>7.5999999999999998E-2</v>
      </c>
      <c r="F513" s="230">
        <v>4.4999999999999998E-2</v>
      </c>
      <c r="G513" s="230">
        <v>4.5999999999999999E-2</v>
      </c>
    </row>
    <row r="514" spans="1:7" ht="9.9499999999999993" customHeight="1" x14ac:dyDescent="0.15">
      <c r="A514" s="229">
        <v>541</v>
      </c>
      <c r="B514" s="234">
        <v>42850</v>
      </c>
      <c r="C514" s="230" t="s">
        <v>222</v>
      </c>
      <c r="D514" s="230">
        <v>5.2999999999999999E-2</v>
      </c>
      <c r="E514" s="230">
        <v>9.0999999999999998E-2</v>
      </c>
      <c r="F514" s="230">
        <v>5.5E-2</v>
      </c>
      <c r="G514" s="230">
        <v>5.2999999999999999E-2</v>
      </c>
    </row>
    <row r="515" spans="1:7" ht="9.9499999999999993" customHeight="1" x14ac:dyDescent="0.15">
      <c r="A515" s="229">
        <v>542</v>
      </c>
      <c r="B515" s="231">
        <v>42850</v>
      </c>
      <c r="C515" s="230" t="s">
        <v>223</v>
      </c>
      <c r="D515" s="230">
        <v>4.8000000000000001E-2</v>
      </c>
      <c r="E515" s="230">
        <v>7.6999999999999999E-2</v>
      </c>
      <c r="F515" s="230">
        <v>4.2000000000000003E-2</v>
      </c>
      <c r="G515" s="230">
        <v>4.9000000000000002E-2</v>
      </c>
    </row>
    <row r="516" spans="1:7" ht="9.9499999999999993" customHeight="1" x14ac:dyDescent="0.15">
      <c r="A516" s="229">
        <v>543</v>
      </c>
      <c r="B516" s="234">
        <v>42857</v>
      </c>
      <c r="C516" s="230" t="s">
        <v>222</v>
      </c>
      <c r="D516" s="230">
        <v>5.8999999999999997E-2</v>
      </c>
      <c r="E516" s="230">
        <v>8.8999999999999996E-2</v>
      </c>
      <c r="F516" s="230">
        <v>5.0999999999999997E-2</v>
      </c>
      <c r="G516" s="230">
        <v>5.3999999999999999E-2</v>
      </c>
    </row>
    <row r="517" spans="1:7" ht="9.9499999999999993" customHeight="1" x14ac:dyDescent="0.15">
      <c r="A517" s="229">
        <v>544</v>
      </c>
      <c r="B517" s="231">
        <v>42857</v>
      </c>
      <c r="C517" s="230" t="s">
        <v>223</v>
      </c>
      <c r="D517" s="230">
        <v>5.1999999999999998E-2</v>
      </c>
      <c r="E517" s="230">
        <v>7.6999999999999999E-2</v>
      </c>
      <c r="F517" s="230">
        <v>4.2999999999999997E-2</v>
      </c>
      <c r="G517" s="230">
        <v>4.8000000000000001E-2</v>
      </c>
    </row>
    <row r="518" spans="1:7" ht="9.9499999999999993" customHeight="1" x14ac:dyDescent="0.15">
      <c r="A518" s="229">
        <v>545</v>
      </c>
      <c r="B518" s="234">
        <v>42864</v>
      </c>
      <c r="C518" s="230" t="s">
        <v>222</v>
      </c>
      <c r="D518" s="230">
        <v>5.2999999999999999E-2</v>
      </c>
      <c r="E518" s="230">
        <v>0.09</v>
      </c>
      <c r="F518" s="230">
        <v>5.2999999999999999E-2</v>
      </c>
      <c r="G518" s="230">
        <v>5.5E-2</v>
      </c>
    </row>
    <row r="519" spans="1:7" ht="9.9499999999999993" customHeight="1" x14ac:dyDescent="0.15">
      <c r="A519" s="229">
        <v>546</v>
      </c>
      <c r="B519" s="231">
        <v>42864</v>
      </c>
      <c r="C519" s="230" t="s">
        <v>223</v>
      </c>
      <c r="D519" s="230">
        <v>4.9000000000000002E-2</v>
      </c>
      <c r="E519" s="230">
        <v>7.4999999999999997E-2</v>
      </c>
      <c r="F519" s="230">
        <v>4.7E-2</v>
      </c>
      <c r="G519" s="230">
        <v>4.5999999999999999E-2</v>
      </c>
    </row>
    <row r="520" spans="1:7" ht="9.9499999999999993" customHeight="1" x14ac:dyDescent="0.15">
      <c r="A520" s="229">
        <v>547</v>
      </c>
      <c r="B520" s="234">
        <v>42871</v>
      </c>
      <c r="C520" s="230" t="s">
        <v>222</v>
      </c>
      <c r="D520" s="230">
        <v>5.3999999999999999E-2</v>
      </c>
      <c r="E520" s="230">
        <v>8.7999999999999995E-2</v>
      </c>
      <c r="F520" s="230">
        <v>5.2999999999999999E-2</v>
      </c>
      <c r="G520" s="230">
        <v>5.0999999999999997E-2</v>
      </c>
    </row>
    <row r="521" spans="1:7" ht="9.9499999999999993" customHeight="1" x14ac:dyDescent="0.15">
      <c r="A521" s="229">
        <v>548</v>
      </c>
      <c r="B521" s="231">
        <v>42871</v>
      </c>
      <c r="C521" s="230" t="s">
        <v>223</v>
      </c>
      <c r="D521" s="230">
        <v>5.0999999999999997E-2</v>
      </c>
      <c r="E521" s="230">
        <v>7.3999999999999996E-2</v>
      </c>
      <c r="F521" s="230">
        <v>4.3999999999999997E-2</v>
      </c>
      <c r="G521" s="230">
        <v>4.5999999999999999E-2</v>
      </c>
    </row>
    <row r="522" spans="1:7" ht="9.9499999999999993" customHeight="1" x14ac:dyDescent="0.15">
      <c r="A522" s="229">
        <v>549</v>
      </c>
      <c r="B522" s="234">
        <v>42878</v>
      </c>
      <c r="C522" s="230" t="s">
        <v>222</v>
      </c>
      <c r="D522" s="230">
        <v>5.3999999999999999E-2</v>
      </c>
      <c r="E522" s="230">
        <v>9.4E-2</v>
      </c>
      <c r="F522" s="230">
        <v>5.6000000000000001E-2</v>
      </c>
      <c r="G522" s="230">
        <v>5.6000000000000001E-2</v>
      </c>
    </row>
    <row r="523" spans="1:7" ht="9.9499999999999993" customHeight="1" x14ac:dyDescent="0.15">
      <c r="A523" s="229">
        <v>550</v>
      </c>
      <c r="B523" s="231">
        <v>42878</v>
      </c>
      <c r="C523" s="230" t="s">
        <v>223</v>
      </c>
      <c r="D523" s="230">
        <v>4.9000000000000002E-2</v>
      </c>
      <c r="E523" s="230">
        <v>0.08</v>
      </c>
      <c r="F523" s="230">
        <v>4.7E-2</v>
      </c>
      <c r="G523" s="230">
        <v>4.7E-2</v>
      </c>
    </row>
    <row r="524" spans="1:7" ht="9.9499999999999993" customHeight="1" x14ac:dyDescent="0.15">
      <c r="A524" s="229">
        <v>551</v>
      </c>
      <c r="B524" s="234">
        <v>42885</v>
      </c>
      <c r="C524" s="230" t="s">
        <v>222</v>
      </c>
      <c r="D524" s="230">
        <v>5.8999999999999997E-2</v>
      </c>
      <c r="E524" s="230">
        <v>9.1999999999999998E-2</v>
      </c>
      <c r="F524" s="230">
        <v>4.9000000000000002E-2</v>
      </c>
      <c r="G524" s="230">
        <v>5.0999999999999997E-2</v>
      </c>
    </row>
    <row r="525" spans="1:7" ht="9.9499999999999993" customHeight="1" x14ac:dyDescent="0.15">
      <c r="A525" s="229">
        <v>552</v>
      </c>
      <c r="B525" s="231">
        <v>42885</v>
      </c>
      <c r="C525" s="230" t="s">
        <v>223</v>
      </c>
      <c r="D525" s="230">
        <v>0.05</v>
      </c>
      <c r="E525" s="230">
        <v>7.2999999999999995E-2</v>
      </c>
      <c r="F525" s="230">
        <v>4.3999999999999997E-2</v>
      </c>
      <c r="G525" s="230">
        <v>4.8000000000000001E-2</v>
      </c>
    </row>
    <row r="526" spans="1:7" ht="9.9499999999999993" customHeight="1" x14ac:dyDescent="0.15">
      <c r="A526" s="229">
        <v>553</v>
      </c>
      <c r="B526" s="234">
        <v>42892</v>
      </c>
      <c r="C526" s="230" t="s">
        <v>222</v>
      </c>
      <c r="D526" s="230">
        <v>5.5E-2</v>
      </c>
      <c r="E526" s="230">
        <v>9.5000000000000001E-2</v>
      </c>
      <c r="F526" s="230">
        <v>0.05</v>
      </c>
      <c r="G526" s="230">
        <v>5.7000000000000002E-2</v>
      </c>
    </row>
    <row r="527" spans="1:7" ht="9.9499999999999993" customHeight="1" x14ac:dyDescent="0.15">
      <c r="A527" s="229">
        <v>554</v>
      </c>
      <c r="B527" s="231">
        <v>42892</v>
      </c>
      <c r="C527" s="230" t="s">
        <v>223</v>
      </c>
      <c r="D527" s="230">
        <v>4.8000000000000001E-2</v>
      </c>
      <c r="E527" s="230">
        <v>7.3999999999999996E-2</v>
      </c>
      <c r="F527" s="230">
        <v>4.4999999999999998E-2</v>
      </c>
      <c r="G527" s="230">
        <v>4.7E-2</v>
      </c>
    </row>
    <row r="528" spans="1:7" ht="9.9499999999999993" customHeight="1" x14ac:dyDescent="0.15">
      <c r="A528" s="229">
        <v>555</v>
      </c>
      <c r="B528" s="234">
        <v>42899</v>
      </c>
      <c r="C528" s="230" t="s">
        <v>222</v>
      </c>
      <c r="D528" s="230">
        <v>5.3999999999999999E-2</v>
      </c>
      <c r="E528" s="230">
        <v>0.09</v>
      </c>
      <c r="F528" s="230">
        <v>5.1999999999999998E-2</v>
      </c>
      <c r="G528" s="230">
        <v>0.05</v>
      </c>
    </row>
    <row r="529" spans="1:7" ht="9.9499999999999993" customHeight="1" x14ac:dyDescent="0.15">
      <c r="A529" s="229">
        <v>556</v>
      </c>
      <c r="B529" s="231">
        <v>42899</v>
      </c>
      <c r="C529" s="230" t="s">
        <v>223</v>
      </c>
      <c r="D529" s="230">
        <v>0.05</v>
      </c>
      <c r="E529" s="230">
        <v>7.0999999999999994E-2</v>
      </c>
      <c r="F529" s="230">
        <v>4.2000000000000003E-2</v>
      </c>
      <c r="G529" s="230">
        <v>4.8000000000000001E-2</v>
      </c>
    </row>
    <row r="530" spans="1:7" ht="9.9499999999999993" customHeight="1" x14ac:dyDescent="0.15">
      <c r="A530" s="229">
        <v>557</v>
      </c>
      <c r="B530" s="234">
        <v>42906</v>
      </c>
      <c r="C530" s="230" t="s">
        <v>222</v>
      </c>
      <c r="D530" s="230">
        <v>5.7000000000000002E-2</v>
      </c>
      <c r="E530" s="230">
        <v>9.2999999999999999E-2</v>
      </c>
      <c r="F530" s="230">
        <v>5.7000000000000002E-2</v>
      </c>
      <c r="G530" s="230">
        <v>4.9000000000000002E-2</v>
      </c>
    </row>
    <row r="531" spans="1:7" ht="9.9499999999999993" customHeight="1" x14ac:dyDescent="0.15">
      <c r="A531" s="229">
        <v>558</v>
      </c>
      <c r="B531" s="231">
        <v>42906</v>
      </c>
      <c r="C531" s="230" t="s">
        <v>223</v>
      </c>
      <c r="D531" s="230">
        <v>4.8000000000000001E-2</v>
      </c>
      <c r="E531" s="230">
        <v>7.2999999999999995E-2</v>
      </c>
      <c r="F531" s="230">
        <v>4.2999999999999997E-2</v>
      </c>
      <c r="G531" s="230">
        <v>4.5999999999999999E-2</v>
      </c>
    </row>
    <row r="532" spans="1:7" ht="9.9499999999999993" customHeight="1" x14ac:dyDescent="0.15">
      <c r="A532" s="229">
        <v>559</v>
      </c>
      <c r="B532" s="234">
        <v>42913</v>
      </c>
      <c r="C532" s="230" t="s">
        <v>222</v>
      </c>
      <c r="D532" s="230">
        <v>5.8000000000000003E-2</v>
      </c>
      <c r="E532" s="230">
        <v>9.0999999999999998E-2</v>
      </c>
      <c r="F532" s="230">
        <v>5.0999999999999997E-2</v>
      </c>
      <c r="G532" s="230">
        <v>5.6000000000000001E-2</v>
      </c>
    </row>
    <row r="533" spans="1:7" ht="9.9499999999999993" customHeight="1" x14ac:dyDescent="0.15">
      <c r="A533" s="229">
        <v>560</v>
      </c>
      <c r="B533" s="231">
        <v>42913</v>
      </c>
      <c r="C533" s="230" t="s">
        <v>223</v>
      </c>
      <c r="D533" s="230">
        <v>5.2999999999999999E-2</v>
      </c>
      <c r="E533" s="230">
        <v>7.8E-2</v>
      </c>
      <c r="F533" s="230">
        <v>4.7E-2</v>
      </c>
      <c r="G533" s="230">
        <v>4.9000000000000002E-2</v>
      </c>
    </row>
    <row r="534" spans="1:7" ht="9.9499999999999993" customHeight="1" x14ac:dyDescent="0.15">
      <c r="A534" s="229">
        <v>561</v>
      </c>
      <c r="B534" s="234">
        <v>42920</v>
      </c>
      <c r="C534" s="230" t="s">
        <v>222</v>
      </c>
      <c r="D534" s="230">
        <v>5.8999999999999997E-2</v>
      </c>
      <c r="E534" s="230">
        <v>0.09</v>
      </c>
      <c r="F534" s="230">
        <v>5.0999999999999997E-2</v>
      </c>
      <c r="G534" s="230">
        <v>5.1999999999999998E-2</v>
      </c>
    </row>
    <row r="535" spans="1:7" ht="9.9499999999999993" customHeight="1" x14ac:dyDescent="0.15">
      <c r="A535" s="229">
        <v>562</v>
      </c>
      <c r="B535" s="231">
        <v>42920</v>
      </c>
      <c r="C535" s="230" t="s">
        <v>223</v>
      </c>
      <c r="D535" s="230">
        <v>5.1999999999999998E-2</v>
      </c>
      <c r="E535" s="230">
        <v>7.1999999999999995E-2</v>
      </c>
      <c r="F535" s="230">
        <v>4.5999999999999999E-2</v>
      </c>
      <c r="G535" s="230">
        <v>4.7E-2</v>
      </c>
    </row>
    <row r="536" spans="1:7" ht="9.9499999999999993" customHeight="1" x14ac:dyDescent="0.15">
      <c r="A536" s="229">
        <v>563</v>
      </c>
      <c r="B536" s="234">
        <v>42927</v>
      </c>
      <c r="C536" s="230" t="s">
        <v>222</v>
      </c>
      <c r="D536" s="230">
        <v>5.7000000000000002E-2</v>
      </c>
      <c r="E536" s="230">
        <v>9.7000000000000003E-2</v>
      </c>
      <c r="F536" s="230">
        <v>5.5E-2</v>
      </c>
      <c r="G536" s="230">
        <v>5.8000000000000003E-2</v>
      </c>
    </row>
    <row r="537" spans="1:7" ht="9.9499999999999993" customHeight="1" x14ac:dyDescent="0.15">
      <c r="A537" s="229">
        <v>564</v>
      </c>
      <c r="B537" s="231">
        <v>42927</v>
      </c>
      <c r="C537" s="230" t="s">
        <v>223</v>
      </c>
      <c r="D537" s="230">
        <v>0.05</v>
      </c>
      <c r="E537" s="230">
        <v>0.08</v>
      </c>
      <c r="F537" s="230">
        <v>4.4999999999999998E-2</v>
      </c>
      <c r="G537" s="230">
        <v>4.9000000000000002E-2</v>
      </c>
    </row>
    <row r="538" spans="1:7" ht="9.9499999999999993" customHeight="1" x14ac:dyDescent="0.15">
      <c r="A538" s="229">
        <v>565</v>
      </c>
      <c r="B538" s="234">
        <v>42934</v>
      </c>
      <c r="C538" s="230" t="s">
        <v>222</v>
      </c>
      <c r="D538" s="230">
        <v>5.6000000000000001E-2</v>
      </c>
      <c r="E538" s="230">
        <v>0.10299999999999999</v>
      </c>
      <c r="F538" s="230">
        <v>4.7E-2</v>
      </c>
      <c r="G538" s="230">
        <v>5.2999999999999999E-2</v>
      </c>
    </row>
    <row r="539" spans="1:7" ht="9.9499999999999993" customHeight="1" x14ac:dyDescent="0.15">
      <c r="A539" s="229">
        <v>566</v>
      </c>
      <c r="B539" s="231">
        <v>42934</v>
      </c>
      <c r="C539" s="230" t="s">
        <v>223</v>
      </c>
      <c r="D539" s="230">
        <v>5.0999999999999997E-2</v>
      </c>
      <c r="E539" s="230">
        <v>0.08</v>
      </c>
      <c r="F539" s="230">
        <v>4.3999999999999997E-2</v>
      </c>
      <c r="G539" s="230">
        <v>4.9000000000000002E-2</v>
      </c>
    </row>
    <row r="540" spans="1:7" ht="9.9499999999999993" customHeight="1" x14ac:dyDescent="0.15">
      <c r="A540" s="229">
        <v>567</v>
      </c>
      <c r="B540" s="234">
        <v>42941</v>
      </c>
      <c r="C540" s="230" t="s">
        <v>222</v>
      </c>
      <c r="D540" s="230">
        <v>5.7000000000000002E-2</v>
      </c>
      <c r="E540" s="230">
        <v>0.09</v>
      </c>
      <c r="F540" s="230">
        <v>4.7E-2</v>
      </c>
      <c r="G540" s="230">
        <v>5.1999999999999998E-2</v>
      </c>
    </row>
    <row r="541" spans="1:7" ht="9.9499999999999993" customHeight="1" x14ac:dyDescent="0.15">
      <c r="A541" s="229">
        <v>568</v>
      </c>
      <c r="B541" s="231">
        <v>42941</v>
      </c>
      <c r="C541" s="230" t="s">
        <v>223</v>
      </c>
      <c r="D541" s="230">
        <v>5.1999999999999998E-2</v>
      </c>
      <c r="E541" s="230">
        <v>7.8E-2</v>
      </c>
      <c r="F541" s="230">
        <v>4.3999999999999997E-2</v>
      </c>
      <c r="G541" s="230">
        <v>4.5999999999999999E-2</v>
      </c>
    </row>
    <row r="542" spans="1:7" ht="9.9499999999999993" customHeight="1" x14ac:dyDescent="0.15">
      <c r="A542" s="229">
        <v>569</v>
      </c>
      <c r="B542" s="234">
        <v>42948</v>
      </c>
      <c r="C542" s="230" t="s">
        <v>222</v>
      </c>
      <c r="D542" s="230">
        <v>5.3999999999999999E-2</v>
      </c>
      <c r="E542" s="230">
        <v>8.7999999999999995E-2</v>
      </c>
      <c r="F542" s="230">
        <v>4.9000000000000002E-2</v>
      </c>
      <c r="G542" s="230">
        <v>5.6000000000000001E-2</v>
      </c>
    </row>
    <row r="543" spans="1:7" ht="9.9499999999999993" customHeight="1" x14ac:dyDescent="0.15">
      <c r="A543" s="229">
        <v>570</v>
      </c>
      <c r="B543" s="231">
        <v>42948</v>
      </c>
      <c r="C543" s="230" t="s">
        <v>223</v>
      </c>
      <c r="D543" s="230">
        <v>0.05</v>
      </c>
      <c r="E543" s="230">
        <v>7.4999999999999997E-2</v>
      </c>
      <c r="F543" s="230">
        <v>4.1000000000000002E-2</v>
      </c>
      <c r="G543" s="230">
        <v>4.8000000000000001E-2</v>
      </c>
    </row>
    <row r="544" spans="1:7" ht="9.9499999999999993" customHeight="1" x14ac:dyDescent="0.15">
      <c r="A544" s="229">
        <v>571</v>
      </c>
      <c r="B544" s="234">
        <v>42957</v>
      </c>
      <c r="C544" s="230" t="s">
        <v>222</v>
      </c>
      <c r="D544" s="230">
        <v>5.8999999999999997E-2</v>
      </c>
      <c r="E544" s="230">
        <v>0.08</v>
      </c>
      <c r="F544" s="230">
        <v>5.5E-2</v>
      </c>
      <c r="G544" s="230">
        <v>5.5E-2</v>
      </c>
    </row>
    <row r="545" spans="1:7" ht="9.9499999999999993" customHeight="1" x14ac:dyDescent="0.15">
      <c r="A545" s="229">
        <v>572</v>
      </c>
      <c r="B545" s="231">
        <v>42957</v>
      </c>
      <c r="C545" s="230" t="s">
        <v>223</v>
      </c>
      <c r="D545" s="230">
        <v>0.05</v>
      </c>
      <c r="E545" s="230">
        <v>7.3999999999999996E-2</v>
      </c>
      <c r="F545" s="230">
        <v>4.4999999999999998E-2</v>
      </c>
      <c r="G545" s="230">
        <v>4.4999999999999998E-2</v>
      </c>
    </row>
    <row r="546" spans="1:7" ht="9.9499999999999993" customHeight="1" x14ac:dyDescent="0.15">
      <c r="A546" s="229">
        <v>573</v>
      </c>
      <c r="B546" s="234">
        <v>42962</v>
      </c>
      <c r="C546" s="230" t="s">
        <v>222</v>
      </c>
      <c r="D546" s="230">
        <v>5.3999999999999999E-2</v>
      </c>
      <c r="E546" s="230">
        <v>8.4000000000000005E-2</v>
      </c>
      <c r="F546" s="230">
        <v>4.5999999999999999E-2</v>
      </c>
      <c r="G546" s="230">
        <v>4.4999999999999998E-2</v>
      </c>
    </row>
    <row r="547" spans="1:7" ht="9.9499999999999993" customHeight="1" x14ac:dyDescent="0.15">
      <c r="A547" s="229">
        <v>574</v>
      </c>
      <c r="B547" s="231">
        <v>42962</v>
      </c>
      <c r="C547" s="230" t="s">
        <v>223</v>
      </c>
      <c r="D547" s="230">
        <v>4.8000000000000001E-2</v>
      </c>
      <c r="E547" s="230">
        <v>7.2999999999999995E-2</v>
      </c>
      <c r="F547" s="230">
        <v>3.5999999999999997E-2</v>
      </c>
      <c r="G547" s="230">
        <v>4.2000000000000003E-2</v>
      </c>
    </row>
    <row r="548" spans="1:7" ht="9.9499999999999993" customHeight="1" x14ac:dyDescent="0.15">
      <c r="A548" s="229">
        <v>575</v>
      </c>
      <c r="B548" s="234">
        <v>42969</v>
      </c>
      <c r="C548" s="230" t="s">
        <v>222</v>
      </c>
      <c r="D548" s="230">
        <v>5.3999999999999999E-2</v>
      </c>
      <c r="E548" s="230">
        <v>9.0999999999999998E-2</v>
      </c>
      <c r="F548" s="230">
        <v>4.8000000000000001E-2</v>
      </c>
      <c r="G548" s="230">
        <v>5.6000000000000001E-2</v>
      </c>
    </row>
    <row r="549" spans="1:7" ht="9.9499999999999993" customHeight="1" x14ac:dyDescent="0.15">
      <c r="A549" s="229">
        <v>576</v>
      </c>
      <c r="B549" s="231">
        <v>42969</v>
      </c>
      <c r="C549" s="230" t="s">
        <v>223</v>
      </c>
      <c r="D549" s="230">
        <v>5.0999999999999997E-2</v>
      </c>
      <c r="E549" s="230">
        <v>7.1999999999999995E-2</v>
      </c>
      <c r="F549" s="230">
        <v>4.2999999999999997E-2</v>
      </c>
      <c r="G549" s="230">
        <v>4.9000000000000002E-2</v>
      </c>
    </row>
    <row r="550" spans="1:7" ht="9.9499999999999993" customHeight="1" x14ac:dyDescent="0.15">
      <c r="A550" s="229">
        <v>577</v>
      </c>
      <c r="B550" s="234">
        <v>42976</v>
      </c>
      <c r="C550" s="230" t="s">
        <v>222</v>
      </c>
      <c r="D550" s="230">
        <v>5.5E-2</v>
      </c>
      <c r="E550" s="230">
        <v>9.1999999999999998E-2</v>
      </c>
      <c r="F550" s="230">
        <v>0.05</v>
      </c>
      <c r="G550" s="230">
        <v>5.7000000000000002E-2</v>
      </c>
    </row>
    <row r="551" spans="1:7" ht="9.9499999999999993" customHeight="1" x14ac:dyDescent="0.15">
      <c r="A551" s="229">
        <v>578</v>
      </c>
      <c r="B551" s="231">
        <v>42976</v>
      </c>
      <c r="C551" s="230" t="s">
        <v>223</v>
      </c>
      <c r="D551" s="230">
        <v>0.05</v>
      </c>
      <c r="E551" s="230">
        <v>7.3999999999999996E-2</v>
      </c>
      <c r="F551" s="230">
        <v>4.2000000000000003E-2</v>
      </c>
      <c r="G551" s="230">
        <v>4.7E-2</v>
      </c>
    </row>
    <row r="552" spans="1:7" ht="9.9499999999999993" customHeight="1" x14ac:dyDescent="0.15">
      <c r="A552" s="229">
        <v>579</v>
      </c>
      <c r="B552" s="234">
        <v>42983</v>
      </c>
      <c r="C552" s="230" t="s">
        <v>222</v>
      </c>
      <c r="D552" s="230">
        <v>5.5E-2</v>
      </c>
      <c r="E552" s="230">
        <v>8.7999999999999995E-2</v>
      </c>
      <c r="F552" s="230">
        <v>5.2999999999999999E-2</v>
      </c>
      <c r="G552" s="230">
        <v>5.5E-2</v>
      </c>
    </row>
    <row r="553" spans="1:7" ht="9.9499999999999993" customHeight="1" x14ac:dyDescent="0.15">
      <c r="A553" s="229">
        <v>580</v>
      </c>
      <c r="B553" s="231">
        <v>42983</v>
      </c>
      <c r="C553" s="230" t="s">
        <v>223</v>
      </c>
      <c r="D553" s="230">
        <v>4.9000000000000002E-2</v>
      </c>
      <c r="E553" s="230">
        <v>7.1999999999999995E-2</v>
      </c>
      <c r="F553" s="230">
        <v>4.4999999999999998E-2</v>
      </c>
      <c r="G553" s="230">
        <v>4.5999999999999999E-2</v>
      </c>
    </row>
    <row r="554" spans="1:7" ht="9.9499999999999993" customHeight="1" x14ac:dyDescent="0.15">
      <c r="A554" s="229">
        <v>581</v>
      </c>
      <c r="B554" s="234">
        <v>42990</v>
      </c>
      <c r="C554" s="230" t="s">
        <v>222</v>
      </c>
      <c r="D554" s="230">
        <v>5.2999999999999999E-2</v>
      </c>
      <c r="E554" s="230">
        <v>9.0999999999999998E-2</v>
      </c>
      <c r="F554" s="230">
        <v>5.1999999999999998E-2</v>
      </c>
      <c r="G554" s="230">
        <v>5.6000000000000001E-2</v>
      </c>
    </row>
    <row r="555" spans="1:7" ht="9.9499999999999993" customHeight="1" x14ac:dyDescent="0.15">
      <c r="A555" s="229">
        <v>582</v>
      </c>
      <c r="B555" s="231">
        <v>42990</v>
      </c>
      <c r="C555" s="230" t="s">
        <v>223</v>
      </c>
      <c r="D555" s="230">
        <v>4.5999999999999999E-2</v>
      </c>
      <c r="E555" s="230">
        <v>7.2999999999999995E-2</v>
      </c>
      <c r="F555" s="230">
        <v>4.1000000000000002E-2</v>
      </c>
      <c r="G555" s="230">
        <v>4.8000000000000001E-2</v>
      </c>
    </row>
    <row r="556" spans="1:7" ht="9.9499999999999993" customHeight="1" x14ac:dyDescent="0.15">
      <c r="A556" s="229">
        <v>583</v>
      </c>
      <c r="B556" s="234">
        <v>42997</v>
      </c>
      <c r="C556" s="230" t="s">
        <v>222</v>
      </c>
      <c r="D556" s="230">
        <v>5.7000000000000002E-2</v>
      </c>
      <c r="E556" s="230">
        <v>8.5000000000000006E-2</v>
      </c>
      <c r="F556" s="230">
        <v>5.5E-2</v>
      </c>
      <c r="G556" s="230">
        <v>5.0999999999999997E-2</v>
      </c>
    </row>
    <row r="557" spans="1:7" ht="9.9499999999999993" customHeight="1" x14ac:dyDescent="0.15">
      <c r="A557" s="229">
        <v>584</v>
      </c>
      <c r="B557" s="231">
        <v>42997</v>
      </c>
      <c r="C557" s="230" t="s">
        <v>223</v>
      </c>
      <c r="D557" s="230">
        <v>5.1999999999999998E-2</v>
      </c>
      <c r="E557" s="230">
        <v>7.0999999999999994E-2</v>
      </c>
      <c r="F557" s="230">
        <v>4.2999999999999997E-2</v>
      </c>
      <c r="G557" s="230">
        <v>4.2999999999999997E-2</v>
      </c>
    </row>
    <row r="558" spans="1:7" ht="9.9499999999999993" customHeight="1" x14ac:dyDescent="0.15">
      <c r="A558" s="229">
        <v>585</v>
      </c>
      <c r="B558" s="234">
        <v>43004</v>
      </c>
      <c r="C558" s="230" t="s">
        <v>222</v>
      </c>
      <c r="D558" s="230">
        <v>5.5E-2</v>
      </c>
      <c r="E558" s="230">
        <v>8.5999999999999993E-2</v>
      </c>
      <c r="F558" s="230">
        <v>5.1999999999999998E-2</v>
      </c>
      <c r="G558" s="230">
        <v>5.6000000000000001E-2</v>
      </c>
    </row>
    <row r="559" spans="1:7" ht="9.9499999999999993" customHeight="1" x14ac:dyDescent="0.15">
      <c r="A559" s="229">
        <v>586</v>
      </c>
      <c r="B559" s="231">
        <v>43004</v>
      </c>
      <c r="C559" s="230" t="s">
        <v>223</v>
      </c>
      <c r="D559" s="230">
        <v>0.05</v>
      </c>
      <c r="E559" s="230">
        <v>6.9000000000000006E-2</v>
      </c>
      <c r="F559" s="230">
        <v>0.04</v>
      </c>
      <c r="G559" s="230">
        <v>4.7E-2</v>
      </c>
    </row>
    <row r="560" spans="1:7" ht="9.9499999999999993" customHeight="1" x14ac:dyDescent="0.15">
      <c r="A560" s="229">
        <v>587</v>
      </c>
      <c r="B560" s="234">
        <v>43011</v>
      </c>
      <c r="C560" s="230" t="s">
        <v>222</v>
      </c>
      <c r="D560" s="230">
        <v>5.3999999999999999E-2</v>
      </c>
      <c r="E560" s="230">
        <v>8.8999999999999996E-2</v>
      </c>
      <c r="F560" s="230">
        <v>5.8000000000000003E-2</v>
      </c>
      <c r="G560" s="230">
        <v>5.2999999999999999E-2</v>
      </c>
    </row>
    <row r="561" spans="1:7" ht="9.9499999999999993" customHeight="1" x14ac:dyDescent="0.15">
      <c r="A561" s="229">
        <v>588</v>
      </c>
      <c r="B561" s="231">
        <v>43011</v>
      </c>
      <c r="C561" s="230" t="s">
        <v>223</v>
      </c>
      <c r="D561" s="230">
        <v>5.2999999999999999E-2</v>
      </c>
      <c r="E561" s="230">
        <v>6.5000000000000002E-2</v>
      </c>
      <c r="F561" s="230">
        <v>4.3999999999999997E-2</v>
      </c>
      <c r="G561" s="230">
        <v>4.8000000000000001E-2</v>
      </c>
    </row>
    <row r="562" spans="1:7" ht="9.9499999999999993" customHeight="1" x14ac:dyDescent="0.15">
      <c r="A562" s="229">
        <v>589</v>
      </c>
      <c r="B562" s="234">
        <v>43018</v>
      </c>
      <c r="C562" s="230" t="s">
        <v>222</v>
      </c>
      <c r="D562" s="230">
        <v>5.7000000000000002E-2</v>
      </c>
      <c r="E562" s="230">
        <v>8.8999999999999996E-2</v>
      </c>
      <c r="F562" s="230">
        <v>5.7000000000000002E-2</v>
      </c>
      <c r="G562" s="230">
        <v>5.2999999999999999E-2</v>
      </c>
    </row>
    <row r="563" spans="1:7" ht="9.9499999999999993" customHeight="1" x14ac:dyDescent="0.15">
      <c r="A563" s="229">
        <v>590</v>
      </c>
      <c r="B563" s="231">
        <v>43018</v>
      </c>
      <c r="C563" s="230" t="s">
        <v>223</v>
      </c>
      <c r="D563" s="230">
        <v>4.9000000000000002E-2</v>
      </c>
      <c r="E563" s="230">
        <v>7.4999999999999997E-2</v>
      </c>
      <c r="F563" s="230">
        <v>4.7E-2</v>
      </c>
      <c r="G563" s="230">
        <v>4.8000000000000001E-2</v>
      </c>
    </row>
    <row r="564" spans="1:7" ht="9.9499999999999993" customHeight="1" x14ac:dyDescent="0.15">
      <c r="A564" s="229">
        <v>591</v>
      </c>
      <c r="B564" s="234">
        <v>43025</v>
      </c>
      <c r="C564" s="230" t="s">
        <v>222</v>
      </c>
      <c r="D564" s="230">
        <v>5.5E-2</v>
      </c>
      <c r="E564" s="230">
        <v>8.3000000000000004E-2</v>
      </c>
      <c r="F564" s="230">
        <v>5.3999999999999999E-2</v>
      </c>
      <c r="G564" s="230">
        <v>5.1999999999999998E-2</v>
      </c>
    </row>
    <row r="565" spans="1:7" ht="9.9499999999999993" customHeight="1" x14ac:dyDescent="0.15">
      <c r="A565" s="229">
        <v>592</v>
      </c>
      <c r="B565" s="231">
        <v>43025</v>
      </c>
      <c r="C565" s="230" t="s">
        <v>223</v>
      </c>
      <c r="D565" s="230">
        <v>4.8000000000000001E-2</v>
      </c>
      <c r="E565" s="230">
        <v>7.0999999999999994E-2</v>
      </c>
      <c r="F565" s="230">
        <v>4.8000000000000001E-2</v>
      </c>
      <c r="G565" s="230">
        <v>4.9000000000000002E-2</v>
      </c>
    </row>
    <row r="566" spans="1:7" ht="9.9499999999999993" customHeight="1" x14ac:dyDescent="0.15">
      <c r="A566" s="229">
        <v>593</v>
      </c>
      <c r="B566" s="234">
        <v>43032</v>
      </c>
      <c r="C566" s="230" t="s">
        <v>222</v>
      </c>
      <c r="D566" s="230">
        <v>5.1999999999999998E-2</v>
      </c>
      <c r="E566" s="230">
        <v>8.4000000000000005E-2</v>
      </c>
      <c r="F566" s="230">
        <v>5.5E-2</v>
      </c>
      <c r="G566" s="230">
        <v>5.1999999999999998E-2</v>
      </c>
    </row>
    <row r="567" spans="1:7" ht="9.9499999999999993" customHeight="1" x14ac:dyDescent="0.15">
      <c r="A567" s="229">
        <v>594</v>
      </c>
      <c r="B567" s="231">
        <v>43032</v>
      </c>
      <c r="C567" s="230" t="s">
        <v>223</v>
      </c>
      <c r="D567" s="230">
        <v>4.8000000000000001E-2</v>
      </c>
      <c r="E567" s="230">
        <v>6.7000000000000004E-2</v>
      </c>
      <c r="F567" s="230">
        <v>4.2000000000000003E-2</v>
      </c>
      <c r="G567" s="230">
        <v>4.8000000000000001E-2</v>
      </c>
    </row>
    <row r="568" spans="1:7" ht="9.9499999999999993" customHeight="1" x14ac:dyDescent="0.15">
      <c r="A568" s="229">
        <v>595</v>
      </c>
      <c r="B568" s="234">
        <v>43039</v>
      </c>
      <c r="C568" s="230" t="s">
        <v>222</v>
      </c>
      <c r="D568" s="230">
        <v>5.2999999999999999E-2</v>
      </c>
      <c r="E568" s="230">
        <v>8.5999999999999993E-2</v>
      </c>
      <c r="F568" s="230">
        <v>5.2999999999999999E-2</v>
      </c>
      <c r="G568" s="230">
        <v>5.2999999999999999E-2</v>
      </c>
    </row>
    <row r="569" spans="1:7" ht="9.9499999999999993" customHeight="1" x14ac:dyDescent="0.15">
      <c r="A569" s="229">
        <v>596</v>
      </c>
      <c r="B569" s="231">
        <v>43039</v>
      </c>
      <c r="C569" s="230" t="s">
        <v>223</v>
      </c>
      <c r="D569" s="230">
        <v>0.05</v>
      </c>
      <c r="E569" s="230">
        <v>7.2999999999999995E-2</v>
      </c>
      <c r="F569" s="230">
        <v>4.4999999999999998E-2</v>
      </c>
      <c r="G569" s="230">
        <v>4.9000000000000002E-2</v>
      </c>
    </row>
    <row r="570" spans="1:7" ht="9.9499999999999993" customHeight="1" x14ac:dyDescent="0.15">
      <c r="A570" s="229">
        <v>597</v>
      </c>
      <c r="B570" s="234">
        <v>43046</v>
      </c>
      <c r="C570" s="230" t="s">
        <v>222</v>
      </c>
      <c r="D570" s="230">
        <v>5.5E-2</v>
      </c>
      <c r="E570" s="230">
        <v>9.0999999999999998E-2</v>
      </c>
      <c r="F570" s="230">
        <v>5.6000000000000001E-2</v>
      </c>
      <c r="G570" s="230">
        <v>5.1999999999999998E-2</v>
      </c>
    </row>
    <row r="571" spans="1:7" ht="9.9499999999999993" customHeight="1" x14ac:dyDescent="0.15">
      <c r="A571" s="229">
        <v>598</v>
      </c>
      <c r="B571" s="231">
        <v>43046</v>
      </c>
      <c r="C571" s="230" t="s">
        <v>223</v>
      </c>
      <c r="D571" s="230">
        <v>5.3999999999999999E-2</v>
      </c>
      <c r="E571" s="230">
        <v>7.6999999999999999E-2</v>
      </c>
      <c r="F571" s="230">
        <v>4.4999999999999998E-2</v>
      </c>
      <c r="G571" s="230">
        <v>4.8000000000000001E-2</v>
      </c>
    </row>
    <row r="572" spans="1:7" ht="9.9499999999999993" customHeight="1" x14ac:dyDescent="0.15">
      <c r="A572" s="229">
        <v>599</v>
      </c>
      <c r="B572" s="234">
        <v>43053</v>
      </c>
      <c r="C572" s="230" t="s">
        <v>222</v>
      </c>
      <c r="D572" s="230">
        <v>5.6000000000000001E-2</v>
      </c>
      <c r="E572" s="230">
        <v>8.1000000000000003E-2</v>
      </c>
      <c r="F572" s="230">
        <v>0.06</v>
      </c>
      <c r="G572" s="230">
        <v>5.3999999999999999E-2</v>
      </c>
    </row>
    <row r="573" spans="1:7" ht="9.9499999999999993" customHeight="1" x14ac:dyDescent="0.15">
      <c r="A573" s="229">
        <v>600</v>
      </c>
      <c r="B573" s="231">
        <v>43053</v>
      </c>
      <c r="C573" s="230" t="s">
        <v>223</v>
      </c>
      <c r="D573" s="230">
        <v>5.2999999999999999E-2</v>
      </c>
      <c r="E573" s="230">
        <v>7.2999999999999995E-2</v>
      </c>
      <c r="F573" s="230">
        <v>4.2000000000000003E-2</v>
      </c>
      <c r="G573" s="230">
        <v>5.1999999999999998E-2</v>
      </c>
    </row>
    <row r="574" spans="1:7" ht="9.9499999999999993" customHeight="1" x14ac:dyDescent="0.15">
      <c r="A574" s="229">
        <v>601</v>
      </c>
      <c r="B574" s="234">
        <v>43060</v>
      </c>
      <c r="C574" s="230" t="s">
        <v>222</v>
      </c>
      <c r="D574" s="230">
        <v>0.05</v>
      </c>
      <c r="E574" s="230">
        <v>9.6000000000000002E-2</v>
      </c>
      <c r="F574" s="230">
        <v>5.3999999999999999E-2</v>
      </c>
      <c r="G574" s="230">
        <v>5.3999999999999999E-2</v>
      </c>
    </row>
    <row r="575" spans="1:7" ht="9.9499999999999993" customHeight="1" x14ac:dyDescent="0.15">
      <c r="A575" s="229">
        <v>602</v>
      </c>
      <c r="B575" s="231">
        <v>43060</v>
      </c>
      <c r="C575" s="230" t="s">
        <v>223</v>
      </c>
      <c r="D575" s="230">
        <v>5.0999999999999997E-2</v>
      </c>
      <c r="E575" s="230">
        <v>6.8000000000000005E-2</v>
      </c>
      <c r="F575" s="230">
        <v>4.5999999999999999E-2</v>
      </c>
      <c r="G575" s="230">
        <v>4.9000000000000002E-2</v>
      </c>
    </row>
    <row r="576" spans="1:7" ht="9.9499999999999993" customHeight="1" x14ac:dyDescent="0.15">
      <c r="A576" s="229">
        <v>603</v>
      </c>
      <c r="B576" s="234">
        <v>43067</v>
      </c>
      <c r="C576" s="230" t="s">
        <v>222</v>
      </c>
      <c r="D576" s="230">
        <v>5.7000000000000002E-2</v>
      </c>
      <c r="E576" s="230">
        <v>9.4E-2</v>
      </c>
      <c r="F576" s="230">
        <v>5.7000000000000002E-2</v>
      </c>
      <c r="G576" s="230">
        <v>5.7000000000000002E-2</v>
      </c>
    </row>
    <row r="577" spans="1:7" ht="9.9499999999999993" customHeight="1" x14ac:dyDescent="0.15">
      <c r="A577" s="229">
        <v>604</v>
      </c>
      <c r="B577" s="231">
        <v>43067</v>
      </c>
      <c r="C577" s="230" t="s">
        <v>223</v>
      </c>
      <c r="D577" s="230">
        <v>5.0999999999999997E-2</v>
      </c>
      <c r="E577" s="230">
        <v>7.4999999999999997E-2</v>
      </c>
      <c r="F577" s="230">
        <v>4.2000000000000003E-2</v>
      </c>
      <c r="G577" s="230">
        <v>5.1999999999999998E-2</v>
      </c>
    </row>
    <row r="578" spans="1:7" ht="9.9499999999999993" customHeight="1" x14ac:dyDescent="0.15">
      <c r="A578" s="229">
        <v>605</v>
      </c>
      <c r="B578" s="234">
        <v>43074</v>
      </c>
      <c r="C578" s="230" t="s">
        <v>222</v>
      </c>
      <c r="D578" s="230">
        <v>5.7000000000000002E-2</v>
      </c>
      <c r="E578" s="230">
        <v>8.6999999999999994E-2</v>
      </c>
      <c r="F578" s="230">
        <v>5.8999999999999997E-2</v>
      </c>
      <c r="G578" s="230">
        <v>5.2999999999999999E-2</v>
      </c>
    </row>
    <row r="579" spans="1:7" ht="9.9499999999999993" customHeight="1" x14ac:dyDescent="0.15">
      <c r="A579" s="229">
        <v>606</v>
      </c>
      <c r="B579" s="231">
        <v>43074</v>
      </c>
      <c r="C579" s="230" t="s">
        <v>223</v>
      </c>
      <c r="D579" s="230">
        <v>5.0999999999999997E-2</v>
      </c>
      <c r="E579" s="230">
        <v>7.3999999999999996E-2</v>
      </c>
      <c r="F579" s="230">
        <v>4.2000000000000003E-2</v>
      </c>
      <c r="G579" s="230">
        <v>4.5999999999999999E-2</v>
      </c>
    </row>
    <row r="580" spans="1:7" ht="9.9499999999999993" customHeight="1" x14ac:dyDescent="0.15">
      <c r="A580" s="229">
        <v>607</v>
      </c>
      <c r="B580" s="234">
        <v>43081</v>
      </c>
      <c r="C580" s="230" t="s">
        <v>222</v>
      </c>
      <c r="D580" s="230">
        <v>5.7000000000000002E-2</v>
      </c>
      <c r="E580" s="230">
        <v>9.1999999999999998E-2</v>
      </c>
      <c r="F580" s="230">
        <v>0.06</v>
      </c>
      <c r="G580" s="230">
        <v>5.8999999999999997E-2</v>
      </c>
    </row>
    <row r="581" spans="1:7" ht="9.9499999999999993" customHeight="1" x14ac:dyDescent="0.15">
      <c r="A581" s="229">
        <v>608</v>
      </c>
      <c r="B581" s="231">
        <v>43081</v>
      </c>
      <c r="C581" s="230" t="s">
        <v>223</v>
      </c>
      <c r="D581" s="230">
        <v>5.3999999999999999E-2</v>
      </c>
      <c r="E581" s="230">
        <v>7.5999999999999998E-2</v>
      </c>
      <c r="F581" s="230">
        <v>4.5999999999999999E-2</v>
      </c>
      <c r="G581" s="230">
        <v>4.7E-2</v>
      </c>
    </row>
    <row r="582" spans="1:7" ht="9.9499999999999993" customHeight="1" x14ac:dyDescent="0.15">
      <c r="A582" s="229">
        <v>609</v>
      </c>
      <c r="B582" s="234">
        <v>43088</v>
      </c>
      <c r="C582" s="230" t="s">
        <v>222</v>
      </c>
      <c r="D582" s="230">
        <v>5.2999999999999999E-2</v>
      </c>
      <c r="E582" s="230">
        <v>0.09</v>
      </c>
      <c r="F582" s="230">
        <v>5.2999999999999999E-2</v>
      </c>
      <c r="G582" s="230">
        <v>5.6000000000000001E-2</v>
      </c>
    </row>
    <row r="583" spans="1:7" ht="9.9499999999999993" customHeight="1" x14ac:dyDescent="0.15">
      <c r="A583" s="229">
        <v>610</v>
      </c>
      <c r="B583" s="231">
        <v>43088</v>
      </c>
      <c r="C583" s="230" t="s">
        <v>223</v>
      </c>
      <c r="D583" s="230">
        <v>0.05</v>
      </c>
      <c r="E583" s="230">
        <v>7.5999999999999998E-2</v>
      </c>
      <c r="F583" s="230">
        <v>4.3999999999999997E-2</v>
      </c>
      <c r="G583" s="230">
        <v>4.7E-2</v>
      </c>
    </row>
    <row r="584" spans="1:7" ht="9.9499999999999993" customHeight="1" x14ac:dyDescent="0.15">
      <c r="A584" s="229">
        <v>611</v>
      </c>
      <c r="B584" s="234">
        <v>43095</v>
      </c>
      <c r="C584" s="230" t="s">
        <v>222</v>
      </c>
      <c r="D584" s="230">
        <v>5.7000000000000002E-2</v>
      </c>
      <c r="E584" s="230">
        <v>8.5999999999999993E-2</v>
      </c>
      <c r="F584" s="230">
        <v>6.4000000000000001E-2</v>
      </c>
      <c r="G584" s="230">
        <v>5.0999999999999997E-2</v>
      </c>
    </row>
    <row r="585" spans="1:7" ht="9.9499999999999993" customHeight="1" x14ac:dyDescent="0.15">
      <c r="A585" s="229">
        <v>612</v>
      </c>
      <c r="B585" s="231">
        <v>43095</v>
      </c>
      <c r="C585" s="230" t="s">
        <v>223</v>
      </c>
      <c r="D585" s="230">
        <v>0.05</v>
      </c>
      <c r="E585" s="230">
        <v>6.7000000000000004E-2</v>
      </c>
      <c r="F585" s="230">
        <v>4.9000000000000002E-2</v>
      </c>
      <c r="G585" s="230">
        <v>0.05</v>
      </c>
    </row>
    <row r="586" spans="1:7" ht="9.9499999999999993" customHeight="1" x14ac:dyDescent="0.15">
      <c r="A586" s="229">
        <v>613</v>
      </c>
      <c r="B586" s="234">
        <v>43109</v>
      </c>
      <c r="C586" s="230" t="s">
        <v>222</v>
      </c>
      <c r="D586" s="230">
        <v>5.1999999999999998E-2</v>
      </c>
      <c r="E586" s="230">
        <v>8.7999999999999995E-2</v>
      </c>
      <c r="F586" s="230">
        <v>5.7000000000000002E-2</v>
      </c>
      <c r="G586" s="230">
        <v>0.05</v>
      </c>
    </row>
    <row r="587" spans="1:7" ht="9.9499999999999993" customHeight="1" x14ac:dyDescent="0.15">
      <c r="A587" s="229">
        <v>614</v>
      </c>
      <c r="B587" s="231">
        <v>43109</v>
      </c>
      <c r="C587" s="230" t="s">
        <v>223</v>
      </c>
      <c r="D587" s="230">
        <v>5.2999999999999999E-2</v>
      </c>
      <c r="E587" s="230">
        <v>7.5999999999999998E-2</v>
      </c>
      <c r="F587" s="230">
        <v>4.4999999999999998E-2</v>
      </c>
      <c r="G587" s="230">
        <v>4.9000000000000002E-2</v>
      </c>
    </row>
    <row r="588" spans="1:7" ht="9.9499999999999993" customHeight="1" x14ac:dyDescent="0.15">
      <c r="A588" s="229">
        <v>615</v>
      </c>
      <c r="B588" s="234">
        <v>43116</v>
      </c>
      <c r="C588" s="230" t="s">
        <v>222</v>
      </c>
      <c r="D588" s="230">
        <v>5.8999999999999997E-2</v>
      </c>
      <c r="E588" s="230">
        <v>8.5999999999999993E-2</v>
      </c>
      <c r="F588" s="230">
        <v>5.7000000000000002E-2</v>
      </c>
      <c r="G588" s="230">
        <v>5.5E-2</v>
      </c>
    </row>
    <row r="589" spans="1:7" ht="9.9499999999999993" customHeight="1" x14ac:dyDescent="0.15">
      <c r="A589" s="229">
        <v>616</v>
      </c>
      <c r="B589" s="231">
        <v>43116</v>
      </c>
      <c r="C589" s="230" t="s">
        <v>223</v>
      </c>
      <c r="D589" s="230">
        <v>5.1999999999999998E-2</v>
      </c>
      <c r="E589" s="230">
        <v>7.5999999999999998E-2</v>
      </c>
      <c r="F589" s="230">
        <v>4.3999999999999997E-2</v>
      </c>
      <c r="G589" s="230">
        <v>4.3999999999999997E-2</v>
      </c>
    </row>
    <row r="590" spans="1:7" ht="9.9499999999999993" customHeight="1" x14ac:dyDescent="0.15">
      <c r="A590" s="229">
        <v>617</v>
      </c>
      <c r="B590" s="234">
        <v>43123</v>
      </c>
      <c r="C590" s="230" t="s">
        <v>222</v>
      </c>
      <c r="D590" s="230">
        <v>5.0999999999999997E-2</v>
      </c>
      <c r="E590" s="230">
        <v>8.5000000000000006E-2</v>
      </c>
      <c r="F590" s="230">
        <v>0.05</v>
      </c>
      <c r="G590" s="230">
        <v>4.8000000000000001E-2</v>
      </c>
    </row>
    <row r="591" spans="1:7" ht="9.9499999999999993" customHeight="1" x14ac:dyDescent="0.15">
      <c r="A591" s="229">
        <v>618</v>
      </c>
      <c r="B591" s="231">
        <v>43123</v>
      </c>
      <c r="C591" s="230" t="s">
        <v>223</v>
      </c>
      <c r="D591" s="230">
        <v>4.7E-2</v>
      </c>
      <c r="E591" s="230">
        <v>6.0999999999999999E-2</v>
      </c>
      <c r="F591" s="230">
        <v>4.3999999999999997E-2</v>
      </c>
      <c r="G591" s="230">
        <v>4.2000000000000003E-2</v>
      </c>
    </row>
    <row r="592" spans="1:7" ht="9.9499999999999993" customHeight="1" x14ac:dyDescent="0.15">
      <c r="A592" s="229">
        <v>619</v>
      </c>
      <c r="B592" s="234">
        <v>43130</v>
      </c>
      <c r="C592" s="230" t="s">
        <v>222</v>
      </c>
      <c r="D592" s="230">
        <v>4.7E-2</v>
      </c>
      <c r="E592" s="230">
        <v>8.5000000000000006E-2</v>
      </c>
      <c r="F592" s="230">
        <v>5.2999999999999999E-2</v>
      </c>
      <c r="G592" s="230">
        <v>4.5999999999999999E-2</v>
      </c>
    </row>
    <row r="593" spans="1:7" ht="9.9499999999999993" customHeight="1" x14ac:dyDescent="0.15">
      <c r="A593" s="229">
        <v>620</v>
      </c>
      <c r="B593" s="231">
        <v>43130</v>
      </c>
      <c r="C593" s="230" t="s">
        <v>223</v>
      </c>
      <c r="D593" s="230">
        <v>5.1999999999999998E-2</v>
      </c>
      <c r="E593" s="230">
        <v>7.3999999999999996E-2</v>
      </c>
      <c r="F593" s="230">
        <v>4.2000000000000003E-2</v>
      </c>
      <c r="G593" s="230">
        <v>4.2000000000000003E-2</v>
      </c>
    </row>
    <row r="594" spans="1:7" ht="9.9499999999999993" customHeight="1" x14ac:dyDescent="0.15">
      <c r="A594" s="229">
        <v>621</v>
      </c>
      <c r="B594" s="234">
        <v>43137</v>
      </c>
      <c r="C594" s="230" t="s">
        <v>222</v>
      </c>
      <c r="D594" s="230">
        <v>5.5E-2</v>
      </c>
      <c r="E594" s="230">
        <v>8.2000000000000003E-2</v>
      </c>
      <c r="F594" s="230">
        <v>5.3999999999999999E-2</v>
      </c>
      <c r="G594" s="230">
        <v>5.7000000000000002E-2</v>
      </c>
    </row>
    <row r="595" spans="1:7" ht="9.9499999999999993" customHeight="1" x14ac:dyDescent="0.15">
      <c r="A595" s="229">
        <v>622</v>
      </c>
      <c r="B595" s="231">
        <v>43137</v>
      </c>
      <c r="C595" s="230" t="s">
        <v>223</v>
      </c>
      <c r="D595" s="230">
        <v>4.8000000000000001E-2</v>
      </c>
      <c r="E595" s="230">
        <v>7.5999999999999998E-2</v>
      </c>
      <c r="F595" s="230">
        <v>4.7E-2</v>
      </c>
      <c r="G595" s="230">
        <v>0.05</v>
      </c>
    </row>
    <row r="596" spans="1:7" ht="9.9499999999999993" customHeight="1" x14ac:dyDescent="0.15">
      <c r="A596" s="229">
        <v>623</v>
      </c>
      <c r="B596" s="234">
        <v>43144</v>
      </c>
      <c r="C596" s="230" t="s">
        <v>222</v>
      </c>
      <c r="D596" s="230">
        <v>4.7E-2</v>
      </c>
      <c r="E596" s="230">
        <v>8.5999999999999993E-2</v>
      </c>
      <c r="F596" s="230">
        <v>5.2999999999999999E-2</v>
      </c>
      <c r="G596" s="230">
        <v>4.7E-2</v>
      </c>
    </row>
    <row r="597" spans="1:7" ht="9.9499999999999993" customHeight="1" x14ac:dyDescent="0.15">
      <c r="A597" s="229">
        <v>624</v>
      </c>
      <c r="B597" s="231">
        <v>43144</v>
      </c>
      <c r="C597" s="230" t="s">
        <v>223</v>
      </c>
      <c r="D597" s="230">
        <v>4.4999999999999998E-2</v>
      </c>
      <c r="E597" s="230">
        <v>7.0999999999999994E-2</v>
      </c>
      <c r="F597" s="230">
        <v>4.2000000000000003E-2</v>
      </c>
      <c r="G597" s="230">
        <v>5.0999999999999997E-2</v>
      </c>
    </row>
    <row r="598" spans="1:7" ht="9.9499999999999993" customHeight="1" x14ac:dyDescent="0.15">
      <c r="A598" s="229">
        <v>625</v>
      </c>
      <c r="B598" s="234">
        <v>43151</v>
      </c>
      <c r="C598" s="230" t="s">
        <v>222</v>
      </c>
      <c r="D598" s="230">
        <v>5.1999999999999998E-2</v>
      </c>
      <c r="E598" s="230">
        <v>8.3000000000000004E-2</v>
      </c>
      <c r="F598" s="230">
        <v>5.7000000000000002E-2</v>
      </c>
      <c r="G598" s="230">
        <v>4.9000000000000002E-2</v>
      </c>
    </row>
    <row r="599" spans="1:7" ht="9.9499999999999993" customHeight="1" x14ac:dyDescent="0.15">
      <c r="A599" s="229">
        <v>626</v>
      </c>
      <c r="B599" s="231">
        <v>43151</v>
      </c>
      <c r="C599" s="230" t="s">
        <v>223</v>
      </c>
      <c r="D599" s="230">
        <v>4.2999999999999997E-2</v>
      </c>
      <c r="E599" s="230">
        <v>7.0000000000000007E-2</v>
      </c>
      <c r="F599" s="230">
        <v>4.2999999999999997E-2</v>
      </c>
      <c r="G599" s="230">
        <v>4.4999999999999998E-2</v>
      </c>
    </row>
    <row r="600" spans="1:7" ht="9.9499999999999993" customHeight="1" x14ac:dyDescent="0.15">
      <c r="A600" s="229">
        <v>627</v>
      </c>
      <c r="B600" s="234">
        <v>43158</v>
      </c>
      <c r="C600" s="230" t="s">
        <v>222</v>
      </c>
      <c r="D600" s="230">
        <v>5.5E-2</v>
      </c>
      <c r="E600" s="230">
        <v>4.5999999999999999E-2</v>
      </c>
      <c r="F600" s="230">
        <v>7.0000000000000007E-2</v>
      </c>
      <c r="G600" s="230">
        <v>4.8000000000000001E-2</v>
      </c>
    </row>
    <row r="601" spans="1:7" ht="9.9499999999999993" customHeight="1" x14ac:dyDescent="0.15">
      <c r="A601" s="229">
        <v>628</v>
      </c>
      <c r="B601" s="231">
        <v>43158</v>
      </c>
      <c r="C601" s="230" t="s">
        <v>223</v>
      </c>
      <c r="D601" s="230">
        <v>5.6000000000000001E-2</v>
      </c>
      <c r="E601" s="230">
        <v>4.3999999999999997E-2</v>
      </c>
      <c r="F601" s="230">
        <v>8.2000000000000003E-2</v>
      </c>
      <c r="G601" s="230">
        <v>4.8000000000000001E-2</v>
      </c>
    </row>
    <row r="602" spans="1:7" ht="9.9499999999999993" customHeight="1" x14ac:dyDescent="0.15">
      <c r="A602" s="229">
        <v>629</v>
      </c>
      <c r="B602" s="234">
        <v>43165</v>
      </c>
      <c r="C602" s="230" t="s">
        <v>222</v>
      </c>
      <c r="D602" s="230">
        <v>5.8000000000000003E-2</v>
      </c>
      <c r="E602" s="230">
        <v>8.1000000000000003E-2</v>
      </c>
      <c r="F602" s="230">
        <v>5.8000000000000003E-2</v>
      </c>
      <c r="G602" s="230">
        <v>5.5E-2</v>
      </c>
    </row>
    <row r="603" spans="1:7" ht="9.9499999999999993" customHeight="1" x14ac:dyDescent="0.15">
      <c r="A603" s="229">
        <v>630</v>
      </c>
      <c r="B603" s="231">
        <v>43165</v>
      </c>
      <c r="C603" s="230" t="s">
        <v>223</v>
      </c>
      <c r="D603" s="230">
        <v>5.3999999999999999E-2</v>
      </c>
      <c r="E603" s="230">
        <v>6.8000000000000005E-2</v>
      </c>
      <c r="F603" s="230">
        <v>4.7E-2</v>
      </c>
      <c r="G603" s="230">
        <v>4.8000000000000001E-2</v>
      </c>
    </row>
    <row r="604" spans="1:7" ht="9.9499999999999993" customHeight="1" x14ac:dyDescent="0.15">
      <c r="A604" s="229">
        <v>631</v>
      </c>
      <c r="B604" s="234">
        <v>43172</v>
      </c>
      <c r="C604" s="230" t="s">
        <v>222</v>
      </c>
      <c r="D604" s="230">
        <v>5.1999999999999998E-2</v>
      </c>
      <c r="E604" s="230">
        <v>0.08</v>
      </c>
      <c r="F604" s="230">
        <v>5.6000000000000001E-2</v>
      </c>
      <c r="G604" s="230">
        <v>5.2999999999999999E-2</v>
      </c>
    </row>
    <row r="605" spans="1:7" ht="9.9499999999999993" customHeight="1" x14ac:dyDescent="0.15">
      <c r="A605" s="229">
        <v>632</v>
      </c>
      <c r="B605" s="231">
        <v>43172</v>
      </c>
      <c r="C605" s="230" t="s">
        <v>223</v>
      </c>
      <c r="D605" s="230">
        <v>5.0999999999999997E-2</v>
      </c>
      <c r="E605" s="230">
        <v>6.6000000000000003E-2</v>
      </c>
      <c r="F605" s="230">
        <v>4.4999999999999998E-2</v>
      </c>
      <c r="G605" s="230">
        <v>4.4999999999999998E-2</v>
      </c>
    </row>
    <row r="606" spans="1:7" ht="9.9499999999999993" customHeight="1" x14ac:dyDescent="0.15">
      <c r="A606" s="229">
        <v>633</v>
      </c>
      <c r="B606" s="234">
        <v>43179</v>
      </c>
      <c r="C606" s="230" t="s">
        <v>222</v>
      </c>
      <c r="D606" s="230">
        <v>5.3999999999999999E-2</v>
      </c>
      <c r="E606" s="230">
        <v>8.7999999999999995E-2</v>
      </c>
      <c r="F606" s="230">
        <v>5.1999999999999998E-2</v>
      </c>
      <c r="G606" s="230">
        <v>5.7000000000000002E-2</v>
      </c>
    </row>
    <row r="607" spans="1:7" ht="9.9499999999999993" customHeight="1" x14ac:dyDescent="0.15">
      <c r="A607" s="229">
        <v>634</v>
      </c>
      <c r="B607" s="231">
        <v>43179</v>
      </c>
      <c r="C607" s="230" t="s">
        <v>223</v>
      </c>
      <c r="D607" s="230">
        <v>4.4999999999999998E-2</v>
      </c>
      <c r="E607" s="230">
        <v>7.0999999999999994E-2</v>
      </c>
      <c r="F607" s="230">
        <v>4.2999999999999997E-2</v>
      </c>
      <c r="G607" s="230">
        <v>4.8000000000000001E-2</v>
      </c>
    </row>
    <row r="608" spans="1:7" ht="9.9499999999999993" customHeight="1" x14ac:dyDescent="0.15">
      <c r="A608" s="229">
        <v>635</v>
      </c>
      <c r="B608" s="234">
        <v>43186</v>
      </c>
      <c r="C608" s="230" t="s">
        <v>222</v>
      </c>
      <c r="D608" s="230">
        <v>5.1999999999999998E-2</v>
      </c>
      <c r="E608" s="230">
        <v>7.6999999999999999E-2</v>
      </c>
      <c r="F608" s="230">
        <v>5.0999999999999997E-2</v>
      </c>
      <c r="G608" s="230">
        <v>5.1999999999999998E-2</v>
      </c>
    </row>
    <row r="609" spans="1:7" ht="9.9499999999999993" customHeight="1" x14ac:dyDescent="0.15">
      <c r="A609" s="229">
        <v>636</v>
      </c>
      <c r="B609" s="231">
        <v>43186</v>
      </c>
      <c r="C609" s="230" t="s">
        <v>223</v>
      </c>
      <c r="D609" s="230">
        <v>4.4999999999999998E-2</v>
      </c>
      <c r="E609" s="230">
        <v>6.9000000000000006E-2</v>
      </c>
      <c r="F609" s="230">
        <v>3.9E-2</v>
      </c>
      <c r="G609" s="230">
        <v>4.8000000000000001E-2</v>
      </c>
    </row>
    <row r="610" spans="1:7" ht="9.9499999999999993" customHeight="1" x14ac:dyDescent="0.15">
      <c r="A610" s="229">
        <v>638</v>
      </c>
      <c r="B610" s="230" t="s">
        <v>263</v>
      </c>
    </row>
    <row r="611" spans="1:7" ht="9.9499999999999993" customHeight="1" x14ac:dyDescent="0.15">
      <c r="A611" s="229">
        <v>640</v>
      </c>
      <c r="B611" s="230" t="s">
        <v>261</v>
      </c>
    </row>
    <row r="612" spans="1:7" ht="9.9499999999999993" customHeight="1" x14ac:dyDescent="0.15">
      <c r="A612" s="229">
        <v>641</v>
      </c>
      <c r="B612" s="230" t="s">
        <v>214</v>
      </c>
    </row>
    <row r="613" spans="1:7" ht="9.9499999999999993" customHeight="1" x14ac:dyDescent="0.15">
      <c r="A613" s="229">
        <v>643</v>
      </c>
      <c r="B613" s="230" t="s">
        <v>264</v>
      </c>
    </row>
    <row r="614" spans="1:7" ht="9.9499999999999993" customHeight="1" x14ac:dyDescent="0.15">
      <c r="A614" s="229">
        <v>644</v>
      </c>
      <c r="B614" s="230" t="s">
        <v>95</v>
      </c>
      <c r="C614" s="230" t="s">
        <v>36</v>
      </c>
    </row>
    <row r="615" spans="1:7" ht="9.9499999999999993" customHeight="1" x14ac:dyDescent="0.15">
      <c r="A615" s="229">
        <v>645</v>
      </c>
      <c r="B615" s="230" t="s">
        <v>35</v>
      </c>
      <c r="C615" s="230" t="s">
        <v>34</v>
      </c>
    </row>
    <row r="616" spans="1:7" ht="9.9499999999999993" customHeight="1" x14ac:dyDescent="0.15">
      <c r="A616" s="229">
        <v>646</v>
      </c>
      <c r="B616" s="230" t="s">
        <v>90</v>
      </c>
      <c r="C616" s="230" t="s">
        <v>89</v>
      </c>
    </row>
    <row r="617" spans="1:7" ht="9.9499999999999993" customHeight="1" x14ac:dyDescent="0.15">
      <c r="A617" s="229">
        <v>647</v>
      </c>
      <c r="B617" s="230" t="s">
        <v>216</v>
      </c>
      <c r="C617" s="230" t="s">
        <v>217</v>
      </c>
      <c r="D617" s="230" t="s">
        <v>218</v>
      </c>
      <c r="E617" s="230" t="s">
        <v>219</v>
      </c>
      <c r="F617" s="230" t="s">
        <v>220</v>
      </c>
      <c r="G617" s="230" t="s">
        <v>221</v>
      </c>
    </row>
    <row r="618" spans="1:7" ht="9.9499999999999993" customHeight="1" x14ac:dyDescent="0.15">
      <c r="A618" s="229">
        <v>648</v>
      </c>
      <c r="B618" s="234">
        <v>43193</v>
      </c>
      <c r="C618" s="230" t="s">
        <v>222</v>
      </c>
      <c r="D618" s="230">
        <v>5.5E-2</v>
      </c>
      <c r="E618" s="230">
        <v>8.4000000000000005E-2</v>
      </c>
      <c r="F618" s="230">
        <v>5.7000000000000002E-2</v>
      </c>
      <c r="G618" s="230">
        <v>5.5E-2</v>
      </c>
    </row>
    <row r="619" spans="1:7" ht="9.9499999999999993" customHeight="1" x14ac:dyDescent="0.15">
      <c r="A619" s="229">
        <v>649</v>
      </c>
      <c r="B619" s="231">
        <v>43193</v>
      </c>
      <c r="C619" s="230" t="s">
        <v>223</v>
      </c>
      <c r="D619" s="230">
        <v>4.9000000000000002E-2</v>
      </c>
      <c r="E619" s="230">
        <v>7.0999999999999994E-2</v>
      </c>
      <c r="F619" s="230">
        <v>4.5999999999999999E-2</v>
      </c>
      <c r="G619" s="230">
        <v>4.7E-2</v>
      </c>
    </row>
    <row r="620" spans="1:7" ht="9.9499999999999993" customHeight="1" x14ac:dyDescent="0.15">
      <c r="A620" s="229">
        <v>650</v>
      </c>
      <c r="B620" s="234">
        <v>43200</v>
      </c>
      <c r="C620" s="230" t="s">
        <v>222</v>
      </c>
      <c r="D620" s="230">
        <v>0.05</v>
      </c>
      <c r="E620" s="230">
        <v>8.7999999999999995E-2</v>
      </c>
      <c r="F620" s="230">
        <v>5.3999999999999999E-2</v>
      </c>
      <c r="G620" s="230">
        <v>5.0999999999999997E-2</v>
      </c>
    </row>
    <row r="621" spans="1:7" ht="9.9499999999999993" customHeight="1" x14ac:dyDescent="0.15">
      <c r="A621" s="229">
        <v>651</v>
      </c>
      <c r="B621" s="231">
        <v>43200</v>
      </c>
      <c r="C621" s="230" t="s">
        <v>223</v>
      </c>
      <c r="D621" s="230">
        <v>5.1999999999999998E-2</v>
      </c>
      <c r="E621" s="230">
        <v>6.6000000000000003E-2</v>
      </c>
      <c r="F621" s="230">
        <v>4.2999999999999997E-2</v>
      </c>
      <c r="G621" s="230">
        <v>4.8000000000000001E-2</v>
      </c>
    </row>
    <row r="622" spans="1:7" ht="9.9499999999999993" customHeight="1" x14ac:dyDescent="0.15">
      <c r="A622" s="229">
        <v>652</v>
      </c>
      <c r="B622" s="234">
        <v>43207</v>
      </c>
      <c r="C622" s="230" t="s">
        <v>222</v>
      </c>
      <c r="D622" s="230">
        <v>5.3999999999999999E-2</v>
      </c>
      <c r="E622" s="230">
        <v>8.3000000000000004E-2</v>
      </c>
      <c r="F622" s="230">
        <v>5.7000000000000002E-2</v>
      </c>
      <c r="G622" s="230">
        <v>5.5E-2</v>
      </c>
    </row>
    <row r="623" spans="1:7" ht="9.9499999999999993" customHeight="1" x14ac:dyDescent="0.15">
      <c r="A623" s="229">
        <v>653</v>
      </c>
      <c r="B623" s="231">
        <v>43207</v>
      </c>
      <c r="C623" s="230" t="s">
        <v>223</v>
      </c>
      <c r="D623" s="230">
        <v>4.9000000000000002E-2</v>
      </c>
      <c r="E623" s="230">
        <v>7.6999999999999999E-2</v>
      </c>
      <c r="F623" s="230">
        <v>4.2000000000000003E-2</v>
      </c>
      <c r="G623" s="230">
        <v>4.5999999999999999E-2</v>
      </c>
    </row>
    <row r="624" spans="1:7" ht="9.9499999999999993" customHeight="1" x14ac:dyDescent="0.15">
      <c r="A624" s="229">
        <v>654</v>
      </c>
      <c r="B624" s="234">
        <v>43216</v>
      </c>
      <c r="C624" s="230" t="s">
        <v>222</v>
      </c>
      <c r="D624" s="230">
        <v>4.8000000000000001E-2</v>
      </c>
      <c r="E624" s="230">
        <v>7.6999999999999999E-2</v>
      </c>
      <c r="F624" s="230">
        <v>5.2999999999999999E-2</v>
      </c>
      <c r="G624" s="230">
        <v>4.4999999999999998E-2</v>
      </c>
    </row>
    <row r="625" spans="1:7" ht="9.9499999999999993" customHeight="1" x14ac:dyDescent="0.15">
      <c r="A625" s="229">
        <v>655</v>
      </c>
      <c r="B625" s="231">
        <v>43216</v>
      </c>
      <c r="C625" s="230" t="s">
        <v>223</v>
      </c>
      <c r="D625" s="230">
        <v>4.8000000000000001E-2</v>
      </c>
      <c r="E625" s="230">
        <v>6.7000000000000004E-2</v>
      </c>
      <c r="F625" s="230">
        <v>4.1000000000000002E-2</v>
      </c>
      <c r="G625" s="230">
        <v>4.5999999999999999E-2</v>
      </c>
    </row>
    <row r="626" spans="1:7" ht="9.9499999999999993" customHeight="1" x14ac:dyDescent="0.15">
      <c r="A626" s="229">
        <v>656</v>
      </c>
      <c r="B626" s="234">
        <v>43221</v>
      </c>
      <c r="C626" s="230" t="s">
        <v>222</v>
      </c>
      <c r="D626" s="230">
        <v>5.5E-2</v>
      </c>
      <c r="E626" s="230">
        <v>8.3000000000000004E-2</v>
      </c>
      <c r="F626" s="230">
        <v>5.8000000000000003E-2</v>
      </c>
      <c r="G626" s="230">
        <v>4.8000000000000001E-2</v>
      </c>
    </row>
    <row r="627" spans="1:7" ht="9.9499999999999993" customHeight="1" x14ac:dyDescent="0.15">
      <c r="A627" s="229">
        <v>657</v>
      </c>
      <c r="B627" s="231">
        <v>43221</v>
      </c>
      <c r="C627" s="230" t="s">
        <v>223</v>
      </c>
      <c r="D627" s="230">
        <v>4.3999999999999997E-2</v>
      </c>
      <c r="E627" s="230">
        <v>6.4000000000000001E-2</v>
      </c>
      <c r="F627" s="230">
        <v>4.7E-2</v>
      </c>
      <c r="G627" s="230">
        <v>4.5999999999999999E-2</v>
      </c>
    </row>
    <row r="628" spans="1:7" ht="9.9499999999999993" customHeight="1" x14ac:dyDescent="0.15">
      <c r="A628" s="229">
        <v>658</v>
      </c>
      <c r="B628" s="234">
        <v>43228</v>
      </c>
      <c r="C628" s="230" t="s">
        <v>222</v>
      </c>
      <c r="D628" s="230">
        <v>5.3999999999999999E-2</v>
      </c>
      <c r="E628" s="230">
        <v>7.2999999999999995E-2</v>
      </c>
      <c r="F628" s="230">
        <v>0.05</v>
      </c>
      <c r="G628" s="230">
        <v>4.5999999999999999E-2</v>
      </c>
    </row>
    <row r="629" spans="1:7" ht="9.9499999999999993" customHeight="1" x14ac:dyDescent="0.15">
      <c r="A629" s="229">
        <v>659</v>
      </c>
      <c r="B629" s="231">
        <v>43228</v>
      </c>
      <c r="C629" s="230" t="s">
        <v>223</v>
      </c>
      <c r="D629" s="230">
        <v>5.1999999999999998E-2</v>
      </c>
      <c r="E629" s="230">
        <v>6.3E-2</v>
      </c>
      <c r="F629" s="230">
        <v>3.9E-2</v>
      </c>
      <c r="G629" s="230">
        <v>4.2999999999999997E-2</v>
      </c>
    </row>
    <row r="630" spans="1:7" ht="9.9499999999999993" customHeight="1" x14ac:dyDescent="0.15">
      <c r="A630" s="229">
        <v>660</v>
      </c>
      <c r="B630" s="234">
        <v>43235</v>
      </c>
      <c r="C630" s="230" t="s">
        <v>222</v>
      </c>
      <c r="D630" s="230">
        <v>0.05</v>
      </c>
      <c r="E630" s="230">
        <v>7.8E-2</v>
      </c>
      <c r="F630" s="230">
        <v>5.3999999999999999E-2</v>
      </c>
      <c r="G630" s="230">
        <v>4.4999999999999998E-2</v>
      </c>
    </row>
    <row r="631" spans="1:7" ht="9.9499999999999993" customHeight="1" x14ac:dyDescent="0.15">
      <c r="A631" s="229">
        <v>661</v>
      </c>
      <c r="B631" s="231">
        <v>43235</v>
      </c>
      <c r="C631" s="230" t="s">
        <v>223</v>
      </c>
      <c r="D631" s="230">
        <v>0.05</v>
      </c>
      <c r="E631" s="230">
        <v>7.0000000000000007E-2</v>
      </c>
      <c r="F631" s="230">
        <v>0</v>
      </c>
      <c r="G631" s="230">
        <v>5.0999999999999997E-2</v>
      </c>
    </row>
    <row r="632" spans="1:7" ht="9.9499999999999993" customHeight="1" x14ac:dyDescent="0.15">
      <c r="A632" s="229">
        <v>662</v>
      </c>
      <c r="B632" s="234">
        <v>43242</v>
      </c>
      <c r="C632" s="230" t="s">
        <v>222</v>
      </c>
      <c r="D632" s="230">
        <v>4.9000000000000002E-2</v>
      </c>
      <c r="E632" s="230">
        <v>8.1000000000000003E-2</v>
      </c>
      <c r="F632" s="230">
        <v>5.5E-2</v>
      </c>
      <c r="G632" s="230">
        <v>0.05</v>
      </c>
    </row>
    <row r="633" spans="1:7" ht="9.9499999999999993" customHeight="1" x14ac:dyDescent="0.15">
      <c r="A633" s="229">
        <v>663</v>
      </c>
      <c r="B633" s="231">
        <v>43242</v>
      </c>
      <c r="C633" s="230" t="s">
        <v>223</v>
      </c>
      <c r="D633" s="230">
        <v>4.8000000000000001E-2</v>
      </c>
      <c r="E633" s="230">
        <v>6.6000000000000003E-2</v>
      </c>
      <c r="F633" s="230">
        <v>0.04</v>
      </c>
      <c r="G633" s="230">
        <v>4.3999999999999997E-2</v>
      </c>
    </row>
    <row r="634" spans="1:7" ht="9.9499999999999993" customHeight="1" x14ac:dyDescent="0.15">
      <c r="A634" s="229">
        <v>664</v>
      </c>
      <c r="B634" s="234">
        <v>43249</v>
      </c>
      <c r="C634" s="230" t="s">
        <v>222</v>
      </c>
      <c r="D634" s="230">
        <v>0.05</v>
      </c>
      <c r="E634" s="230">
        <v>8.5000000000000006E-2</v>
      </c>
      <c r="F634" s="230">
        <v>5.3999999999999999E-2</v>
      </c>
      <c r="G634" s="230">
        <v>5.0999999999999997E-2</v>
      </c>
    </row>
    <row r="635" spans="1:7" ht="9.9499999999999993" customHeight="1" x14ac:dyDescent="0.15">
      <c r="A635" s="229">
        <v>665</v>
      </c>
      <c r="B635" s="231">
        <v>43249</v>
      </c>
      <c r="C635" s="230" t="s">
        <v>223</v>
      </c>
      <c r="D635" s="230">
        <v>4.2999999999999997E-2</v>
      </c>
      <c r="E635" s="230">
        <v>7.0000000000000007E-2</v>
      </c>
      <c r="F635" s="230">
        <v>4.2999999999999997E-2</v>
      </c>
      <c r="G635" s="230">
        <v>4.5999999999999999E-2</v>
      </c>
    </row>
    <row r="636" spans="1:7" ht="9.9499999999999993" customHeight="1" x14ac:dyDescent="0.15">
      <c r="A636" s="229">
        <v>666</v>
      </c>
      <c r="B636" s="234">
        <v>43256</v>
      </c>
      <c r="C636" s="230" t="s">
        <v>222</v>
      </c>
      <c r="D636" s="230">
        <v>4.4999999999999998E-2</v>
      </c>
      <c r="E636" s="230">
        <v>7.9000000000000001E-2</v>
      </c>
      <c r="F636" s="230">
        <v>4.5999999999999999E-2</v>
      </c>
      <c r="G636" s="230">
        <v>4.4999999999999998E-2</v>
      </c>
    </row>
    <row r="637" spans="1:7" ht="9.9499999999999993" customHeight="1" x14ac:dyDescent="0.15">
      <c r="A637" s="229">
        <v>667</v>
      </c>
      <c r="B637" s="231">
        <v>43256</v>
      </c>
      <c r="C637" s="230" t="s">
        <v>223</v>
      </c>
      <c r="D637" s="230">
        <v>4.7E-2</v>
      </c>
      <c r="E637" s="230">
        <v>6.6000000000000003E-2</v>
      </c>
      <c r="F637" s="230">
        <v>4.2999999999999997E-2</v>
      </c>
      <c r="G637" s="230">
        <v>3.9E-2</v>
      </c>
    </row>
    <row r="638" spans="1:7" ht="9.9499999999999993" customHeight="1" x14ac:dyDescent="0.15">
      <c r="A638" s="229">
        <v>668</v>
      </c>
      <c r="B638" s="234">
        <v>43263</v>
      </c>
      <c r="C638" s="230" t="s">
        <v>222</v>
      </c>
      <c r="D638" s="230">
        <v>4.8000000000000001E-2</v>
      </c>
      <c r="E638" s="230">
        <v>8.5999999999999993E-2</v>
      </c>
      <c r="F638" s="230">
        <v>5.1999999999999998E-2</v>
      </c>
      <c r="G638" s="230">
        <v>5.2999999999999999E-2</v>
      </c>
    </row>
    <row r="639" spans="1:7" ht="9.9499999999999993" customHeight="1" x14ac:dyDescent="0.15">
      <c r="A639" s="229">
        <v>669</v>
      </c>
      <c r="B639" s="231">
        <v>43263</v>
      </c>
      <c r="C639" s="230" t="s">
        <v>223</v>
      </c>
      <c r="D639" s="230">
        <v>4.8000000000000001E-2</v>
      </c>
      <c r="E639" s="230">
        <v>6.8000000000000005E-2</v>
      </c>
      <c r="F639" s="230">
        <v>4.2999999999999997E-2</v>
      </c>
      <c r="G639" s="230">
        <v>4.8000000000000001E-2</v>
      </c>
    </row>
    <row r="640" spans="1:7" ht="9.9499999999999993" customHeight="1" x14ac:dyDescent="0.15">
      <c r="A640" s="229">
        <v>670</v>
      </c>
      <c r="B640" s="234">
        <v>43270</v>
      </c>
      <c r="C640" s="230" t="s">
        <v>222</v>
      </c>
      <c r="D640" s="230">
        <v>4.4999999999999998E-2</v>
      </c>
      <c r="E640" s="230">
        <v>8.6999999999999994E-2</v>
      </c>
      <c r="F640" s="230">
        <v>4.2999999999999997E-2</v>
      </c>
      <c r="G640" s="230">
        <v>4.8000000000000001E-2</v>
      </c>
    </row>
    <row r="641" spans="1:7" ht="9.9499999999999993" customHeight="1" x14ac:dyDescent="0.15">
      <c r="A641" s="229">
        <v>671</v>
      </c>
      <c r="B641" s="231">
        <v>43270</v>
      </c>
      <c r="C641" s="230" t="s">
        <v>223</v>
      </c>
      <c r="D641" s="230">
        <v>0.05</v>
      </c>
      <c r="E641" s="230">
        <v>6.2E-2</v>
      </c>
      <c r="F641" s="230">
        <v>0.04</v>
      </c>
      <c r="G641" s="230">
        <v>4.2999999999999997E-2</v>
      </c>
    </row>
    <row r="642" spans="1:7" ht="9.9499999999999993" customHeight="1" x14ac:dyDescent="0.15">
      <c r="A642" s="229">
        <v>672</v>
      </c>
      <c r="B642" s="234">
        <v>43277</v>
      </c>
      <c r="C642" s="230" t="s">
        <v>222</v>
      </c>
      <c r="D642" s="230">
        <v>5.0999999999999997E-2</v>
      </c>
      <c r="E642" s="230">
        <v>8.6999999999999994E-2</v>
      </c>
      <c r="F642" s="230">
        <v>4.9000000000000002E-2</v>
      </c>
      <c r="G642" s="230">
        <v>5.0999999999999997E-2</v>
      </c>
    </row>
    <row r="643" spans="1:7" ht="9.9499999999999993" customHeight="1" x14ac:dyDescent="0.15">
      <c r="A643" s="229">
        <v>673</v>
      </c>
      <c r="B643" s="231">
        <v>43277</v>
      </c>
      <c r="C643" s="230" t="s">
        <v>223</v>
      </c>
      <c r="D643" s="230">
        <v>4.2000000000000003E-2</v>
      </c>
      <c r="E643" s="230">
        <v>6.8000000000000005E-2</v>
      </c>
      <c r="F643" s="230">
        <v>4.3999999999999997E-2</v>
      </c>
      <c r="G643" s="230">
        <v>4.7E-2</v>
      </c>
    </row>
    <row r="644" spans="1:7" ht="9.9499999999999993" customHeight="1" x14ac:dyDescent="0.15">
      <c r="A644" s="229">
        <v>674</v>
      </c>
      <c r="B644" s="234">
        <v>43284</v>
      </c>
      <c r="C644" s="230" t="s">
        <v>222</v>
      </c>
      <c r="D644" s="230">
        <v>0.05</v>
      </c>
      <c r="E644" s="230">
        <v>7.8E-2</v>
      </c>
      <c r="F644" s="230">
        <v>5.1999999999999998E-2</v>
      </c>
      <c r="G644" s="230">
        <v>4.8000000000000001E-2</v>
      </c>
    </row>
    <row r="645" spans="1:7" ht="9.9499999999999993" customHeight="1" x14ac:dyDescent="0.15">
      <c r="A645" s="229">
        <v>675</v>
      </c>
      <c r="B645" s="231">
        <v>43284</v>
      </c>
      <c r="C645" s="230" t="s">
        <v>223</v>
      </c>
      <c r="D645" s="230">
        <v>4.9000000000000002E-2</v>
      </c>
      <c r="E645" s="230">
        <v>6.7000000000000004E-2</v>
      </c>
      <c r="F645" s="230">
        <v>0.04</v>
      </c>
      <c r="G645" s="230">
        <v>4.7E-2</v>
      </c>
    </row>
    <row r="646" spans="1:7" ht="9.9499999999999993" customHeight="1" x14ac:dyDescent="0.15">
      <c r="A646" s="229">
        <v>676</v>
      </c>
      <c r="B646" s="234">
        <v>43291</v>
      </c>
      <c r="C646" s="230" t="s">
        <v>222</v>
      </c>
      <c r="D646" s="230">
        <v>5.2999999999999999E-2</v>
      </c>
      <c r="E646" s="230">
        <v>8.3000000000000004E-2</v>
      </c>
      <c r="F646" s="230">
        <v>0.05</v>
      </c>
      <c r="G646" s="230">
        <v>4.4999999999999998E-2</v>
      </c>
    </row>
    <row r="647" spans="1:7" ht="9.9499999999999993" customHeight="1" x14ac:dyDescent="0.15">
      <c r="A647" s="229">
        <v>677</v>
      </c>
      <c r="B647" s="231">
        <v>43291</v>
      </c>
      <c r="C647" s="230" t="s">
        <v>223</v>
      </c>
      <c r="D647" s="230">
        <v>4.4999999999999998E-2</v>
      </c>
      <c r="E647" s="230">
        <v>6.3E-2</v>
      </c>
      <c r="F647" s="230">
        <v>3.9E-2</v>
      </c>
      <c r="G647" s="230">
        <v>4.4999999999999998E-2</v>
      </c>
    </row>
    <row r="648" spans="1:7" ht="9.9499999999999993" customHeight="1" x14ac:dyDescent="0.15">
      <c r="A648" s="229">
        <v>678</v>
      </c>
      <c r="B648" s="234">
        <v>43298</v>
      </c>
      <c r="C648" s="230" t="s">
        <v>222</v>
      </c>
      <c r="D648" s="230">
        <v>0.05</v>
      </c>
      <c r="E648" s="230">
        <v>7.9000000000000001E-2</v>
      </c>
      <c r="F648" s="230">
        <v>5.1999999999999998E-2</v>
      </c>
      <c r="G648" s="230">
        <v>5.0999999999999997E-2</v>
      </c>
    </row>
    <row r="649" spans="1:7" ht="9.9499999999999993" customHeight="1" x14ac:dyDescent="0.15">
      <c r="A649" s="229">
        <v>679</v>
      </c>
      <c r="B649" s="231">
        <v>43298</v>
      </c>
      <c r="C649" s="230" t="s">
        <v>223</v>
      </c>
      <c r="D649" s="230">
        <v>4.8000000000000001E-2</v>
      </c>
      <c r="E649" s="230">
        <v>6.5000000000000002E-2</v>
      </c>
      <c r="F649" s="230">
        <v>0.04</v>
      </c>
      <c r="G649" s="230">
        <v>4.7E-2</v>
      </c>
    </row>
    <row r="650" spans="1:7" ht="9.9499999999999993" customHeight="1" x14ac:dyDescent="0.15">
      <c r="A650" s="229">
        <v>680</v>
      </c>
      <c r="B650" s="234">
        <v>43305</v>
      </c>
      <c r="C650" s="230" t="s">
        <v>222</v>
      </c>
      <c r="D650" s="230">
        <v>0.05</v>
      </c>
      <c r="E650" s="230">
        <v>8.2000000000000003E-2</v>
      </c>
      <c r="F650" s="230">
        <v>0.05</v>
      </c>
      <c r="G650" s="230">
        <v>0.05</v>
      </c>
    </row>
    <row r="651" spans="1:7" ht="9.9499999999999993" customHeight="1" x14ac:dyDescent="0.15">
      <c r="A651" s="229">
        <v>681</v>
      </c>
      <c r="B651" s="231">
        <v>43305</v>
      </c>
      <c r="C651" s="230" t="s">
        <v>223</v>
      </c>
      <c r="D651" s="230">
        <v>4.5999999999999999E-2</v>
      </c>
      <c r="E651" s="230">
        <v>6.4000000000000001E-2</v>
      </c>
      <c r="F651" s="230">
        <v>4.1000000000000002E-2</v>
      </c>
      <c r="G651" s="230">
        <v>4.4999999999999998E-2</v>
      </c>
    </row>
    <row r="652" spans="1:7" ht="9.9499999999999993" customHeight="1" x14ac:dyDescent="0.15">
      <c r="A652" s="229">
        <v>682</v>
      </c>
      <c r="B652" s="234">
        <v>43312</v>
      </c>
      <c r="C652" s="230" t="s">
        <v>222</v>
      </c>
      <c r="D652" s="230">
        <v>5.1999999999999998E-2</v>
      </c>
      <c r="E652" s="230">
        <v>7.9000000000000001E-2</v>
      </c>
      <c r="F652" s="230">
        <v>5.1999999999999998E-2</v>
      </c>
      <c r="G652" s="230">
        <v>4.8000000000000001E-2</v>
      </c>
    </row>
    <row r="653" spans="1:7" ht="9.9499999999999993" customHeight="1" x14ac:dyDescent="0.15">
      <c r="A653" s="229">
        <v>683</v>
      </c>
      <c r="B653" s="231">
        <v>43312</v>
      </c>
      <c r="C653" s="230" t="s">
        <v>223</v>
      </c>
      <c r="D653" s="230">
        <v>4.9000000000000002E-2</v>
      </c>
      <c r="E653" s="230">
        <v>6.6000000000000003E-2</v>
      </c>
      <c r="F653" s="230">
        <v>4.1000000000000002E-2</v>
      </c>
      <c r="G653" s="230">
        <v>4.4999999999999998E-2</v>
      </c>
    </row>
    <row r="654" spans="1:7" ht="9.9499999999999993" customHeight="1" x14ac:dyDescent="0.15">
      <c r="A654" s="229">
        <v>684</v>
      </c>
      <c r="B654" s="234">
        <v>43319</v>
      </c>
      <c r="C654" s="230" t="s">
        <v>222</v>
      </c>
      <c r="D654" s="230">
        <v>4.7E-2</v>
      </c>
      <c r="E654" s="230">
        <v>6.5000000000000002E-2</v>
      </c>
      <c r="F654" s="230">
        <v>4.5999999999999999E-2</v>
      </c>
      <c r="G654" s="230">
        <v>4.8000000000000001E-2</v>
      </c>
    </row>
    <row r="655" spans="1:7" ht="9.9499999999999993" customHeight="1" x14ac:dyDescent="0.15">
      <c r="A655" s="229">
        <v>685</v>
      </c>
      <c r="B655" s="231">
        <v>43319</v>
      </c>
      <c r="C655" s="230" t="s">
        <v>223</v>
      </c>
      <c r="D655" s="230">
        <v>4.3999999999999997E-2</v>
      </c>
      <c r="E655" s="230">
        <v>5.8000000000000003E-2</v>
      </c>
      <c r="F655" s="230">
        <v>3.9E-2</v>
      </c>
      <c r="G655" s="230">
        <v>4.2999999999999997E-2</v>
      </c>
    </row>
    <row r="656" spans="1:7" ht="9.9499999999999993" customHeight="1" x14ac:dyDescent="0.15">
      <c r="A656" s="229">
        <v>686</v>
      </c>
      <c r="B656" s="234">
        <v>43326</v>
      </c>
      <c r="C656" s="230" t="s">
        <v>222</v>
      </c>
      <c r="D656" s="230">
        <v>5.3999999999999999E-2</v>
      </c>
      <c r="E656" s="230">
        <v>8.3000000000000004E-2</v>
      </c>
      <c r="F656" s="230">
        <v>5.8999999999999997E-2</v>
      </c>
      <c r="G656" s="230">
        <v>5.2999999999999999E-2</v>
      </c>
    </row>
    <row r="657" spans="1:7" ht="9.9499999999999993" customHeight="1" x14ac:dyDescent="0.15">
      <c r="A657" s="229">
        <v>687</v>
      </c>
      <c r="B657" s="231">
        <v>43326</v>
      </c>
      <c r="C657" s="230" t="s">
        <v>223</v>
      </c>
      <c r="D657" s="230">
        <v>4.4999999999999998E-2</v>
      </c>
      <c r="E657" s="230">
        <v>6.3E-2</v>
      </c>
      <c r="F657" s="230">
        <v>4.1000000000000002E-2</v>
      </c>
      <c r="G657" s="230">
        <v>4.4999999999999998E-2</v>
      </c>
    </row>
    <row r="658" spans="1:7" ht="9.9499999999999993" customHeight="1" x14ac:dyDescent="0.15">
      <c r="A658" s="229">
        <v>688</v>
      </c>
      <c r="B658" s="234">
        <v>43333</v>
      </c>
      <c r="C658" s="230" t="s">
        <v>222</v>
      </c>
      <c r="D658" s="230">
        <v>4.9000000000000002E-2</v>
      </c>
      <c r="E658" s="230">
        <v>7.2999999999999995E-2</v>
      </c>
      <c r="F658" s="230">
        <v>5.1999999999999998E-2</v>
      </c>
      <c r="G658" s="230">
        <v>0.05</v>
      </c>
    </row>
    <row r="659" spans="1:7" ht="9.9499999999999993" customHeight="1" x14ac:dyDescent="0.15">
      <c r="A659" s="229">
        <v>689</v>
      </c>
      <c r="B659" s="231">
        <v>43333</v>
      </c>
      <c r="C659" s="230" t="s">
        <v>223</v>
      </c>
      <c r="D659" s="230">
        <v>4.3999999999999997E-2</v>
      </c>
      <c r="E659" s="230">
        <v>7.0000000000000007E-2</v>
      </c>
      <c r="F659" s="230">
        <v>4.1000000000000002E-2</v>
      </c>
      <c r="G659" s="230">
        <v>0.04</v>
      </c>
    </row>
    <row r="660" spans="1:7" ht="9.9499999999999993" customHeight="1" x14ac:dyDescent="0.15">
      <c r="A660" s="229">
        <v>690</v>
      </c>
      <c r="B660" s="234">
        <v>43340</v>
      </c>
      <c r="C660" s="230" t="s">
        <v>222</v>
      </c>
      <c r="D660" s="230">
        <v>0.05</v>
      </c>
      <c r="E660" s="230">
        <v>8.3000000000000004E-2</v>
      </c>
      <c r="F660" s="230">
        <v>4.5999999999999999E-2</v>
      </c>
      <c r="G660" s="230">
        <v>5.2999999999999999E-2</v>
      </c>
    </row>
    <row r="661" spans="1:7" ht="9.9499999999999993" customHeight="1" x14ac:dyDescent="0.15">
      <c r="A661" s="229">
        <v>691</v>
      </c>
      <c r="B661" s="231">
        <v>43340</v>
      </c>
      <c r="C661" s="230" t="s">
        <v>223</v>
      </c>
      <c r="D661" s="230">
        <v>4.3999999999999997E-2</v>
      </c>
      <c r="E661" s="230">
        <v>7.0999999999999994E-2</v>
      </c>
      <c r="F661" s="230">
        <v>4.2999999999999997E-2</v>
      </c>
      <c r="G661" s="230">
        <v>4.7E-2</v>
      </c>
    </row>
    <row r="662" spans="1:7" ht="9.9499999999999993" customHeight="1" x14ac:dyDescent="0.15">
      <c r="A662" s="229">
        <v>692</v>
      </c>
      <c r="B662" s="234">
        <v>43347</v>
      </c>
      <c r="C662" s="230" t="s">
        <v>222</v>
      </c>
      <c r="D662" s="230">
        <v>5.2999999999999999E-2</v>
      </c>
      <c r="E662" s="230">
        <v>7.8E-2</v>
      </c>
      <c r="F662" s="230">
        <v>5.5E-2</v>
      </c>
      <c r="G662" s="230">
        <v>5.1999999999999998E-2</v>
      </c>
    </row>
    <row r="663" spans="1:7" ht="9.9499999999999993" customHeight="1" x14ac:dyDescent="0.15">
      <c r="A663" s="229">
        <v>693</v>
      </c>
      <c r="B663" s="231">
        <v>43347</v>
      </c>
      <c r="C663" s="230" t="s">
        <v>223</v>
      </c>
      <c r="D663" s="230">
        <v>4.4999999999999998E-2</v>
      </c>
      <c r="E663" s="230">
        <v>6.6000000000000003E-2</v>
      </c>
      <c r="F663" s="230">
        <v>3.9E-2</v>
      </c>
      <c r="G663" s="230">
        <v>4.2000000000000003E-2</v>
      </c>
    </row>
    <row r="664" spans="1:7" ht="9.9499999999999993" customHeight="1" x14ac:dyDescent="0.15">
      <c r="A664" s="229">
        <v>694</v>
      </c>
      <c r="B664" s="234">
        <v>43354</v>
      </c>
      <c r="C664" s="230" t="s">
        <v>222</v>
      </c>
      <c r="D664" s="230">
        <v>0.05</v>
      </c>
      <c r="E664" s="230">
        <v>8.5000000000000006E-2</v>
      </c>
      <c r="F664" s="230">
        <v>5.3999999999999999E-2</v>
      </c>
      <c r="G664" s="230">
        <v>5.2999999999999999E-2</v>
      </c>
    </row>
    <row r="665" spans="1:7" ht="9.9499999999999993" customHeight="1" x14ac:dyDescent="0.15">
      <c r="A665" s="229">
        <v>695</v>
      </c>
      <c r="B665" s="231">
        <v>43354</v>
      </c>
      <c r="C665" s="230" t="s">
        <v>223</v>
      </c>
      <c r="D665" s="230">
        <v>4.4999999999999998E-2</v>
      </c>
      <c r="E665" s="230">
        <v>6.8000000000000005E-2</v>
      </c>
      <c r="F665" s="230">
        <v>4.1000000000000002E-2</v>
      </c>
      <c r="G665" s="230">
        <v>4.4999999999999998E-2</v>
      </c>
    </row>
    <row r="666" spans="1:7" ht="9.9499999999999993" customHeight="1" x14ac:dyDescent="0.15">
      <c r="A666" s="229">
        <v>696</v>
      </c>
      <c r="B666" s="234">
        <v>43361</v>
      </c>
      <c r="C666" s="230" t="s">
        <v>222</v>
      </c>
      <c r="D666" s="230">
        <v>5.5E-2</v>
      </c>
      <c r="E666" s="230">
        <v>7.1999999999999995E-2</v>
      </c>
      <c r="F666" s="230">
        <v>5.3999999999999999E-2</v>
      </c>
      <c r="G666" s="230">
        <v>4.9000000000000002E-2</v>
      </c>
    </row>
    <row r="667" spans="1:7" ht="9.9499999999999993" customHeight="1" x14ac:dyDescent="0.15">
      <c r="A667" s="229">
        <v>697</v>
      </c>
      <c r="B667" s="231">
        <v>43361</v>
      </c>
      <c r="C667" s="230" t="s">
        <v>223</v>
      </c>
      <c r="D667" s="230">
        <v>4.9000000000000002E-2</v>
      </c>
      <c r="E667" s="230">
        <v>6.2E-2</v>
      </c>
      <c r="F667" s="230">
        <v>4.2000000000000003E-2</v>
      </c>
      <c r="G667" s="230">
        <v>4.4999999999999998E-2</v>
      </c>
    </row>
    <row r="668" spans="1:7" ht="9.9499999999999993" customHeight="1" x14ac:dyDescent="0.15">
      <c r="A668" s="229">
        <v>698</v>
      </c>
      <c r="B668" s="234">
        <v>43368</v>
      </c>
      <c r="C668" s="230" t="s">
        <v>222</v>
      </c>
      <c r="D668" s="230">
        <v>5.1999999999999998E-2</v>
      </c>
      <c r="E668" s="230">
        <v>7.0999999999999994E-2</v>
      </c>
      <c r="F668" s="230">
        <v>4.7E-2</v>
      </c>
      <c r="G668" s="230">
        <v>4.8000000000000001E-2</v>
      </c>
    </row>
    <row r="669" spans="1:7" ht="9.9499999999999993" customHeight="1" x14ac:dyDescent="0.15">
      <c r="A669" s="229">
        <v>699</v>
      </c>
      <c r="B669" s="231">
        <v>43368</v>
      </c>
      <c r="C669" s="230" t="s">
        <v>223</v>
      </c>
      <c r="D669" s="230">
        <v>4.9000000000000002E-2</v>
      </c>
      <c r="E669" s="230">
        <v>6.3E-2</v>
      </c>
      <c r="F669" s="230">
        <v>3.7999999999999999E-2</v>
      </c>
      <c r="G669" s="230">
        <v>4.3999999999999997E-2</v>
      </c>
    </row>
    <row r="670" spans="1:7" ht="9.9499999999999993" customHeight="1" x14ac:dyDescent="0.15">
      <c r="A670" s="229">
        <v>700</v>
      </c>
      <c r="B670" s="234">
        <v>43375</v>
      </c>
      <c r="C670" s="230" t="s">
        <v>222</v>
      </c>
      <c r="D670" s="230">
        <v>5.2999999999999999E-2</v>
      </c>
      <c r="E670" s="230">
        <v>8.2000000000000003E-2</v>
      </c>
      <c r="F670" s="230">
        <v>5.5E-2</v>
      </c>
      <c r="G670" s="230">
        <v>5.2999999999999999E-2</v>
      </c>
    </row>
    <row r="671" spans="1:7" ht="9.9499999999999993" customHeight="1" x14ac:dyDescent="0.15">
      <c r="A671" s="229">
        <v>701</v>
      </c>
      <c r="B671" s="231">
        <v>43375</v>
      </c>
      <c r="C671" s="230" t="s">
        <v>223</v>
      </c>
      <c r="D671" s="230">
        <v>4.7E-2</v>
      </c>
      <c r="E671" s="230">
        <v>0.06</v>
      </c>
      <c r="F671" s="230">
        <v>4.4999999999999998E-2</v>
      </c>
      <c r="G671" s="230">
        <v>4.3999999999999997E-2</v>
      </c>
    </row>
    <row r="672" spans="1:7" ht="9.9499999999999993" customHeight="1" x14ac:dyDescent="0.15">
      <c r="A672" s="229">
        <v>702</v>
      </c>
      <c r="B672" s="234">
        <v>43383</v>
      </c>
      <c r="C672" s="230" t="s">
        <v>222</v>
      </c>
      <c r="D672" s="230">
        <v>4.7E-2</v>
      </c>
      <c r="E672" s="230">
        <v>0.08</v>
      </c>
      <c r="F672" s="230">
        <v>4.2999999999999997E-2</v>
      </c>
      <c r="G672" s="230">
        <v>4.4999999999999998E-2</v>
      </c>
    </row>
    <row r="673" spans="1:7" ht="9.9499999999999993" customHeight="1" x14ac:dyDescent="0.15">
      <c r="A673" s="229">
        <v>703</v>
      </c>
      <c r="B673" s="231">
        <v>43383</v>
      </c>
      <c r="C673" s="230" t="s">
        <v>223</v>
      </c>
      <c r="D673" s="230">
        <v>0.04</v>
      </c>
      <c r="E673" s="230">
        <v>0.06</v>
      </c>
      <c r="F673" s="230">
        <v>3.6999999999999998E-2</v>
      </c>
      <c r="G673" s="230">
        <v>4.4999999999999998E-2</v>
      </c>
    </row>
    <row r="674" spans="1:7" ht="9.9499999999999993" customHeight="1" x14ac:dyDescent="0.15">
      <c r="A674" s="229">
        <v>704</v>
      </c>
      <c r="B674" s="234">
        <v>43389</v>
      </c>
      <c r="C674" s="230" t="s">
        <v>222</v>
      </c>
      <c r="D674" s="230">
        <v>5.1999999999999998E-2</v>
      </c>
      <c r="E674" s="230">
        <v>8.3000000000000004E-2</v>
      </c>
      <c r="F674" s="230">
        <v>5.7000000000000002E-2</v>
      </c>
      <c r="G674" s="230">
        <v>4.7E-2</v>
      </c>
    </row>
    <row r="675" spans="1:7" ht="9.9499999999999993" customHeight="1" x14ac:dyDescent="0.15">
      <c r="A675" s="229">
        <v>705</v>
      </c>
      <c r="B675" s="231">
        <v>43389</v>
      </c>
      <c r="C675" s="230" t="s">
        <v>223</v>
      </c>
      <c r="D675" s="230">
        <v>4.7E-2</v>
      </c>
      <c r="E675" s="230">
        <v>7.0000000000000007E-2</v>
      </c>
      <c r="F675" s="230">
        <v>4.1000000000000002E-2</v>
      </c>
      <c r="G675" s="230">
        <v>4.3999999999999997E-2</v>
      </c>
    </row>
    <row r="676" spans="1:7" ht="9.9499999999999993" customHeight="1" x14ac:dyDescent="0.15">
      <c r="A676" s="229">
        <v>706</v>
      </c>
      <c r="B676" s="234">
        <v>43396</v>
      </c>
      <c r="C676" s="230" t="s">
        <v>222</v>
      </c>
      <c r="D676" s="230">
        <v>5.6000000000000001E-2</v>
      </c>
      <c r="E676" s="230">
        <v>7.9000000000000001E-2</v>
      </c>
      <c r="F676" s="230">
        <v>6.0999999999999999E-2</v>
      </c>
      <c r="G676" s="230">
        <v>4.8000000000000001E-2</v>
      </c>
    </row>
    <row r="677" spans="1:7" ht="9.9499999999999993" customHeight="1" x14ac:dyDescent="0.15">
      <c r="A677" s="229">
        <v>707</v>
      </c>
      <c r="B677" s="231">
        <v>43396</v>
      </c>
      <c r="C677" s="230" t="s">
        <v>223</v>
      </c>
      <c r="D677" s="230">
        <v>4.7E-2</v>
      </c>
      <c r="E677" s="230">
        <v>6.7000000000000004E-2</v>
      </c>
      <c r="F677" s="230">
        <v>4.2000000000000003E-2</v>
      </c>
      <c r="G677" s="230">
        <v>4.2000000000000003E-2</v>
      </c>
    </row>
    <row r="678" spans="1:7" ht="9.9499999999999993" customHeight="1" x14ac:dyDescent="0.15">
      <c r="A678" s="229">
        <v>708</v>
      </c>
      <c r="B678" s="234">
        <v>43403</v>
      </c>
      <c r="C678" s="230" t="s">
        <v>222</v>
      </c>
      <c r="D678" s="230">
        <v>5.2999999999999999E-2</v>
      </c>
      <c r="E678" s="230">
        <v>8.4000000000000005E-2</v>
      </c>
      <c r="F678" s="230">
        <v>5.3999999999999999E-2</v>
      </c>
      <c r="G678" s="230">
        <v>5.5E-2</v>
      </c>
    </row>
    <row r="679" spans="1:7" ht="9.9499999999999993" customHeight="1" x14ac:dyDescent="0.15">
      <c r="A679" s="229">
        <v>709</v>
      </c>
      <c r="B679" s="231">
        <v>43403</v>
      </c>
      <c r="C679" s="230" t="s">
        <v>223</v>
      </c>
      <c r="D679" s="230">
        <v>4.3999999999999997E-2</v>
      </c>
      <c r="E679" s="230">
        <v>6.7000000000000004E-2</v>
      </c>
      <c r="F679" s="230">
        <v>4.3999999999999997E-2</v>
      </c>
      <c r="G679" s="230">
        <v>4.2999999999999997E-2</v>
      </c>
    </row>
    <row r="680" spans="1:7" ht="9.9499999999999993" customHeight="1" x14ac:dyDescent="0.15">
      <c r="A680" s="229">
        <v>710</v>
      </c>
      <c r="B680" s="234">
        <v>43410</v>
      </c>
      <c r="C680" s="230" t="s">
        <v>222</v>
      </c>
      <c r="D680" s="230">
        <v>5.0999999999999997E-2</v>
      </c>
      <c r="E680" s="230">
        <v>8.4000000000000005E-2</v>
      </c>
      <c r="F680" s="230">
        <v>6.3E-2</v>
      </c>
      <c r="G680" s="230">
        <v>5.6000000000000001E-2</v>
      </c>
    </row>
    <row r="681" spans="1:7" ht="9.9499999999999993" customHeight="1" x14ac:dyDescent="0.15">
      <c r="A681" s="229">
        <v>711</v>
      </c>
      <c r="B681" s="231">
        <v>43410</v>
      </c>
      <c r="C681" s="230" t="s">
        <v>223</v>
      </c>
      <c r="D681" s="230">
        <v>4.7E-2</v>
      </c>
      <c r="E681" s="230">
        <v>7.0000000000000007E-2</v>
      </c>
      <c r="F681" s="230">
        <v>4.1000000000000002E-2</v>
      </c>
      <c r="G681" s="230">
        <v>4.5999999999999999E-2</v>
      </c>
    </row>
    <row r="682" spans="1:7" ht="9.9499999999999993" customHeight="1" x14ac:dyDescent="0.15">
      <c r="A682" s="229">
        <v>712</v>
      </c>
      <c r="B682" s="234">
        <v>43417</v>
      </c>
      <c r="C682" s="230" t="s">
        <v>222</v>
      </c>
      <c r="D682" s="230">
        <v>5.2999999999999999E-2</v>
      </c>
      <c r="E682" s="230">
        <v>8.1000000000000003E-2</v>
      </c>
      <c r="F682" s="230">
        <v>5.8000000000000003E-2</v>
      </c>
      <c r="G682" s="230">
        <v>5.5E-2</v>
      </c>
    </row>
    <row r="683" spans="1:7" ht="9.9499999999999993" customHeight="1" x14ac:dyDescent="0.15">
      <c r="A683" s="229">
        <v>713</v>
      </c>
      <c r="B683" s="231">
        <v>43417</v>
      </c>
      <c r="C683" s="230" t="s">
        <v>223</v>
      </c>
      <c r="D683" s="230">
        <v>4.8000000000000001E-2</v>
      </c>
      <c r="E683" s="230">
        <v>6.5000000000000002E-2</v>
      </c>
      <c r="F683" s="230">
        <v>4.3999999999999997E-2</v>
      </c>
      <c r="G683" s="230">
        <v>4.7E-2</v>
      </c>
    </row>
    <row r="684" spans="1:7" ht="9.9499999999999993" customHeight="1" x14ac:dyDescent="0.15">
      <c r="A684" s="229">
        <v>714</v>
      </c>
      <c r="B684" s="234">
        <v>43424</v>
      </c>
      <c r="C684" s="230" t="s">
        <v>222</v>
      </c>
      <c r="D684" s="230">
        <v>5.0999999999999997E-2</v>
      </c>
      <c r="E684" s="230">
        <v>8.1000000000000003E-2</v>
      </c>
      <c r="F684" s="230">
        <v>0.06</v>
      </c>
      <c r="G684" s="230">
        <v>5.0999999999999997E-2</v>
      </c>
    </row>
    <row r="685" spans="1:7" ht="9.9499999999999993" customHeight="1" x14ac:dyDescent="0.15">
      <c r="A685" s="229">
        <v>715</v>
      </c>
      <c r="B685" s="231">
        <v>43424</v>
      </c>
      <c r="C685" s="230" t="s">
        <v>223</v>
      </c>
      <c r="D685" s="230">
        <v>4.3999999999999997E-2</v>
      </c>
      <c r="E685" s="230">
        <v>6.4000000000000001E-2</v>
      </c>
      <c r="F685" s="230">
        <v>3.9E-2</v>
      </c>
      <c r="G685" s="230">
        <v>4.2999999999999997E-2</v>
      </c>
    </row>
    <row r="686" spans="1:7" ht="9.9499999999999993" customHeight="1" x14ac:dyDescent="0.15">
      <c r="A686" s="229">
        <v>716</v>
      </c>
      <c r="B686" s="234">
        <v>43431</v>
      </c>
      <c r="C686" s="230" t="s">
        <v>222</v>
      </c>
      <c r="D686" s="230">
        <v>5.2999999999999999E-2</v>
      </c>
      <c r="E686" s="230">
        <v>8.7999999999999995E-2</v>
      </c>
      <c r="F686" s="230">
        <v>5.6000000000000001E-2</v>
      </c>
      <c r="G686" s="230">
        <v>5.2999999999999999E-2</v>
      </c>
    </row>
    <row r="687" spans="1:7" ht="9.9499999999999993" customHeight="1" x14ac:dyDescent="0.15">
      <c r="A687" s="229">
        <v>717</v>
      </c>
      <c r="B687" s="231">
        <v>43431</v>
      </c>
      <c r="C687" s="230" t="s">
        <v>223</v>
      </c>
      <c r="D687" s="230">
        <v>0.05</v>
      </c>
      <c r="E687" s="230">
        <v>7.0999999999999994E-2</v>
      </c>
      <c r="F687" s="230">
        <v>4.2000000000000003E-2</v>
      </c>
      <c r="G687" s="230">
        <v>0.05</v>
      </c>
    </row>
    <row r="688" spans="1:7" ht="9.9499999999999993" customHeight="1" x14ac:dyDescent="0.15">
      <c r="A688" s="229">
        <v>718</v>
      </c>
      <c r="B688" s="234">
        <v>43438</v>
      </c>
      <c r="C688" s="230" t="s">
        <v>222</v>
      </c>
      <c r="D688" s="230">
        <v>5.2999999999999999E-2</v>
      </c>
      <c r="E688" s="230">
        <v>8.3000000000000004E-2</v>
      </c>
      <c r="F688" s="230">
        <v>5.7000000000000002E-2</v>
      </c>
      <c r="G688" s="230">
        <v>5.7000000000000002E-2</v>
      </c>
    </row>
    <row r="689" spans="1:7" ht="9.9499999999999993" customHeight="1" x14ac:dyDescent="0.15">
      <c r="A689" s="229">
        <v>719</v>
      </c>
      <c r="B689" s="231">
        <v>43438</v>
      </c>
      <c r="C689" s="230" t="s">
        <v>223</v>
      </c>
      <c r="D689" s="230">
        <v>4.7E-2</v>
      </c>
      <c r="E689" s="230">
        <v>6.6000000000000003E-2</v>
      </c>
      <c r="F689" s="230">
        <v>4.9000000000000002E-2</v>
      </c>
      <c r="G689" s="230">
        <v>4.7E-2</v>
      </c>
    </row>
    <row r="690" spans="1:7" ht="9.9499999999999993" customHeight="1" x14ac:dyDescent="0.15">
      <c r="A690" s="229">
        <v>720</v>
      </c>
      <c r="B690" s="234">
        <v>43445</v>
      </c>
      <c r="C690" s="230" t="s">
        <v>222</v>
      </c>
      <c r="D690" s="230">
        <v>5.2999999999999999E-2</v>
      </c>
      <c r="E690" s="230">
        <v>8.2000000000000003E-2</v>
      </c>
      <c r="F690" s="230">
        <v>5.6000000000000001E-2</v>
      </c>
      <c r="G690" s="230">
        <v>5.0999999999999997E-2</v>
      </c>
    </row>
    <row r="691" spans="1:7" ht="9.9499999999999993" customHeight="1" x14ac:dyDescent="0.15">
      <c r="A691" s="229">
        <v>721</v>
      </c>
      <c r="B691" s="231">
        <v>43445</v>
      </c>
      <c r="C691" s="230" t="s">
        <v>223</v>
      </c>
      <c r="D691" s="230">
        <v>4.8000000000000001E-2</v>
      </c>
      <c r="E691" s="230">
        <v>7.3999999999999996E-2</v>
      </c>
      <c r="F691" s="230">
        <v>4.4999999999999998E-2</v>
      </c>
      <c r="G691" s="230">
        <v>4.5999999999999999E-2</v>
      </c>
    </row>
    <row r="692" spans="1:7" ht="9.9499999999999993" customHeight="1" x14ac:dyDescent="0.15">
      <c r="A692" s="229">
        <v>722</v>
      </c>
      <c r="B692" s="234">
        <v>43452</v>
      </c>
      <c r="C692" s="230" t="s">
        <v>222</v>
      </c>
      <c r="D692" s="230">
        <v>0.05</v>
      </c>
      <c r="E692" s="230">
        <v>7.9000000000000001E-2</v>
      </c>
      <c r="F692" s="230">
        <v>5.5E-2</v>
      </c>
      <c r="G692" s="230">
        <v>5.5E-2</v>
      </c>
    </row>
    <row r="693" spans="1:7" ht="9.9499999999999993" customHeight="1" x14ac:dyDescent="0.15">
      <c r="A693" s="229">
        <v>723</v>
      </c>
      <c r="B693" s="231">
        <v>43452</v>
      </c>
      <c r="C693" s="230" t="s">
        <v>223</v>
      </c>
      <c r="D693" s="230">
        <v>4.8000000000000001E-2</v>
      </c>
      <c r="E693" s="230">
        <v>7.1999999999999995E-2</v>
      </c>
      <c r="F693" s="230">
        <v>4.5999999999999999E-2</v>
      </c>
      <c r="G693" s="230">
        <v>4.9000000000000002E-2</v>
      </c>
    </row>
    <row r="694" spans="1:7" ht="9.9499999999999993" customHeight="1" x14ac:dyDescent="0.15">
      <c r="A694" s="229">
        <v>724</v>
      </c>
      <c r="B694" s="234">
        <v>43459</v>
      </c>
      <c r="C694" s="230" t="s">
        <v>222</v>
      </c>
      <c r="D694" s="230">
        <v>5.2999999999999999E-2</v>
      </c>
      <c r="E694" s="230">
        <v>8.5000000000000006E-2</v>
      </c>
      <c r="F694" s="230">
        <v>5.0999999999999997E-2</v>
      </c>
      <c r="G694" s="230">
        <v>5.3999999999999999E-2</v>
      </c>
    </row>
    <row r="695" spans="1:7" ht="9.9499999999999993" customHeight="1" x14ac:dyDescent="0.15">
      <c r="A695" s="229">
        <v>725</v>
      </c>
      <c r="B695" s="231">
        <v>43459</v>
      </c>
      <c r="C695" s="230" t="s">
        <v>223</v>
      </c>
      <c r="D695" s="230">
        <v>5.8000000000000003E-2</v>
      </c>
      <c r="E695" s="230">
        <v>6.2E-2</v>
      </c>
      <c r="F695" s="230">
        <v>4.2000000000000003E-2</v>
      </c>
      <c r="G695" s="230">
        <v>5.1999999999999998E-2</v>
      </c>
    </row>
    <row r="696" spans="1:7" ht="9.9499999999999993" customHeight="1" x14ac:dyDescent="0.15">
      <c r="A696" s="229">
        <v>726</v>
      </c>
      <c r="B696" s="234">
        <v>43473</v>
      </c>
      <c r="C696" s="230" t="s">
        <v>222</v>
      </c>
      <c r="D696" s="230">
        <v>5.5E-2</v>
      </c>
      <c r="E696" s="230">
        <v>8.4000000000000005E-2</v>
      </c>
      <c r="F696" s="230">
        <v>5.3999999999999999E-2</v>
      </c>
      <c r="G696" s="230">
        <v>0.05</v>
      </c>
    </row>
    <row r="697" spans="1:7" ht="9.9499999999999993" customHeight="1" x14ac:dyDescent="0.15">
      <c r="A697" s="229">
        <v>727</v>
      </c>
      <c r="B697" s="231">
        <v>43473</v>
      </c>
      <c r="C697" s="230" t="s">
        <v>223</v>
      </c>
      <c r="D697" s="230">
        <v>5.1999999999999998E-2</v>
      </c>
      <c r="E697" s="230">
        <v>6.7000000000000004E-2</v>
      </c>
      <c r="F697" s="230">
        <v>4.2999999999999997E-2</v>
      </c>
      <c r="G697" s="230">
        <v>4.2000000000000003E-2</v>
      </c>
    </row>
    <row r="698" spans="1:7" ht="9.9499999999999993" customHeight="1" x14ac:dyDescent="0.15">
      <c r="A698" s="229">
        <v>728</v>
      </c>
      <c r="B698" s="234">
        <v>43480</v>
      </c>
      <c r="C698" s="230" t="s">
        <v>222</v>
      </c>
      <c r="D698" s="230">
        <v>5.8000000000000003E-2</v>
      </c>
      <c r="E698" s="230">
        <v>0.08</v>
      </c>
      <c r="F698" s="230">
        <v>5.5E-2</v>
      </c>
      <c r="G698" s="230">
        <v>5.3999999999999999E-2</v>
      </c>
    </row>
    <row r="699" spans="1:7" ht="9.9499999999999993" customHeight="1" x14ac:dyDescent="0.15">
      <c r="A699" s="229">
        <v>729</v>
      </c>
      <c r="B699" s="231">
        <v>43480</v>
      </c>
      <c r="C699" s="230" t="s">
        <v>223</v>
      </c>
      <c r="D699" s="230">
        <v>4.7E-2</v>
      </c>
      <c r="E699" s="230">
        <v>6.8000000000000005E-2</v>
      </c>
      <c r="F699" s="230">
        <v>4.3999999999999997E-2</v>
      </c>
      <c r="G699" s="230">
        <v>4.8000000000000001E-2</v>
      </c>
    </row>
    <row r="700" spans="1:7" ht="9.9499999999999993" customHeight="1" x14ac:dyDescent="0.15">
      <c r="A700" s="229">
        <v>730</v>
      </c>
      <c r="B700" s="234">
        <v>43487</v>
      </c>
      <c r="C700" s="230" t="s">
        <v>222</v>
      </c>
      <c r="D700" s="230">
        <v>4.9000000000000002E-2</v>
      </c>
      <c r="E700" s="230">
        <v>8.2000000000000003E-2</v>
      </c>
      <c r="F700" s="230">
        <v>5.8999999999999997E-2</v>
      </c>
      <c r="G700" s="230">
        <v>5.0999999999999997E-2</v>
      </c>
    </row>
    <row r="701" spans="1:7" ht="9.9499999999999993" customHeight="1" x14ac:dyDescent="0.15">
      <c r="A701" s="229">
        <v>731</v>
      </c>
      <c r="B701" s="231">
        <v>43487</v>
      </c>
      <c r="C701" s="230" t="s">
        <v>223</v>
      </c>
      <c r="D701" s="230">
        <v>4.5999999999999999E-2</v>
      </c>
      <c r="E701" s="230">
        <v>6.9000000000000006E-2</v>
      </c>
      <c r="F701" s="230">
        <v>4.8000000000000001E-2</v>
      </c>
      <c r="G701" s="230">
        <v>4.5999999999999999E-2</v>
      </c>
    </row>
    <row r="702" spans="1:7" ht="9.9499999999999993" customHeight="1" x14ac:dyDescent="0.15">
      <c r="A702" s="229">
        <v>732</v>
      </c>
      <c r="B702" s="234">
        <v>43494</v>
      </c>
      <c r="C702" s="230" t="s">
        <v>222</v>
      </c>
      <c r="D702" s="230">
        <v>5.3999999999999999E-2</v>
      </c>
      <c r="E702" s="230">
        <v>8.3000000000000004E-2</v>
      </c>
      <c r="F702" s="230">
        <v>0.05</v>
      </c>
      <c r="G702" s="230">
        <v>5.1999999999999998E-2</v>
      </c>
    </row>
    <row r="703" spans="1:7" ht="9.9499999999999993" customHeight="1" x14ac:dyDescent="0.15">
      <c r="A703" s="229">
        <v>733</v>
      </c>
      <c r="B703" s="231">
        <v>43494</v>
      </c>
      <c r="C703" s="230" t="s">
        <v>223</v>
      </c>
      <c r="D703" s="230">
        <v>4.3999999999999997E-2</v>
      </c>
      <c r="E703" s="230">
        <v>6.6000000000000003E-2</v>
      </c>
      <c r="F703" s="230">
        <v>4.3999999999999997E-2</v>
      </c>
      <c r="G703" s="230">
        <v>4.2999999999999997E-2</v>
      </c>
    </row>
    <row r="704" spans="1:7" ht="9.9499999999999993" customHeight="1" x14ac:dyDescent="0.15">
      <c r="A704" s="229">
        <v>734</v>
      </c>
      <c r="B704" s="234">
        <v>43501</v>
      </c>
      <c r="C704" s="230" t="s">
        <v>222</v>
      </c>
      <c r="D704" s="230">
        <v>0.05</v>
      </c>
      <c r="E704" s="230">
        <v>7.5999999999999998E-2</v>
      </c>
      <c r="F704" s="230">
        <v>5.2999999999999999E-2</v>
      </c>
      <c r="G704" s="230">
        <v>4.7E-2</v>
      </c>
    </row>
    <row r="705" spans="1:7" ht="9.9499999999999993" customHeight="1" x14ac:dyDescent="0.15">
      <c r="A705" s="229">
        <v>735</v>
      </c>
      <c r="B705" s="231">
        <v>43501</v>
      </c>
      <c r="C705" s="230" t="s">
        <v>223</v>
      </c>
      <c r="D705" s="230">
        <v>4.7E-2</v>
      </c>
      <c r="E705" s="230">
        <v>0.06</v>
      </c>
      <c r="F705" s="230">
        <v>4.3999999999999997E-2</v>
      </c>
      <c r="G705" s="230">
        <v>4.8000000000000001E-2</v>
      </c>
    </row>
    <row r="706" spans="1:7" ht="9.9499999999999993" customHeight="1" x14ac:dyDescent="0.15">
      <c r="A706" s="229">
        <v>736</v>
      </c>
      <c r="B706" s="234">
        <v>43508</v>
      </c>
      <c r="C706" s="230" t="s">
        <v>222</v>
      </c>
      <c r="D706" s="230">
        <v>5.2999999999999999E-2</v>
      </c>
      <c r="E706" s="230">
        <v>7.1999999999999995E-2</v>
      </c>
      <c r="F706" s="230">
        <v>5.6000000000000001E-2</v>
      </c>
      <c r="G706" s="230">
        <v>4.5999999999999999E-2</v>
      </c>
    </row>
    <row r="707" spans="1:7" ht="9.9499999999999993" customHeight="1" x14ac:dyDescent="0.15">
      <c r="A707" s="229">
        <v>737</v>
      </c>
      <c r="B707" s="231">
        <v>43508</v>
      </c>
      <c r="C707" s="230" t="s">
        <v>223</v>
      </c>
      <c r="D707" s="230">
        <v>0.05</v>
      </c>
      <c r="E707" s="230">
        <v>6.4000000000000001E-2</v>
      </c>
      <c r="F707" s="230">
        <v>4.4999999999999998E-2</v>
      </c>
      <c r="G707" s="230">
        <v>3.9E-2</v>
      </c>
    </row>
    <row r="708" spans="1:7" ht="9.9499999999999993" customHeight="1" x14ac:dyDescent="0.15">
      <c r="A708" s="229">
        <v>738</v>
      </c>
      <c r="B708" s="234">
        <v>43515</v>
      </c>
      <c r="C708" s="230" t="s">
        <v>222</v>
      </c>
      <c r="D708" s="230">
        <v>4.5999999999999999E-2</v>
      </c>
      <c r="E708" s="230">
        <v>8.5000000000000006E-2</v>
      </c>
      <c r="F708" s="230">
        <v>5.5E-2</v>
      </c>
      <c r="G708" s="230">
        <v>5.3999999999999999E-2</v>
      </c>
    </row>
    <row r="709" spans="1:7" ht="9.9499999999999993" customHeight="1" x14ac:dyDescent="0.15">
      <c r="A709" s="229">
        <v>739</v>
      </c>
      <c r="B709" s="231">
        <v>43515</v>
      </c>
      <c r="C709" s="230" t="s">
        <v>223</v>
      </c>
      <c r="D709" s="230">
        <v>5.0999999999999997E-2</v>
      </c>
      <c r="E709" s="230">
        <v>6.7000000000000004E-2</v>
      </c>
      <c r="F709" s="230">
        <v>4.3999999999999997E-2</v>
      </c>
      <c r="G709" s="230">
        <v>4.7E-2</v>
      </c>
    </row>
    <row r="710" spans="1:7" ht="9.9499999999999993" customHeight="1" x14ac:dyDescent="0.15">
      <c r="A710" s="229">
        <v>740</v>
      </c>
      <c r="B710" s="234">
        <v>43522</v>
      </c>
      <c r="C710" s="230" t="s">
        <v>222</v>
      </c>
      <c r="D710" s="230">
        <v>5.2999999999999999E-2</v>
      </c>
      <c r="E710" s="230">
        <v>7.3999999999999996E-2</v>
      </c>
      <c r="F710" s="230">
        <v>5.2999999999999999E-2</v>
      </c>
      <c r="G710" s="230">
        <v>5.2999999999999999E-2</v>
      </c>
    </row>
    <row r="711" spans="1:7" ht="9.9499999999999993" customHeight="1" x14ac:dyDescent="0.15">
      <c r="A711" s="229">
        <v>741</v>
      </c>
      <c r="B711" s="231">
        <v>43522</v>
      </c>
      <c r="C711" s="230" t="s">
        <v>223</v>
      </c>
      <c r="D711" s="230">
        <v>0.05</v>
      </c>
      <c r="E711" s="230">
        <v>6.4000000000000001E-2</v>
      </c>
      <c r="F711" s="230">
        <v>4.2999999999999997E-2</v>
      </c>
      <c r="G711" s="230">
        <v>4.8000000000000001E-2</v>
      </c>
    </row>
    <row r="712" spans="1:7" ht="9.9499999999999993" customHeight="1" x14ac:dyDescent="0.15">
      <c r="A712" s="229">
        <v>742</v>
      </c>
      <c r="B712" s="234">
        <v>43529</v>
      </c>
      <c r="C712" s="230" t="s">
        <v>222</v>
      </c>
      <c r="D712" s="230">
        <v>5.1999999999999998E-2</v>
      </c>
      <c r="E712" s="230">
        <v>8.5999999999999993E-2</v>
      </c>
      <c r="F712" s="230">
        <v>5.2999999999999999E-2</v>
      </c>
      <c r="G712" s="230">
        <v>5.5E-2</v>
      </c>
    </row>
    <row r="713" spans="1:7" ht="9.9499999999999993" customHeight="1" x14ac:dyDescent="0.15">
      <c r="A713" s="229">
        <v>743</v>
      </c>
      <c r="B713" s="231">
        <v>43529</v>
      </c>
      <c r="C713" s="230" t="s">
        <v>223</v>
      </c>
      <c r="D713" s="230">
        <v>4.5999999999999999E-2</v>
      </c>
      <c r="E713" s="230">
        <v>6.8000000000000005E-2</v>
      </c>
      <c r="F713" s="230">
        <v>4.7E-2</v>
      </c>
      <c r="G713" s="230">
        <v>4.7E-2</v>
      </c>
    </row>
    <row r="714" spans="1:7" ht="9.9499999999999993" customHeight="1" x14ac:dyDescent="0.15">
      <c r="A714" s="229">
        <v>744</v>
      </c>
      <c r="B714" s="234">
        <v>43536</v>
      </c>
      <c r="C714" s="230" t="s">
        <v>222</v>
      </c>
      <c r="D714" s="230">
        <v>5.6000000000000001E-2</v>
      </c>
      <c r="E714" s="230">
        <v>7.9000000000000001E-2</v>
      </c>
      <c r="F714" s="230">
        <v>0.06</v>
      </c>
      <c r="G714" s="230">
        <v>4.9000000000000002E-2</v>
      </c>
    </row>
    <row r="715" spans="1:7" ht="9.9499999999999993" customHeight="1" x14ac:dyDescent="0.15">
      <c r="A715" s="229">
        <v>745</v>
      </c>
      <c r="B715" s="231">
        <v>43536</v>
      </c>
      <c r="C715" s="230" t="s">
        <v>223</v>
      </c>
      <c r="D715" s="230">
        <v>4.5999999999999999E-2</v>
      </c>
      <c r="E715" s="230">
        <v>6.9000000000000006E-2</v>
      </c>
      <c r="F715" s="230">
        <v>4.1000000000000002E-2</v>
      </c>
      <c r="G715" s="230">
        <v>4.2999999999999997E-2</v>
      </c>
    </row>
    <row r="716" spans="1:7" ht="9.9499999999999993" customHeight="1" x14ac:dyDescent="0.15">
      <c r="A716" s="229">
        <v>746</v>
      </c>
      <c r="B716" s="234">
        <v>43543</v>
      </c>
      <c r="C716" s="230" t="s">
        <v>222</v>
      </c>
      <c r="D716" s="230">
        <v>0.05</v>
      </c>
      <c r="E716" s="230">
        <v>8.5000000000000006E-2</v>
      </c>
      <c r="F716" s="230">
        <v>5.8999999999999997E-2</v>
      </c>
      <c r="G716" s="230">
        <v>5.3999999999999999E-2</v>
      </c>
    </row>
    <row r="717" spans="1:7" ht="9.9499999999999993" customHeight="1" x14ac:dyDescent="0.15">
      <c r="A717" s="229">
        <v>747</v>
      </c>
      <c r="B717" s="231">
        <v>43543</v>
      </c>
      <c r="C717" s="230" t="s">
        <v>223</v>
      </c>
      <c r="D717" s="230">
        <v>4.8000000000000001E-2</v>
      </c>
      <c r="E717" s="230">
        <v>6.8000000000000005E-2</v>
      </c>
      <c r="F717" s="230">
        <v>4.2999999999999997E-2</v>
      </c>
      <c r="G717" s="230">
        <v>4.4999999999999998E-2</v>
      </c>
    </row>
    <row r="718" spans="1:7" ht="9.9499999999999993" customHeight="1" x14ac:dyDescent="0.15">
      <c r="A718" s="229">
        <v>748</v>
      </c>
      <c r="B718" s="234">
        <v>43550</v>
      </c>
      <c r="C718" s="230" t="s">
        <v>222</v>
      </c>
      <c r="D718" s="230">
        <v>5.2999999999999999E-2</v>
      </c>
      <c r="E718" s="230">
        <v>8.3000000000000004E-2</v>
      </c>
      <c r="F718" s="230">
        <v>5.5E-2</v>
      </c>
      <c r="G718" s="230">
        <v>5.0999999999999997E-2</v>
      </c>
    </row>
    <row r="719" spans="1:7" ht="9.9499999999999993" customHeight="1" x14ac:dyDescent="0.15">
      <c r="A719" s="229">
        <v>749</v>
      </c>
      <c r="B719" s="231">
        <v>43550</v>
      </c>
      <c r="C719" s="230" t="s">
        <v>223</v>
      </c>
      <c r="D719" s="230">
        <v>4.5999999999999999E-2</v>
      </c>
      <c r="E719" s="230">
        <v>6.9000000000000006E-2</v>
      </c>
      <c r="F719" s="230">
        <v>4.3999999999999997E-2</v>
      </c>
      <c r="G719" s="230">
        <v>4.5999999999999999E-2</v>
      </c>
    </row>
    <row r="720" spans="1:7" ht="9.9499999999999993" customHeight="1" x14ac:dyDescent="0.15">
      <c r="A720" s="229">
        <v>750</v>
      </c>
      <c r="B720" s="230" t="s">
        <v>94</v>
      </c>
      <c r="C720" s="230" t="s">
        <v>222</v>
      </c>
      <c r="D720" s="230" t="s">
        <v>94</v>
      </c>
      <c r="E720" s="230" t="s">
        <v>94</v>
      </c>
      <c r="F720" s="230" t="s">
        <v>94</v>
      </c>
      <c r="G720" s="230" t="s">
        <v>94</v>
      </c>
    </row>
    <row r="721" spans="1:7" ht="9.9499999999999993" customHeight="1" x14ac:dyDescent="0.15">
      <c r="A721" s="229">
        <v>751</v>
      </c>
      <c r="B721" s="233" t="s">
        <v>94</v>
      </c>
      <c r="C721" s="230" t="s">
        <v>223</v>
      </c>
      <c r="D721" s="230" t="s">
        <v>94</v>
      </c>
      <c r="E721" s="230" t="s">
        <v>94</v>
      </c>
      <c r="F721" s="230" t="s">
        <v>94</v>
      </c>
      <c r="G721" s="230" t="s">
        <v>94</v>
      </c>
    </row>
    <row r="722" spans="1:7" ht="9.9499999999999993" customHeight="1" x14ac:dyDescent="0.15">
      <c r="A722" s="229">
        <v>752</v>
      </c>
      <c r="B722" s="230" t="s">
        <v>94</v>
      </c>
      <c r="C722" s="230" t="s">
        <v>222</v>
      </c>
      <c r="D722" s="230" t="s">
        <v>94</v>
      </c>
      <c r="E722" s="230" t="s">
        <v>94</v>
      </c>
      <c r="F722" s="230" t="s">
        <v>94</v>
      </c>
      <c r="G722" s="230" t="s">
        <v>94</v>
      </c>
    </row>
    <row r="723" spans="1:7" ht="9.9499999999999993" customHeight="1" x14ac:dyDescent="0.15">
      <c r="A723" s="229">
        <v>753</v>
      </c>
      <c r="B723" s="233" t="s">
        <v>94</v>
      </c>
      <c r="C723" s="230" t="s">
        <v>223</v>
      </c>
      <c r="D723" s="230" t="s">
        <v>94</v>
      </c>
      <c r="E723" s="230" t="s">
        <v>94</v>
      </c>
      <c r="F723" s="230" t="s">
        <v>94</v>
      </c>
      <c r="G723" s="230" t="s">
        <v>94</v>
      </c>
    </row>
    <row r="724" spans="1:7" ht="9.9499999999999993" customHeight="1" x14ac:dyDescent="0.15">
      <c r="A724" s="229">
        <v>754</v>
      </c>
      <c r="B724" s="230" t="s">
        <v>94</v>
      </c>
      <c r="C724" s="230" t="s">
        <v>222</v>
      </c>
      <c r="D724" s="230" t="s">
        <v>94</v>
      </c>
      <c r="E724" s="230" t="s">
        <v>94</v>
      </c>
      <c r="F724" s="230" t="s">
        <v>94</v>
      </c>
      <c r="G724" s="230" t="s">
        <v>94</v>
      </c>
    </row>
    <row r="725" spans="1:7" ht="9.9499999999999993" customHeight="1" x14ac:dyDescent="0.15">
      <c r="A725" s="229">
        <v>755</v>
      </c>
      <c r="B725" s="233" t="s">
        <v>94</v>
      </c>
      <c r="C725" s="230" t="s">
        <v>223</v>
      </c>
      <c r="D725" s="230" t="s">
        <v>94</v>
      </c>
      <c r="E725" s="230" t="s">
        <v>94</v>
      </c>
      <c r="F725" s="230" t="s">
        <v>94</v>
      </c>
      <c r="G725" s="230" t="s">
        <v>94</v>
      </c>
    </row>
    <row r="726" spans="1:7" ht="9.9499999999999993" customHeight="1" x14ac:dyDescent="0.15">
      <c r="A726" s="229">
        <v>756</v>
      </c>
      <c r="B726" s="230" t="s">
        <v>94</v>
      </c>
      <c r="C726" s="230" t="s">
        <v>222</v>
      </c>
      <c r="D726" s="230" t="s">
        <v>94</v>
      </c>
      <c r="E726" s="230" t="s">
        <v>94</v>
      </c>
      <c r="F726" s="230" t="s">
        <v>94</v>
      </c>
      <c r="G726" s="230" t="s">
        <v>94</v>
      </c>
    </row>
    <row r="727" spans="1:7" ht="9.9499999999999993" customHeight="1" x14ac:dyDescent="0.15">
      <c r="A727" s="229">
        <v>757</v>
      </c>
      <c r="B727" s="233" t="s">
        <v>94</v>
      </c>
      <c r="C727" s="230" t="s">
        <v>223</v>
      </c>
      <c r="D727" s="230" t="s">
        <v>94</v>
      </c>
      <c r="E727" s="230" t="s">
        <v>94</v>
      </c>
      <c r="F727" s="230" t="s">
        <v>94</v>
      </c>
      <c r="G727" s="230" t="s">
        <v>94</v>
      </c>
    </row>
    <row r="728" spans="1:7" ht="9.9499999999999993" customHeight="1" x14ac:dyDescent="0.15">
      <c r="A728" s="229">
        <v>758</v>
      </c>
      <c r="B728" s="230" t="s">
        <v>94</v>
      </c>
      <c r="C728" s="230" t="s">
        <v>222</v>
      </c>
      <c r="D728" s="230" t="s">
        <v>94</v>
      </c>
      <c r="E728" s="230" t="s">
        <v>94</v>
      </c>
      <c r="F728" s="230" t="s">
        <v>94</v>
      </c>
      <c r="G728" s="230" t="s">
        <v>94</v>
      </c>
    </row>
    <row r="729" spans="1:7" ht="9.9499999999999993" customHeight="1" x14ac:dyDescent="0.15">
      <c r="A729" s="229">
        <v>759</v>
      </c>
      <c r="B729" s="233" t="s">
        <v>94</v>
      </c>
      <c r="C729" s="230" t="s">
        <v>223</v>
      </c>
      <c r="D729" s="230" t="s">
        <v>94</v>
      </c>
      <c r="E729" s="230" t="s">
        <v>94</v>
      </c>
      <c r="F729" s="230" t="s">
        <v>94</v>
      </c>
      <c r="G729" s="230" t="s">
        <v>94</v>
      </c>
    </row>
  </sheetData>
  <phoneticPr fontId="3"/>
  <pageMargins left="0.75" right="0.75" top="1" bottom="1" header="0" footer="0"/>
  <pageSetup paperSize="8" orientation="portrait" verticalDpi="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30"/>
  <sheetViews>
    <sheetView zoomScale="80" zoomScaleNormal="80" workbookViewId="0">
      <selection activeCell="X19" sqref="X19"/>
    </sheetView>
  </sheetViews>
  <sheetFormatPr defaultColWidth="3.875" defaultRowHeight="9.9499999999999993" customHeight="1" x14ac:dyDescent="0.15"/>
  <cols>
    <col min="1" max="1" width="2.625" customWidth="1"/>
    <col min="2" max="2" width="4.125" customWidth="1"/>
    <col min="3" max="3" width="7.125" customWidth="1"/>
    <col min="4" max="26" width="4.625" customWidth="1"/>
    <col min="27" max="29" width="4.375" customWidth="1"/>
  </cols>
  <sheetData>
    <row r="2" spans="1:25" ht="18" customHeight="1" x14ac:dyDescent="0.2">
      <c r="B2" s="55" t="s">
        <v>65</v>
      </c>
      <c r="I2" s="95" t="s">
        <v>91</v>
      </c>
      <c r="P2" s="56"/>
    </row>
    <row r="3" spans="1:25" ht="12" customHeight="1" x14ac:dyDescent="0.2">
      <c r="B3" s="55"/>
      <c r="I3" s="95" t="s">
        <v>92</v>
      </c>
      <c r="P3" s="56"/>
    </row>
    <row r="4" spans="1:25" s="243" customFormat="1" ht="11.1" customHeight="1" x14ac:dyDescent="0.15">
      <c r="A4" s="235" t="s">
        <v>4</v>
      </c>
      <c r="B4" s="236" t="s">
        <v>178</v>
      </c>
      <c r="C4" s="237" t="s">
        <v>6</v>
      </c>
      <c r="D4" s="237" t="s">
        <v>7</v>
      </c>
      <c r="E4" s="237" t="s">
        <v>8</v>
      </c>
      <c r="F4" s="237" t="s">
        <v>9</v>
      </c>
      <c r="G4" s="237" t="s">
        <v>179</v>
      </c>
      <c r="H4" s="237" t="s">
        <v>180</v>
      </c>
      <c r="I4" s="237" t="s">
        <v>265</v>
      </c>
      <c r="J4" s="238" t="s">
        <v>266</v>
      </c>
      <c r="K4" s="237" t="s">
        <v>267</v>
      </c>
      <c r="L4" s="237" t="s">
        <v>268</v>
      </c>
      <c r="M4" s="238" t="s">
        <v>181</v>
      </c>
      <c r="N4" s="238" t="s">
        <v>182</v>
      </c>
      <c r="O4" s="239" t="s">
        <v>13</v>
      </c>
      <c r="P4" s="240" t="s">
        <v>183</v>
      </c>
      <c r="Q4" s="238" t="s">
        <v>269</v>
      </c>
      <c r="R4" s="239" t="s">
        <v>15</v>
      </c>
      <c r="S4" s="238" t="s">
        <v>184</v>
      </c>
      <c r="T4" s="238" t="s">
        <v>185</v>
      </c>
      <c r="U4" s="239" t="s">
        <v>186</v>
      </c>
      <c r="V4" s="237" t="s">
        <v>19</v>
      </c>
      <c r="W4" s="241" t="s">
        <v>187</v>
      </c>
      <c r="X4" s="237" t="s">
        <v>188</v>
      </c>
      <c r="Y4" s="242"/>
    </row>
    <row r="5" spans="1:25" s="243" customFormat="1" ht="50.25" customHeight="1" x14ac:dyDescent="0.15">
      <c r="A5" s="235" t="s">
        <v>4</v>
      </c>
      <c r="B5" s="236" t="s">
        <v>5</v>
      </c>
      <c r="C5" s="237" t="s">
        <v>6</v>
      </c>
      <c r="D5" s="237" t="s">
        <v>7</v>
      </c>
      <c r="E5" s="237" t="s">
        <v>8</v>
      </c>
      <c r="F5" s="244" t="s">
        <v>189</v>
      </c>
      <c r="G5" s="245" t="s">
        <v>37</v>
      </c>
      <c r="H5" s="237" t="s">
        <v>10</v>
      </c>
      <c r="I5" s="237" t="s">
        <v>270</v>
      </c>
      <c r="J5" s="238" t="s">
        <v>271</v>
      </c>
      <c r="K5" s="237" t="s">
        <v>272</v>
      </c>
      <c r="L5" s="244" t="s">
        <v>273</v>
      </c>
      <c r="M5" s="246" t="s">
        <v>11</v>
      </c>
      <c r="N5" s="238" t="s">
        <v>12</v>
      </c>
      <c r="O5" s="247" t="s">
        <v>13</v>
      </c>
      <c r="P5" s="248" t="s">
        <v>14</v>
      </c>
      <c r="Q5" s="246" t="s">
        <v>274</v>
      </c>
      <c r="R5" s="248" t="s">
        <v>15</v>
      </c>
      <c r="S5" s="238" t="s">
        <v>16</v>
      </c>
      <c r="T5" s="238" t="s">
        <v>17</v>
      </c>
      <c r="U5" s="248" t="s">
        <v>18</v>
      </c>
      <c r="V5" s="237" t="s">
        <v>19</v>
      </c>
      <c r="W5" s="237" t="s">
        <v>190</v>
      </c>
      <c r="X5" s="249" t="s">
        <v>191</v>
      </c>
      <c r="Y5" s="250" t="s">
        <v>192</v>
      </c>
    </row>
    <row r="6" spans="1:25" s="24" customFormat="1" ht="11.1" customHeight="1" x14ac:dyDescent="0.2">
      <c r="A6" s="251">
        <v>35886</v>
      </c>
      <c r="B6" s="10" t="s">
        <v>20</v>
      </c>
      <c r="C6" s="22" t="s">
        <v>275</v>
      </c>
      <c r="D6" s="252" t="s">
        <v>276</v>
      </c>
      <c r="E6" s="253">
        <v>63175</v>
      </c>
      <c r="F6" s="253">
        <v>63175</v>
      </c>
      <c r="G6" s="253">
        <v>26959</v>
      </c>
      <c r="H6" s="253">
        <v>28523</v>
      </c>
      <c r="I6" s="253">
        <v>0</v>
      </c>
      <c r="J6" s="253">
        <v>0</v>
      </c>
      <c r="K6" s="253">
        <v>21258</v>
      </c>
      <c r="L6" s="253">
        <v>3431</v>
      </c>
      <c r="M6" s="253">
        <v>3834</v>
      </c>
      <c r="N6" s="253">
        <v>0</v>
      </c>
      <c r="O6" s="254">
        <v>28523</v>
      </c>
      <c r="P6" s="255">
        <v>87.971111033201282</v>
      </c>
      <c r="Q6" s="256">
        <v>3762</v>
      </c>
      <c r="R6" s="255">
        <v>13.189355958349402</v>
      </c>
      <c r="S6" s="256">
        <v>2002</v>
      </c>
      <c r="T6" s="256">
        <v>66</v>
      </c>
      <c r="U6" s="254">
        <v>5499</v>
      </c>
      <c r="V6" s="257"/>
      <c r="W6" s="23"/>
      <c r="X6" s="10"/>
      <c r="Y6" s="23"/>
    </row>
    <row r="7" spans="1:25" s="24" customFormat="1" ht="11.1" customHeight="1" x14ac:dyDescent="0.2">
      <c r="A7" s="251">
        <v>36251</v>
      </c>
      <c r="B7" s="10" t="s">
        <v>21</v>
      </c>
      <c r="C7" s="22" t="s">
        <v>275</v>
      </c>
      <c r="D7" s="252" t="s">
        <v>276</v>
      </c>
      <c r="E7" s="258">
        <v>62913</v>
      </c>
      <c r="F7" s="258">
        <v>62913</v>
      </c>
      <c r="G7" s="258">
        <v>26527</v>
      </c>
      <c r="H7" s="258">
        <v>28107</v>
      </c>
      <c r="I7" s="258">
        <v>0</v>
      </c>
      <c r="J7" s="258">
        <v>0</v>
      </c>
      <c r="K7" s="258">
        <v>21076</v>
      </c>
      <c r="L7" s="258">
        <v>2862</v>
      </c>
      <c r="M7" s="258">
        <v>4169</v>
      </c>
      <c r="N7" s="258">
        <v>0</v>
      </c>
      <c r="O7" s="254">
        <v>28107</v>
      </c>
      <c r="P7" s="255">
        <v>89.817483189241116</v>
      </c>
      <c r="Q7" s="259">
        <v>4042</v>
      </c>
      <c r="R7" s="255">
        <v>14.380759241470095</v>
      </c>
      <c r="S7" s="259">
        <v>2091</v>
      </c>
      <c r="T7" s="259">
        <v>108</v>
      </c>
      <c r="U7" s="254">
        <v>5061</v>
      </c>
      <c r="V7" s="257"/>
      <c r="W7" s="23"/>
      <c r="X7" s="10"/>
      <c r="Y7" s="23"/>
    </row>
    <row r="8" spans="1:25" s="24" customFormat="1" ht="11.1" customHeight="1" x14ac:dyDescent="0.2">
      <c r="A8" s="251">
        <v>36617</v>
      </c>
      <c r="B8" s="10" t="s">
        <v>22</v>
      </c>
      <c r="C8" s="22" t="s">
        <v>275</v>
      </c>
      <c r="D8" s="252" t="s">
        <v>276</v>
      </c>
      <c r="E8" s="253">
        <v>62434</v>
      </c>
      <c r="F8" s="253">
        <v>62434</v>
      </c>
      <c r="G8" s="253">
        <v>27161</v>
      </c>
      <c r="H8" s="253">
        <v>28780</v>
      </c>
      <c r="I8" s="253">
        <v>0</v>
      </c>
      <c r="J8" s="253">
        <v>0</v>
      </c>
      <c r="K8" s="253">
        <v>21695</v>
      </c>
      <c r="L8" s="253">
        <v>2990</v>
      </c>
      <c r="M8" s="253">
        <v>4095</v>
      </c>
      <c r="N8" s="253">
        <v>0</v>
      </c>
      <c r="O8" s="254">
        <v>28780</v>
      </c>
      <c r="P8" s="255">
        <v>89.610840861709519</v>
      </c>
      <c r="Q8" s="256">
        <v>3937</v>
      </c>
      <c r="R8" s="255">
        <v>13.679638637943015</v>
      </c>
      <c r="S8" s="256">
        <v>2990</v>
      </c>
      <c r="T8" s="259">
        <v>2055</v>
      </c>
      <c r="U8" s="254">
        <v>8035</v>
      </c>
      <c r="V8" s="257"/>
      <c r="W8" s="23"/>
      <c r="X8" s="10"/>
      <c r="Y8" s="23"/>
    </row>
    <row r="9" spans="1:25" s="24" customFormat="1" ht="11.1" customHeight="1" x14ac:dyDescent="0.2">
      <c r="A9" s="251">
        <v>36982</v>
      </c>
      <c r="B9" s="10" t="s">
        <v>23</v>
      </c>
      <c r="C9" s="22" t="s">
        <v>275</v>
      </c>
      <c r="D9" s="252" t="s">
        <v>276</v>
      </c>
      <c r="E9" s="253">
        <v>61983</v>
      </c>
      <c r="F9" s="253">
        <v>61983</v>
      </c>
      <c r="G9" s="253">
        <v>27413</v>
      </c>
      <c r="H9" s="253">
        <v>29174</v>
      </c>
      <c r="I9" s="253">
        <v>0</v>
      </c>
      <c r="J9" s="253">
        <v>0</v>
      </c>
      <c r="K9" s="253">
        <v>21885</v>
      </c>
      <c r="L9" s="253">
        <v>2192</v>
      </c>
      <c r="M9" s="253">
        <v>5097</v>
      </c>
      <c r="N9" s="253">
        <v>0</v>
      </c>
      <c r="O9" s="254">
        <v>29174</v>
      </c>
      <c r="P9" s="255">
        <v>92.48646054706245</v>
      </c>
      <c r="Q9" s="256">
        <v>4807</v>
      </c>
      <c r="R9" s="255">
        <v>16.477000068554194</v>
      </c>
      <c r="S9" s="256">
        <v>2048</v>
      </c>
      <c r="T9" s="256">
        <v>266</v>
      </c>
      <c r="U9" s="254">
        <v>4506</v>
      </c>
      <c r="V9" s="257"/>
      <c r="W9" s="23"/>
      <c r="X9" s="10"/>
      <c r="Y9" s="23"/>
    </row>
    <row r="10" spans="1:25" s="24" customFormat="1" ht="11.1" customHeight="1" x14ac:dyDescent="0.2">
      <c r="A10" s="251">
        <v>37347</v>
      </c>
      <c r="B10" s="10" t="s">
        <v>24</v>
      </c>
      <c r="C10" s="22" t="s">
        <v>275</v>
      </c>
      <c r="D10" s="252" t="s">
        <v>276</v>
      </c>
      <c r="E10" s="253">
        <v>61406</v>
      </c>
      <c r="F10" s="253">
        <v>61406</v>
      </c>
      <c r="G10" s="253">
        <v>27115</v>
      </c>
      <c r="H10" s="253">
        <v>28508</v>
      </c>
      <c r="I10" s="253">
        <v>0</v>
      </c>
      <c r="J10" s="253">
        <v>0</v>
      </c>
      <c r="K10" s="253">
        <v>21506</v>
      </c>
      <c r="L10" s="253">
        <v>1832</v>
      </c>
      <c r="M10" s="253">
        <v>5170</v>
      </c>
      <c r="N10" s="253">
        <v>0</v>
      </c>
      <c r="O10" s="254">
        <v>28508</v>
      </c>
      <c r="P10" s="255">
        <v>93.573733688789105</v>
      </c>
      <c r="Q10" s="256">
        <v>4911</v>
      </c>
      <c r="R10" s="255">
        <v>17.226743370282026</v>
      </c>
      <c r="S10" s="256">
        <v>2336</v>
      </c>
      <c r="T10" s="256">
        <v>211</v>
      </c>
      <c r="U10" s="254">
        <v>4379</v>
      </c>
      <c r="V10" s="257"/>
      <c r="W10" s="23"/>
      <c r="X10" s="10"/>
      <c r="Y10" s="23"/>
    </row>
    <row r="11" spans="1:25" s="24" customFormat="1" ht="11.1" customHeight="1" x14ac:dyDescent="0.2">
      <c r="A11" s="251">
        <v>37712</v>
      </c>
      <c r="B11" s="10" t="s">
        <v>25</v>
      </c>
      <c r="C11" s="22" t="s">
        <v>275</v>
      </c>
      <c r="D11" s="252" t="s">
        <v>276</v>
      </c>
      <c r="E11" s="260">
        <v>60937</v>
      </c>
      <c r="F11" s="260">
        <v>60937</v>
      </c>
      <c r="G11" s="260">
        <v>28953</v>
      </c>
      <c r="H11" s="260">
        <v>27276</v>
      </c>
      <c r="I11" s="260">
        <v>0</v>
      </c>
      <c r="J11" s="260">
        <v>0</v>
      </c>
      <c r="K11" s="260">
        <v>21729</v>
      </c>
      <c r="L11" s="260">
        <v>2057</v>
      </c>
      <c r="M11" s="260">
        <v>5167</v>
      </c>
      <c r="N11" s="260">
        <v>0</v>
      </c>
      <c r="O11" s="254">
        <v>28953</v>
      </c>
      <c r="P11" s="255">
        <v>92.895382171104885</v>
      </c>
      <c r="Q11" s="261">
        <v>4784</v>
      </c>
      <c r="R11" s="255">
        <v>16.52333091562187</v>
      </c>
      <c r="S11" s="261">
        <v>2243</v>
      </c>
      <c r="T11" s="261">
        <v>239</v>
      </c>
      <c r="U11" s="254">
        <v>4539</v>
      </c>
      <c r="V11" s="257"/>
      <c r="W11" s="23"/>
      <c r="X11" s="10"/>
      <c r="Y11" s="23"/>
    </row>
    <row r="12" spans="1:25" s="24" customFormat="1" ht="11.1" customHeight="1" x14ac:dyDescent="0.2">
      <c r="A12" s="251">
        <v>38078</v>
      </c>
      <c r="B12" s="10" t="s">
        <v>26</v>
      </c>
      <c r="C12" s="22" t="s">
        <v>275</v>
      </c>
      <c r="D12" s="252" t="s">
        <v>276</v>
      </c>
      <c r="E12" s="253">
        <v>60593</v>
      </c>
      <c r="F12" s="253">
        <v>60593</v>
      </c>
      <c r="G12" s="253">
        <v>26552</v>
      </c>
      <c r="H12" s="253">
        <v>25128</v>
      </c>
      <c r="I12" s="253">
        <v>0</v>
      </c>
      <c r="J12" s="253">
        <v>0</v>
      </c>
      <c r="K12" s="253">
        <v>19799</v>
      </c>
      <c r="L12" s="253">
        <v>1836</v>
      </c>
      <c r="M12" s="253">
        <v>4917</v>
      </c>
      <c r="N12" s="253">
        <v>0</v>
      </c>
      <c r="O12" s="254">
        <v>26552</v>
      </c>
      <c r="P12" s="255">
        <v>93.085266646580294</v>
      </c>
      <c r="Q12" s="256">
        <v>4474</v>
      </c>
      <c r="R12" s="255">
        <v>16.849954805664357</v>
      </c>
      <c r="S12" s="256">
        <v>2041</v>
      </c>
      <c r="T12" s="256">
        <v>241</v>
      </c>
      <c r="U12" s="254">
        <v>4118</v>
      </c>
      <c r="V12" s="257"/>
      <c r="W12" s="23"/>
      <c r="X12" s="10"/>
      <c r="Y12" s="23"/>
    </row>
    <row r="13" spans="1:25" s="24" customFormat="1" ht="11.1" customHeight="1" x14ac:dyDescent="0.2">
      <c r="A13" s="251">
        <v>38443</v>
      </c>
      <c r="B13" s="10" t="s">
        <v>27</v>
      </c>
      <c r="C13" s="22" t="s">
        <v>275</v>
      </c>
      <c r="D13" s="252" t="s">
        <v>276</v>
      </c>
      <c r="E13" s="253">
        <v>60251</v>
      </c>
      <c r="F13" s="253">
        <v>60251</v>
      </c>
      <c r="G13" s="253">
        <v>26624</v>
      </c>
      <c r="H13" s="253">
        <v>24969</v>
      </c>
      <c r="I13" s="253">
        <v>0</v>
      </c>
      <c r="J13" s="253">
        <v>0</v>
      </c>
      <c r="K13" s="253">
        <v>19842</v>
      </c>
      <c r="L13" s="253">
        <v>1937</v>
      </c>
      <c r="M13" s="253">
        <v>7038</v>
      </c>
      <c r="N13" s="253">
        <v>0</v>
      </c>
      <c r="O13" s="254">
        <v>28817</v>
      </c>
      <c r="P13" s="255">
        <v>93.278273241489401</v>
      </c>
      <c r="Q13" s="256">
        <v>4379</v>
      </c>
      <c r="R13" s="255">
        <v>15.195891314154839</v>
      </c>
      <c r="S13" s="256">
        <v>2099</v>
      </c>
      <c r="T13" s="256">
        <v>281</v>
      </c>
      <c r="U13" s="254">
        <v>4317</v>
      </c>
      <c r="V13" s="257"/>
      <c r="W13" s="23"/>
      <c r="X13" s="10"/>
      <c r="Y13" s="23"/>
    </row>
    <row r="14" spans="1:25" s="24" customFormat="1" ht="11.1" customHeight="1" x14ac:dyDescent="0.2">
      <c r="A14" s="251">
        <v>38808</v>
      </c>
      <c r="B14" s="10" t="s">
        <v>28</v>
      </c>
      <c r="C14" s="22" t="s">
        <v>275</v>
      </c>
      <c r="D14" s="252" t="s">
        <v>276</v>
      </c>
      <c r="E14" s="253">
        <v>59665</v>
      </c>
      <c r="F14" s="253">
        <v>59665</v>
      </c>
      <c r="G14" s="253">
        <v>25428</v>
      </c>
      <c r="H14" s="253">
        <v>23813</v>
      </c>
      <c r="I14" s="253">
        <v>0</v>
      </c>
      <c r="J14" s="253">
        <v>0</v>
      </c>
      <c r="K14" s="253">
        <v>20272</v>
      </c>
      <c r="L14" s="253">
        <v>263</v>
      </c>
      <c r="M14" s="253">
        <v>4727</v>
      </c>
      <c r="N14" s="253">
        <v>0</v>
      </c>
      <c r="O14" s="254">
        <v>25262</v>
      </c>
      <c r="P14" s="255">
        <v>98.958910616736588</v>
      </c>
      <c r="Q14" s="256">
        <v>4727</v>
      </c>
      <c r="R14" s="255">
        <v>18.71189929538437</v>
      </c>
      <c r="S14" s="256">
        <v>2335</v>
      </c>
      <c r="T14" s="256">
        <v>166</v>
      </c>
      <c r="U14" s="254">
        <v>2764</v>
      </c>
      <c r="V14" s="257"/>
      <c r="W14" s="23"/>
      <c r="X14" s="10"/>
      <c r="Y14" s="23"/>
    </row>
    <row r="15" spans="1:25" s="24" customFormat="1" ht="11.1" customHeight="1" x14ac:dyDescent="0.2">
      <c r="A15" s="251">
        <v>39173</v>
      </c>
      <c r="B15" s="10" t="s">
        <v>29</v>
      </c>
      <c r="C15" s="22" t="s">
        <v>275</v>
      </c>
      <c r="D15" s="252" t="s">
        <v>276</v>
      </c>
      <c r="E15" s="253">
        <v>59481</v>
      </c>
      <c r="F15" s="253">
        <v>59481</v>
      </c>
      <c r="G15" s="253">
        <v>24713</v>
      </c>
      <c r="H15" s="253">
        <v>23280</v>
      </c>
      <c r="I15" s="253">
        <v>0</v>
      </c>
      <c r="J15" s="253">
        <v>0</v>
      </c>
      <c r="K15" s="253">
        <v>18982</v>
      </c>
      <c r="L15" s="253">
        <v>182</v>
      </c>
      <c r="M15" s="253">
        <v>6021</v>
      </c>
      <c r="N15" s="253">
        <v>24</v>
      </c>
      <c r="O15" s="254">
        <v>25209</v>
      </c>
      <c r="P15" s="255">
        <v>99.278035622198431</v>
      </c>
      <c r="Q15" s="256">
        <v>4319</v>
      </c>
      <c r="R15" s="255">
        <v>17.227974136221192</v>
      </c>
      <c r="S15" s="256">
        <v>2317</v>
      </c>
      <c r="T15" s="256">
        <v>120</v>
      </c>
      <c r="U15" s="254">
        <v>2619</v>
      </c>
      <c r="V15" s="257"/>
      <c r="W15" s="23"/>
      <c r="X15" s="10"/>
      <c r="Y15" s="23"/>
    </row>
    <row r="16" spans="1:25" s="24" customFormat="1" ht="11.1" customHeight="1" x14ac:dyDescent="0.2">
      <c r="A16" s="251">
        <v>39539</v>
      </c>
      <c r="B16" s="10" t="s">
        <v>30</v>
      </c>
      <c r="C16" s="22" t="s">
        <v>275</v>
      </c>
      <c r="D16" s="252" t="s">
        <v>276</v>
      </c>
      <c r="E16" s="253">
        <v>58966</v>
      </c>
      <c r="F16" s="253">
        <v>58966</v>
      </c>
      <c r="G16" s="253">
        <v>24095</v>
      </c>
      <c r="H16" s="253">
        <v>21507</v>
      </c>
      <c r="I16" s="253">
        <v>0</v>
      </c>
      <c r="J16" s="253">
        <v>0</v>
      </c>
      <c r="K16" s="253">
        <v>17693</v>
      </c>
      <c r="L16" s="253">
        <v>248</v>
      </c>
      <c r="M16" s="253">
        <v>5453</v>
      </c>
      <c r="N16" s="253">
        <v>1227</v>
      </c>
      <c r="O16" s="254">
        <v>24621</v>
      </c>
      <c r="P16" s="255">
        <v>98.992729783518129</v>
      </c>
      <c r="Q16" s="256">
        <v>3816</v>
      </c>
      <c r="R16" s="255">
        <v>20.482514926282441</v>
      </c>
      <c r="S16" s="256">
        <v>2232</v>
      </c>
      <c r="T16" s="256">
        <v>101</v>
      </c>
      <c r="U16" s="254">
        <v>2581</v>
      </c>
      <c r="V16" s="257"/>
      <c r="W16" s="23"/>
      <c r="X16" s="10"/>
      <c r="Y16" s="23"/>
    </row>
    <row r="17" spans="1:25" s="24" customFormat="1" ht="11.1" customHeight="1" x14ac:dyDescent="0.2">
      <c r="A17" s="251">
        <v>39904</v>
      </c>
      <c r="B17" s="10" t="s">
        <v>31</v>
      </c>
      <c r="C17" s="22" t="s">
        <v>275</v>
      </c>
      <c r="D17" s="252" t="s">
        <v>276</v>
      </c>
      <c r="E17" s="253">
        <v>58552</v>
      </c>
      <c r="F17" s="253">
        <v>58552</v>
      </c>
      <c r="G17" s="253">
        <v>23724</v>
      </c>
      <c r="H17" s="253">
        <v>20940</v>
      </c>
      <c r="I17" s="253">
        <v>0</v>
      </c>
      <c r="J17" s="253">
        <v>0</v>
      </c>
      <c r="K17" s="253">
        <v>17143</v>
      </c>
      <c r="L17" s="253">
        <v>514</v>
      </c>
      <c r="M17" s="253">
        <v>5603</v>
      </c>
      <c r="N17" s="253">
        <v>1280</v>
      </c>
      <c r="O17" s="254">
        <v>24540</v>
      </c>
      <c r="P17" s="255">
        <v>97.905460472697641</v>
      </c>
      <c r="Q17" s="256">
        <v>3727</v>
      </c>
      <c r="R17" s="255">
        <v>20.403422982885086</v>
      </c>
      <c r="S17" s="256">
        <v>2167</v>
      </c>
      <c r="T17" s="256">
        <v>105</v>
      </c>
      <c r="U17" s="254">
        <v>2786</v>
      </c>
      <c r="V17" s="257"/>
      <c r="W17" s="23"/>
      <c r="X17" s="10"/>
      <c r="Y17" s="23"/>
    </row>
    <row r="18" spans="1:25" s="24" customFormat="1" ht="11.1" customHeight="1" x14ac:dyDescent="0.2">
      <c r="A18" s="251">
        <v>40269</v>
      </c>
      <c r="B18" s="10" t="s">
        <v>32</v>
      </c>
      <c r="C18" s="22" t="s">
        <v>275</v>
      </c>
      <c r="D18" s="252" t="s">
        <v>276</v>
      </c>
      <c r="E18" s="253">
        <v>57954</v>
      </c>
      <c r="F18" s="253">
        <v>57954</v>
      </c>
      <c r="G18" s="253">
        <v>22573</v>
      </c>
      <c r="H18" s="253">
        <v>19728</v>
      </c>
      <c r="I18" s="253">
        <v>0</v>
      </c>
      <c r="J18" s="253">
        <v>0</v>
      </c>
      <c r="K18" s="253">
        <v>16514</v>
      </c>
      <c r="L18" s="253">
        <v>353</v>
      </c>
      <c r="M18" s="253">
        <v>4975</v>
      </c>
      <c r="N18" s="253">
        <v>1303</v>
      </c>
      <c r="O18" s="254">
        <v>23145</v>
      </c>
      <c r="P18" s="255">
        <v>98.474832577230515</v>
      </c>
      <c r="Q18" s="256">
        <v>3369</v>
      </c>
      <c r="R18" s="255">
        <v>20.185785266796287</v>
      </c>
      <c r="S18" s="256">
        <v>2119</v>
      </c>
      <c r="T18" s="256">
        <v>109</v>
      </c>
      <c r="U18" s="254">
        <v>2581</v>
      </c>
      <c r="V18" s="257"/>
      <c r="W18" s="23"/>
      <c r="X18" s="10"/>
      <c r="Y18" s="23"/>
    </row>
    <row r="19" spans="1:25" s="24" customFormat="1" ht="11.1" customHeight="1" x14ac:dyDescent="0.2">
      <c r="A19" s="251">
        <v>40634</v>
      </c>
      <c r="B19" s="10" t="s">
        <v>33</v>
      </c>
      <c r="C19" s="22" t="s">
        <v>275</v>
      </c>
      <c r="D19" s="23" t="s">
        <v>277</v>
      </c>
      <c r="E19" s="253">
        <v>57292</v>
      </c>
      <c r="F19" s="253">
        <v>57292</v>
      </c>
      <c r="G19" s="253">
        <v>24961</v>
      </c>
      <c r="H19" s="253">
        <v>21382</v>
      </c>
      <c r="I19" s="253">
        <v>3579</v>
      </c>
      <c r="J19" s="253">
        <v>0</v>
      </c>
      <c r="K19" s="253">
        <v>19558</v>
      </c>
      <c r="L19" s="253">
        <v>472</v>
      </c>
      <c r="M19" s="253">
        <v>5764</v>
      </c>
      <c r="N19" s="253">
        <v>1263</v>
      </c>
      <c r="O19" s="254">
        <v>27057</v>
      </c>
      <c r="P19" s="255">
        <v>98.25553461211517</v>
      </c>
      <c r="Q19" s="256">
        <v>3802</v>
      </c>
      <c r="R19" s="255">
        <v>18.719739808552315</v>
      </c>
      <c r="S19" s="256">
        <v>2774</v>
      </c>
      <c r="T19" s="256">
        <v>140</v>
      </c>
      <c r="U19" s="254">
        <v>3386</v>
      </c>
      <c r="V19" s="257"/>
      <c r="W19" s="23"/>
      <c r="X19" s="10"/>
      <c r="Y19" s="23"/>
    </row>
    <row r="20" spans="1:25" s="1" customFormat="1" ht="11.1" customHeight="1" x14ac:dyDescent="0.2">
      <c r="A20" s="251">
        <v>41000</v>
      </c>
      <c r="B20" s="10" t="s">
        <v>278</v>
      </c>
      <c r="C20" s="25" t="s">
        <v>275</v>
      </c>
      <c r="D20" s="26" t="s">
        <v>277</v>
      </c>
      <c r="E20" s="27">
        <v>56641</v>
      </c>
      <c r="F20" s="27">
        <v>56641</v>
      </c>
      <c r="G20" s="27">
        <v>22582</v>
      </c>
      <c r="H20" s="27">
        <v>20701</v>
      </c>
      <c r="I20" s="27">
        <v>0</v>
      </c>
      <c r="J20" s="27">
        <v>0</v>
      </c>
      <c r="K20" s="27">
        <v>18805</v>
      </c>
      <c r="L20" s="27">
        <v>399</v>
      </c>
      <c r="M20" s="27">
        <v>3378</v>
      </c>
      <c r="N20" s="27">
        <v>0</v>
      </c>
      <c r="O20" s="254">
        <v>22582</v>
      </c>
      <c r="P20" s="255">
        <v>98.233106013639187</v>
      </c>
      <c r="Q20" s="25">
        <v>3378</v>
      </c>
      <c r="R20" s="255">
        <v>14.958816756708885</v>
      </c>
      <c r="S20" s="25">
        <v>2316</v>
      </c>
      <c r="T20" s="25">
        <v>0</v>
      </c>
      <c r="U20" s="254">
        <v>2715</v>
      </c>
      <c r="V20" s="257"/>
      <c r="W20" s="23"/>
      <c r="X20" s="10"/>
      <c r="Y20" s="25"/>
    </row>
    <row r="21" spans="1:25" s="1" customFormat="1" ht="11.1" customHeight="1" x14ac:dyDescent="0.2">
      <c r="A21" s="251">
        <v>41365</v>
      </c>
      <c r="B21" s="10" t="s">
        <v>279</v>
      </c>
      <c r="C21" s="25" t="s">
        <v>275</v>
      </c>
      <c r="D21" s="25" t="s">
        <v>277</v>
      </c>
      <c r="E21" s="262">
        <v>56322</v>
      </c>
      <c r="F21" s="27">
        <v>56322</v>
      </c>
      <c r="G21" s="27">
        <v>22302</v>
      </c>
      <c r="H21" s="27">
        <v>20695</v>
      </c>
      <c r="I21" s="27">
        <v>0</v>
      </c>
      <c r="J21" s="27">
        <v>0</v>
      </c>
      <c r="K21" s="27">
        <v>18403</v>
      </c>
      <c r="L21" s="27">
        <v>226</v>
      </c>
      <c r="M21" s="27">
        <v>3672</v>
      </c>
      <c r="N21" s="27">
        <v>0</v>
      </c>
      <c r="O21" s="254">
        <v>22301</v>
      </c>
      <c r="P21" s="255">
        <v>98.986592529482991</v>
      </c>
      <c r="Q21" s="25">
        <v>0</v>
      </c>
      <c r="R21" s="255">
        <v>0</v>
      </c>
      <c r="S21" s="25">
        <v>2353</v>
      </c>
      <c r="T21" s="25">
        <v>117</v>
      </c>
      <c r="U21" s="254">
        <v>2696</v>
      </c>
      <c r="V21" s="257"/>
      <c r="W21" s="23"/>
      <c r="X21" s="10"/>
      <c r="Y21" s="25"/>
    </row>
    <row r="22" spans="1:25" s="1" customFormat="1" ht="11.1" customHeight="1" x14ac:dyDescent="0.2">
      <c r="A22" s="251">
        <v>41730</v>
      </c>
      <c r="B22" s="10" t="s">
        <v>34</v>
      </c>
      <c r="C22" s="25" t="s">
        <v>275</v>
      </c>
      <c r="D22" s="25" t="s">
        <v>277</v>
      </c>
      <c r="E22" s="262">
        <v>56067</v>
      </c>
      <c r="F22" s="27">
        <v>56067</v>
      </c>
      <c r="G22" s="27">
        <v>20812</v>
      </c>
      <c r="H22" s="27">
        <v>19396</v>
      </c>
      <c r="I22" s="27">
        <v>0</v>
      </c>
      <c r="J22" s="27">
        <v>0</v>
      </c>
      <c r="K22" s="27">
        <v>16482</v>
      </c>
      <c r="L22" s="27">
        <v>210</v>
      </c>
      <c r="M22" s="27">
        <v>4117</v>
      </c>
      <c r="N22" s="27">
        <v>0</v>
      </c>
      <c r="O22" s="254">
        <v>20809</v>
      </c>
      <c r="P22" s="255">
        <v>98.990821279254178</v>
      </c>
      <c r="Q22" s="25">
        <v>0</v>
      </c>
      <c r="R22" s="255">
        <v>0</v>
      </c>
      <c r="S22" s="25">
        <v>2326</v>
      </c>
      <c r="T22" s="25">
        <v>104</v>
      </c>
      <c r="U22" s="254">
        <v>2640</v>
      </c>
      <c r="V22" s="257"/>
      <c r="W22" s="23"/>
      <c r="X22" s="10"/>
      <c r="Y22" s="25"/>
    </row>
    <row r="23" spans="1:25" s="24" customFormat="1" ht="11.1" customHeight="1" x14ac:dyDescent="0.2">
      <c r="A23" s="251">
        <v>42095</v>
      </c>
      <c r="B23" s="10" t="s">
        <v>35</v>
      </c>
      <c r="C23" s="28" t="s">
        <v>275</v>
      </c>
      <c r="D23" s="28" t="s">
        <v>277</v>
      </c>
      <c r="E23" s="263">
        <v>55632</v>
      </c>
      <c r="F23" s="263">
        <v>55632</v>
      </c>
      <c r="G23" s="263">
        <v>20507</v>
      </c>
      <c r="H23" s="263">
        <v>19274</v>
      </c>
      <c r="I23" s="263">
        <v>0</v>
      </c>
      <c r="J23" s="263">
        <v>0</v>
      </c>
      <c r="K23" s="263">
        <v>16437</v>
      </c>
      <c r="L23" s="263">
        <v>84</v>
      </c>
      <c r="M23" s="263">
        <v>3987</v>
      </c>
      <c r="N23" s="263">
        <v>0</v>
      </c>
      <c r="O23" s="254">
        <v>20508</v>
      </c>
      <c r="P23" s="255">
        <v>99.590403744880049</v>
      </c>
      <c r="Q23" s="263">
        <v>0</v>
      </c>
      <c r="R23" s="255">
        <v>0</v>
      </c>
      <c r="S23" s="263">
        <v>2271</v>
      </c>
      <c r="T23" s="263">
        <v>90</v>
      </c>
      <c r="U23" s="254">
        <v>2445</v>
      </c>
      <c r="V23" s="257"/>
      <c r="W23" s="23"/>
      <c r="X23" s="10"/>
      <c r="Y23" s="25">
        <v>1233</v>
      </c>
    </row>
    <row r="24" spans="1:25" s="24" customFormat="1" ht="11.1" customHeight="1" x14ac:dyDescent="0.2">
      <c r="A24" s="251">
        <v>42461</v>
      </c>
      <c r="B24" s="10" t="s">
        <v>36</v>
      </c>
      <c r="C24" s="29" t="s">
        <v>275</v>
      </c>
      <c r="D24" s="29" t="s">
        <v>277</v>
      </c>
      <c r="E24" s="264">
        <v>55238</v>
      </c>
      <c r="F24" s="264">
        <v>55238</v>
      </c>
      <c r="G24" s="264">
        <v>20517</v>
      </c>
      <c r="H24" s="264">
        <v>19227</v>
      </c>
      <c r="I24" s="264">
        <v>0</v>
      </c>
      <c r="J24" s="264">
        <v>0</v>
      </c>
      <c r="K24" s="264">
        <v>16529</v>
      </c>
      <c r="L24" s="264">
        <v>271</v>
      </c>
      <c r="M24" s="264">
        <v>3719</v>
      </c>
      <c r="N24" s="264">
        <v>0</v>
      </c>
      <c r="O24" s="254">
        <v>20519</v>
      </c>
      <c r="P24" s="255">
        <v>98.679272869048191</v>
      </c>
      <c r="Q24" s="264">
        <v>0</v>
      </c>
      <c r="R24" s="255">
        <v>0</v>
      </c>
      <c r="S24" s="264">
        <v>2371</v>
      </c>
      <c r="T24" s="264">
        <v>85</v>
      </c>
      <c r="U24" s="254">
        <v>2727</v>
      </c>
      <c r="V24" s="257"/>
      <c r="W24" s="23"/>
      <c r="X24" s="10"/>
      <c r="Y24" s="25">
        <v>1290</v>
      </c>
    </row>
    <row r="25" spans="1:25" s="24" customFormat="1" ht="11.1" customHeight="1" x14ac:dyDescent="0.2">
      <c r="A25" s="251">
        <v>42826</v>
      </c>
      <c r="B25" s="10" t="s">
        <v>280</v>
      </c>
      <c r="C25" s="29" t="s">
        <v>275</v>
      </c>
      <c r="D25" s="29" t="s">
        <v>277</v>
      </c>
      <c r="E25" s="264">
        <v>54844</v>
      </c>
      <c r="F25" s="264">
        <v>54844</v>
      </c>
      <c r="G25" s="264">
        <v>23703</v>
      </c>
      <c r="H25" s="264">
        <v>19452</v>
      </c>
      <c r="I25" s="264">
        <v>0</v>
      </c>
      <c r="J25" s="264">
        <v>0</v>
      </c>
      <c r="K25" s="264">
        <v>16614</v>
      </c>
      <c r="L25" s="264">
        <v>0</v>
      </c>
      <c r="M25" s="264">
        <v>4360</v>
      </c>
      <c r="N25" s="264">
        <v>0</v>
      </c>
      <c r="O25" s="254">
        <v>20974</v>
      </c>
      <c r="P25" s="255">
        <v>100</v>
      </c>
      <c r="Q25" s="264">
        <v>2323</v>
      </c>
      <c r="R25" s="255">
        <v>11.075617431105178</v>
      </c>
      <c r="S25" s="264">
        <v>2098</v>
      </c>
      <c r="T25" s="264">
        <v>406</v>
      </c>
      <c r="U25" s="254">
        <v>2504</v>
      </c>
      <c r="V25" s="257"/>
      <c r="W25" s="23"/>
      <c r="X25" s="10"/>
      <c r="Y25" s="25">
        <v>4251</v>
      </c>
    </row>
    <row r="26" spans="1:25" ht="11.1" customHeight="1" x14ac:dyDescent="0.2">
      <c r="A26" s="251">
        <v>43191</v>
      </c>
      <c r="B26" s="10" t="s">
        <v>281</v>
      </c>
      <c r="C26" s="29" t="s">
        <v>275</v>
      </c>
      <c r="D26" s="29" t="s">
        <v>277</v>
      </c>
      <c r="E26" s="265"/>
      <c r="F26" s="265"/>
      <c r="G26" s="265"/>
      <c r="H26" s="265"/>
      <c r="I26" s="265"/>
      <c r="J26" s="265"/>
      <c r="K26" s="265"/>
      <c r="L26" s="265"/>
      <c r="M26" s="265"/>
      <c r="N26" s="265"/>
      <c r="O26" s="265"/>
      <c r="P26" s="265"/>
      <c r="Q26" s="265"/>
      <c r="R26" s="265"/>
      <c r="S26" s="265"/>
      <c r="T26" s="265"/>
      <c r="U26" s="265"/>
      <c r="V26" s="23"/>
      <c r="W26" s="23"/>
      <c r="X26" s="10"/>
      <c r="Y26" s="25"/>
    </row>
    <row r="27" spans="1:25" ht="11.1" customHeight="1" x14ac:dyDescent="0.2">
      <c r="A27" s="251">
        <v>43556</v>
      </c>
      <c r="B27" s="10" t="s">
        <v>282</v>
      </c>
      <c r="C27" s="29" t="s">
        <v>275</v>
      </c>
      <c r="D27" s="29" t="s">
        <v>277</v>
      </c>
      <c r="E27" s="265"/>
      <c r="F27" s="265"/>
      <c r="G27" s="265"/>
      <c r="H27" s="265"/>
      <c r="I27" s="265"/>
      <c r="J27" s="265"/>
      <c r="K27" s="265"/>
      <c r="L27" s="265"/>
      <c r="M27" s="265"/>
      <c r="N27" s="265"/>
      <c r="O27" s="265"/>
      <c r="P27" s="265"/>
      <c r="Q27" s="265"/>
      <c r="R27" s="265"/>
      <c r="S27" s="265"/>
      <c r="T27" s="265"/>
      <c r="U27" s="265"/>
      <c r="V27" s="23"/>
      <c r="W27" s="23"/>
      <c r="X27" s="10"/>
      <c r="Y27" s="25"/>
    </row>
    <row r="28" spans="1:25" ht="11.1" customHeight="1" x14ac:dyDescent="0.15"/>
    <row r="29" spans="1:25" ht="11.1" customHeight="1" x14ac:dyDescent="0.15"/>
    <row r="30" spans="1:25" ht="11.1" customHeight="1" x14ac:dyDescent="0.15"/>
  </sheetData>
  <phoneticPr fontId="6"/>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U1:AM302"/>
  <sheetViews>
    <sheetView topLeftCell="A14" zoomScale="75" zoomScaleNormal="75" workbookViewId="0">
      <selection activeCell="AJ14" sqref="AJ14:AJ302"/>
    </sheetView>
  </sheetViews>
  <sheetFormatPr defaultRowHeight="9.9499999999999993" customHeight="1" x14ac:dyDescent="0.15"/>
  <cols>
    <col min="1" max="1" width="2.375" style="273" customWidth="1"/>
    <col min="2" max="20" width="4.875" style="273" customWidth="1"/>
    <col min="21" max="21" width="3" style="273" customWidth="1"/>
    <col min="22" max="22" width="7.375" style="274" customWidth="1"/>
    <col min="23" max="31" width="4.875" style="273" customWidth="1"/>
    <col min="32" max="33" width="4.625" style="275" customWidth="1"/>
    <col min="34" max="36" width="4.625" style="291" customWidth="1"/>
    <col min="37" max="38" width="4.625" style="275" customWidth="1"/>
    <col min="39" max="39" width="4.625" style="276" customWidth="1"/>
    <col min="40" max="43" width="4.875" style="273" customWidth="1"/>
    <col min="44" max="16384" width="9" style="273"/>
  </cols>
  <sheetData>
    <row r="1" spans="21:38" ht="9.9499999999999993" customHeight="1" x14ac:dyDescent="0.15">
      <c r="AH1" s="275"/>
      <c r="AI1" s="275"/>
      <c r="AJ1" s="275"/>
    </row>
    <row r="8" spans="21:38" ht="9.9499999999999993" customHeight="1" x14ac:dyDescent="0.15">
      <c r="AF8" s="277">
        <f>8.021/365.25</f>
        <v>2.1960301163586587E-2</v>
      </c>
      <c r="AG8" s="277">
        <v>2.0619999999999998</v>
      </c>
      <c r="AH8" s="278">
        <v>30.07</v>
      </c>
      <c r="AI8" s="275" t="s">
        <v>69</v>
      </c>
      <c r="AJ8" s="279"/>
      <c r="AK8" s="279"/>
      <c r="AL8" s="279"/>
    </row>
    <row r="9" spans="21:38" ht="9.9499999999999993" customHeight="1" x14ac:dyDescent="0.15">
      <c r="U9" s="280">
        <v>42</v>
      </c>
      <c r="V9" s="281" t="s">
        <v>313</v>
      </c>
      <c r="Y9" s="281" t="s">
        <v>214</v>
      </c>
      <c r="AF9" s="378" t="s">
        <v>70</v>
      </c>
      <c r="AG9" s="376" t="s">
        <v>314</v>
      </c>
      <c r="AH9" s="376" t="s">
        <v>315</v>
      </c>
      <c r="AI9" s="376" t="s">
        <v>316</v>
      </c>
      <c r="AJ9" s="376" t="s">
        <v>74</v>
      </c>
      <c r="AK9" s="376" t="s">
        <v>75</v>
      </c>
      <c r="AL9" s="376" t="s">
        <v>76</v>
      </c>
    </row>
    <row r="10" spans="21:38" ht="9.9499999999999993" customHeight="1" x14ac:dyDescent="0.15">
      <c r="U10" s="280">
        <v>46</v>
      </c>
      <c r="V10" s="274" t="s">
        <v>216</v>
      </c>
      <c r="W10" s="273" t="s">
        <v>317</v>
      </c>
      <c r="X10" s="273" t="s">
        <v>317</v>
      </c>
      <c r="Y10" s="273" t="s">
        <v>317</v>
      </c>
      <c r="Z10" s="273" t="s">
        <v>317</v>
      </c>
      <c r="AA10" s="273" t="s">
        <v>318</v>
      </c>
      <c r="AB10" s="273" t="s">
        <v>318</v>
      </c>
      <c r="AC10" s="273" t="s">
        <v>318</v>
      </c>
      <c r="AD10" s="273" t="s">
        <v>318</v>
      </c>
      <c r="AF10" s="379"/>
      <c r="AG10" s="377"/>
      <c r="AH10" s="377"/>
      <c r="AI10" s="377"/>
      <c r="AJ10" s="377"/>
      <c r="AK10" s="377"/>
      <c r="AL10" s="377"/>
    </row>
    <row r="11" spans="21:38" ht="9.9499999999999993" customHeight="1" x14ac:dyDescent="0.15">
      <c r="W11" s="282" t="s">
        <v>319</v>
      </c>
      <c r="X11" s="282" t="s">
        <v>320</v>
      </c>
      <c r="Y11" s="282" t="s">
        <v>321</v>
      </c>
      <c r="Z11" s="282" t="s">
        <v>322</v>
      </c>
      <c r="AA11" s="282" t="s">
        <v>319</v>
      </c>
      <c r="AB11" s="282" t="s">
        <v>323</v>
      </c>
      <c r="AC11" s="282" t="s">
        <v>324</v>
      </c>
      <c r="AD11" s="282" t="s">
        <v>325</v>
      </c>
      <c r="AF11" s="379"/>
      <c r="AG11" s="377"/>
      <c r="AH11" s="377"/>
      <c r="AI11" s="377"/>
      <c r="AJ11" s="377"/>
      <c r="AK11" s="377"/>
      <c r="AL11" s="377"/>
    </row>
    <row r="12" spans="21:38" ht="9.9499999999999993" customHeight="1" x14ac:dyDescent="0.15">
      <c r="V12" s="283">
        <v>40616</v>
      </c>
      <c r="AF12" s="284">
        <v>1</v>
      </c>
      <c r="AG12" s="285">
        <v>0.05</v>
      </c>
      <c r="AH12" s="285">
        <v>0.05</v>
      </c>
      <c r="AI12" s="285">
        <v>0.1</v>
      </c>
      <c r="AJ12" s="286"/>
      <c r="AK12" s="286">
        <v>500</v>
      </c>
      <c r="AL12" s="286">
        <v>500</v>
      </c>
    </row>
    <row r="13" spans="21:38" ht="9.9499999999999993" customHeight="1" x14ac:dyDescent="0.15">
      <c r="U13" s="280">
        <v>47</v>
      </c>
      <c r="V13" s="274">
        <v>41116</v>
      </c>
      <c r="W13" s="287">
        <v>7.8E-2</v>
      </c>
      <c r="X13" s="287">
        <v>0.14499999999999999</v>
      </c>
      <c r="Y13" s="287">
        <v>6.8000000000000005E-2</v>
      </c>
      <c r="Z13" s="287">
        <v>8.8999999999999996E-2</v>
      </c>
      <c r="AA13" s="287">
        <v>7.0000000000000007E-2</v>
      </c>
      <c r="AB13" s="287">
        <v>0.126</v>
      </c>
      <c r="AC13" s="287">
        <v>6.7000000000000004E-2</v>
      </c>
      <c r="AD13" s="287">
        <v>7.0999999999999994E-2</v>
      </c>
      <c r="AF13" s="288">
        <f t="shared" ref="AF13:AF76" si="0">1*2.71828^(-0.69315/半I131*(V13-事故日)/365.25)</f>
        <v>1.7171965010912353E-19</v>
      </c>
      <c r="AG13" s="289">
        <f t="shared" ref="AG13:AG76" si="1">0.05*2.71828^(-0.69315/半Cs134*(V13-事故日)/365.25)</f>
        <v>3.155882511128584E-2</v>
      </c>
      <c r="AH13" s="289">
        <f t="shared" ref="AH13:AH76" si="2">0.05*2.71828^(-0.69315/半Cs137*(V13-事故日)/365.25)</f>
        <v>4.844686520941871E-2</v>
      </c>
      <c r="AI13" s="289">
        <f>AG13+AH13</f>
        <v>8.0005690320704551E-2</v>
      </c>
      <c r="AJ13" s="286">
        <v>10000</v>
      </c>
      <c r="AK13" s="290">
        <f t="shared" ref="AK13:AK76" si="3">500*2.71828^(-0.69315/半Cs134*(V13-事故日)/365.25)</f>
        <v>315.58825111285836</v>
      </c>
      <c r="AL13" s="290">
        <f t="shared" ref="AL13:AL76" si="4">500*2.71828^(-0.69315/半Cs137*(V13-事故日)/365.25)</f>
        <v>484.46865209418712</v>
      </c>
    </row>
    <row r="14" spans="21:38" ht="9.9499999999999993" customHeight="1" x14ac:dyDescent="0.15">
      <c r="U14" s="280">
        <v>51</v>
      </c>
      <c r="V14" s="274">
        <v>41122</v>
      </c>
      <c r="W14" s="287">
        <v>0.08</v>
      </c>
      <c r="X14" s="287">
        <v>0.13500000000000001</v>
      </c>
      <c r="Y14" s="287">
        <v>6.6000000000000003E-2</v>
      </c>
      <c r="Z14" s="287">
        <v>7.8E-2</v>
      </c>
      <c r="AA14" s="287">
        <v>7.0000000000000007E-2</v>
      </c>
      <c r="AB14" s="287">
        <v>0.121</v>
      </c>
      <c r="AC14" s="287">
        <v>5.6000000000000001E-2</v>
      </c>
      <c r="AD14" s="287">
        <v>7.0999999999999994E-2</v>
      </c>
      <c r="AF14" s="288">
        <f t="shared" si="0"/>
        <v>1.0224400074928495E-19</v>
      </c>
      <c r="AG14" s="289">
        <f t="shared" si="1"/>
        <v>3.1385036391625161E-2</v>
      </c>
      <c r="AH14" s="289">
        <f t="shared" si="2"/>
        <v>4.8428523576782817E-2</v>
      </c>
      <c r="AI14" s="289">
        <f>AG14+AH14</f>
        <v>7.9813559968407971E-2</v>
      </c>
      <c r="AJ14" s="290">
        <f t="shared" ref="AJ14:AJ77" si="5">5000*2.71828^(-0.69315/半Cs134*(V14-調査初日)/365.25)+5000*2.71828^(-0.69315/半Cs137*(V14-調査初日)/365.25)</f>
        <v>9970.5729440414598</v>
      </c>
      <c r="AK14" s="290">
        <f t="shared" si="3"/>
        <v>313.85036391625158</v>
      </c>
      <c r="AL14" s="290">
        <f t="shared" si="4"/>
        <v>484.28523576782817</v>
      </c>
    </row>
    <row r="15" spans="21:38" ht="9.9499999999999993" customHeight="1" x14ac:dyDescent="0.15">
      <c r="U15" s="280">
        <v>53</v>
      </c>
      <c r="V15" s="274">
        <v>41129</v>
      </c>
      <c r="W15" s="287">
        <v>7.9000000000000001E-2</v>
      </c>
      <c r="X15" s="287">
        <v>0.153</v>
      </c>
      <c r="Y15" s="287">
        <v>7.5999999999999998E-2</v>
      </c>
      <c r="Z15" s="287">
        <v>8.4000000000000005E-2</v>
      </c>
      <c r="AA15" s="287">
        <v>7.0000000000000007E-2</v>
      </c>
      <c r="AB15" s="287">
        <v>0.123</v>
      </c>
      <c r="AC15" s="287">
        <v>6.3E-2</v>
      </c>
      <c r="AD15" s="287">
        <v>8.1000000000000003E-2</v>
      </c>
      <c r="AF15" s="288">
        <f t="shared" si="0"/>
        <v>5.5837416337928373E-20</v>
      </c>
      <c r="AG15" s="289">
        <f t="shared" si="1"/>
        <v>3.1183492085519623E-2</v>
      </c>
      <c r="AH15" s="289">
        <f t="shared" si="2"/>
        <v>4.8407133781646017E-2</v>
      </c>
      <c r="AI15" s="289">
        <f t="shared" ref="AI15:AI37" si="6">AG15+AH15</f>
        <v>7.9590625867165643E-2</v>
      </c>
      <c r="AJ15" s="290">
        <f t="shared" si="5"/>
        <v>9936.4338632868385</v>
      </c>
      <c r="AK15" s="290">
        <f t="shared" si="3"/>
        <v>311.83492085519623</v>
      </c>
      <c r="AL15" s="290">
        <f t="shared" si="4"/>
        <v>484.07133781646013</v>
      </c>
    </row>
    <row r="16" spans="21:38" ht="9.9499999999999993" customHeight="1" x14ac:dyDescent="0.15">
      <c r="U16" s="280">
        <v>55</v>
      </c>
      <c r="V16" s="274">
        <v>41136</v>
      </c>
      <c r="W16" s="287">
        <v>7.3999999999999996E-2</v>
      </c>
      <c r="X16" s="287">
        <v>0.14299999999999999</v>
      </c>
      <c r="Y16" s="287">
        <v>6.3E-2</v>
      </c>
      <c r="Z16" s="287">
        <v>8.1000000000000003E-2</v>
      </c>
      <c r="AA16" s="287">
        <v>7.1999999999999995E-2</v>
      </c>
      <c r="AB16" s="287">
        <v>0.13400000000000001</v>
      </c>
      <c r="AC16" s="287">
        <v>5.6000000000000001E-2</v>
      </c>
      <c r="AD16" s="287">
        <v>0.08</v>
      </c>
      <c r="AF16" s="288">
        <f t="shared" si="0"/>
        <v>3.0493887567452203E-20</v>
      </c>
      <c r="AG16" s="289">
        <f t="shared" si="1"/>
        <v>3.0983242030177934E-2</v>
      </c>
      <c r="AH16" s="289">
        <f t="shared" si="2"/>
        <v>4.8385753433903056E-2</v>
      </c>
      <c r="AI16" s="289">
        <f t="shared" si="6"/>
        <v>7.9368995464080994E-2</v>
      </c>
      <c r="AJ16" s="290">
        <f t="shared" si="5"/>
        <v>9902.5008112573669</v>
      </c>
      <c r="AK16" s="290">
        <f t="shared" si="3"/>
        <v>309.83242030177934</v>
      </c>
      <c r="AL16" s="290">
        <f t="shared" si="4"/>
        <v>483.85753433903051</v>
      </c>
    </row>
    <row r="17" spans="21:38" ht="9.9499999999999993" customHeight="1" x14ac:dyDescent="0.15">
      <c r="U17" s="280">
        <v>57</v>
      </c>
      <c r="V17" s="274">
        <v>41142</v>
      </c>
      <c r="W17" s="287">
        <v>7.5999999999999998E-2</v>
      </c>
      <c r="X17" s="287">
        <v>0.154</v>
      </c>
      <c r="Y17" s="287">
        <v>7.4999999999999997E-2</v>
      </c>
      <c r="Z17" s="287">
        <v>8.6999999999999994E-2</v>
      </c>
      <c r="AA17" s="287">
        <v>7.1999999999999995E-2</v>
      </c>
      <c r="AB17" s="287">
        <v>0.123</v>
      </c>
      <c r="AC17" s="287">
        <v>7.0000000000000007E-2</v>
      </c>
      <c r="AD17" s="287">
        <v>8.1000000000000003E-2</v>
      </c>
      <c r="AF17" s="288">
        <f t="shared" si="0"/>
        <v>1.8156437316951785E-20</v>
      </c>
      <c r="AG17" s="289">
        <f t="shared" si="1"/>
        <v>3.0812622942034629E-2</v>
      </c>
      <c r="AH17" s="289">
        <f t="shared" si="2"/>
        <v>4.8367434937743203E-2</v>
      </c>
      <c r="AI17" s="289">
        <f t="shared" si="6"/>
        <v>7.9180057879777832E-2</v>
      </c>
      <c r="AJ17" s="290">
        <f t="shared" si="5"/>
        <v>9873.5783214325656</v>
      </c>
      <c r="AK17" s="290">
        <f t="shared" si="3"/>
        <v>308.12622942034631</v>
      </c>
      <c r="AL17" s="290">
        <f t="shared" si="4"/>
        <v>483.67434937743195</v>
      </c>
    </row>
    <row r="18" spans="21:38" ht="9.9499999999999993" customHeight="1" x14ac:dyDescent="0.15">
      <c r="U18" s="280">
        <v>59</v>
      </c>
      <c r="V18" s="274">
        <v>41150</v>
      </c>
      <c r="W18" s="287">
        <v>7.8E-2</v>
      </c>
      <c r="X18" s="287">
        <v>0.153</v>
      </c>
      <c r="Y18" s="287">
        <v>7.0000000000000007E-2</v>
      </c>
      <c r="Z18" s="287">
        <v>8.4000000000000005E-2</v>
      </c>
      <c r="AA18" s="287">
        <v>6.9000000000000006E-2</v>
      </c>
      <c r="AB18" s="287">
        <v>0.121</v>
      </c>
      <c r="AC18" s="287">
        <v>6.6000000000000003E-2</v>
      </c>
      <c r="AD18" s="287">
        <v>7.8E-2</v>
      </c>
      <c r="AF18" s="288">
        <f t="shared" si="0"/>
        <v>9.0946869465387101E-21</v>
      </c>
      <c r="AG18" s="289">
        <f t="shared" si="1"/>
        <v>3.058659148015971E-2</v>
      </c>
      <c r="AH18" s="289">
        <f t="shared" si="2"/>
        <v>4.8343021063909732E-2</v>
      </c>
      <c r="AI18" s="289">
        <f t="shared" si="6"/>
        <v>7.8929612544069438E-2</v>
      </c>
      <c r="AJ18" s="290">
        <f t="shared" si="5"/>
        <v>9835.2475329597401</v>
      </c>
      <c r="AK18" s="290">
        <f t="shared" si="3"/>
        <v>305.86591480159706</v>
      </c>
      <c r="AL18" s="290">
        <f t="shared" si="4"/>
        <v>483.43021063909731</v>
      </c>
    </row>
    <row r="19" spans="21:38" ht="9.9499999999999993" customHeight="1" x14ac:dyDescent="0.15">
      <c r="U19" s="280">
        <v>61</v>
      </c>
      <c r="V19" s="274">
        <v>41157</v>
      </c>
      <c r="W19" s="287">
        <v>7.0999999999999994E-2</v>
      </c>
      <c r="X19" s="287">
        <v>0.13400000000000001</v>
      </c>
      <c r="Y19" s="287">
        <v>6.9000000000000006E-2</v>
      </c>
      <c r="Z19" s="287">
        <v>6.9000000000000006E-2</v>
      </c>
      <c r="AA19" s="287">
        <v>6.7000000000000004E-2</v>
      </c>
      <c r="AB19" s="287">
        <v>0.124</v>
      </c>
      <c r="AC19" s="287">
        <v>0.06</v>
      </c>
      <c r="AD19" s="287">
        <v>7.0000000000000007E-2</v>
      </c>
      <c r="AF19" s="288">
        <f t="shared" si="0"/>
        <v>4.9667835547852998E-21</v>
      </c>
      <c r="AG19" s="289">
        <f t="shared" si="1"/>
        <v>3.0390174522757447E-2</v>
      </c>
      <c r="AH19" s="289">
        <f t="shared" si="2"/>
        <v>4.8321669033319498E-2</v>
      </c>
      <c r="AI19" s="289">
        <f t="shared" si="6"/>
        <v>7.8711843556076938E-2</v>
      </c>
      <c r="AJ19" s="290">
        <f t="shared" si="5"/>
        <v>9801.9246975706264</v>
      </c>
      <c r="AK19" s="290">
        <f t="shared" si="3"/>
        <v>303.90174522757445</v>
      </c>
      <c r="AL19" s="290">
        <f t="shared" si="4"/>
        <v>483.21669033319495</v>
      </c>
    </row>
    <row r="20" spans="21:38" ht="9.9499999999999993" customHeight="1" x14ac:dyDescent="0.15">
      <c r="U20" s="280">
        <v>63</v>
      </c>
      <c r="V20" s="274">
        <v>41164</v>
      </c>
      <c r="W20" s="287">
        <v>7.4999999999999997E-2</v>
      </c>
      <c r="X20" s="287">
        <v>0.11600000000000001</v>
      </c>
      <c r="Y20" s="287">
        <v>7.2999999999999995E-2</v>
      </c>
      <c r="Z20" s="287">
        <v>7.5999999999999998E-2</v>
      </c>
      <c r="AA20" s="287">
        <v>7.1999999999999995E-2</v>
      </c>
      <c r="AB20" s="287">
        <v>0.104</v>
      </c>
      <c r="AC20" s="287">
        <v>6.4000000000000001E-2</v>
      </c>
      <c r="AD20" s="287">
        <v>7.0000000000000007E-2</v>
      </c>
      <c r="AF20" s="288">
        <f t="shared" si="0"/>
        <v>2.7124560773886395E-21</v>
      </c>
      <c r="AG20" s="289">
        <f t="shared" si="1"/>
        <v>3.0195018889984312E-2</v>
      </c>
      <c r="AH20" s="289">
        <f t="shared" si="2"/>
        <v>4.8300326433443341E-2</v>
      </c>
      <c r="AI20" s="289">
        <f t="shared" si="6"/>
        <v>7.8495345323427654E-2</v>
      </c>
      <c r="AJ20" s="290">
        <f t="shared" si="5"/>
        <v>9768.802672556485</v>
      </c>
      <c r="AK20" s="290">
        <f t="shared" si="3"/>
        <v>301.95018889984311</v>
      </c>
      <c r="AL20" s="290">
        <f t="shared" si="4"/>
        <v>483.00326433443342</v>
      </c>
    </row>
    <row r="21" spans="21:38" ht="9.9499999999999993" customHeight="1" x14ac:dyDescent="0.15">
      <c r="U21" s="280">
        <v>65</v>
      </c>
      <c r="V21" s="274">
        <v>41171</v>
      </c>
      <c r="W21" s="287">
        <v>7.2999999999999995E-2</v>
      </c>
      <c r="X21" s="287">
        <v>0.13700000000000001</v>
      </c>
      <c r="Y21" s="287">
        <v>7.0999999999999994E-2</v>
      </c>
      <c r="Z21" s="287">
        <v>7.8E-2</v>
      </c>
      <c r="AA21" s="287">
        <v>6.6000000000000003E-2</v>
      </c>
      <c r="AB21" s="287">
        <v>0.114</v>
      </c>
      <c r="AC21" s="287">
        <v>5.5E-2</v>
      </c>
      <c r="AD21" s="287">
        <v>7.5999999999999998E-2</v>
      </c>
      <c r="AF21" s="288">
        <f t="shared" si="0"/>
        <v>1.4813244609127125E-21</v>
      </c>
      <c r="AG21" s="289">
        <f t="shared" si="1"/>
        <v>3.0001116482031406E-2</v>
      </c>
      <c r="AH21" s="289">
        <f t="shared" si="2"/>
        <v>4.8278993260115977E-2</v>
      </c>
      <c r="AI21" s="289">
        <f t="shared" si="6"/>
        <v>7.8280109742147386E-2</v>
      </c>
      <c r="AJ21" s="290">
        <f t="shared" si="5"/>
        <v>9735.8801741999705</v>
      </c>
      <c r="AK21" s="290">
        <f t="shared" si="3"/>
        <v>300.01116482031404</v>
      </c>
      <c r="AL21" s="290">
        <f t="shared" si="4"/>
        <v>482.78993260115971</v>
      </c>
    </row>
    <row r="22" spans="21:38" ht="9.9499999999999993" customHeight="1" x14ac:dyDescent="0.15">
      <c r="U22" s="280">
        <v>67</v>
      </c>
      <c r="V22" s="274">
        <v>41178</v>
      </c>
      <c r="W22" s="287">
        <v>6.6000000000000003E-2</v>
      </c>
      <c r="X22" s="287">
        <v>0.13600000000000001</v>
      </c>
      <c r="Y22" s="287">
        <v>6.7000000000000004E-2</v>
      </c>
      <c r="Z22" s="287">
        <v>7.9000000000000001E-2</v>
      </c>
      <c r="AA22" s="287">
        <v>6.6000000000000003E-2</v>
      </c>
      <c r="AB22" s="287">
        <v>0.111</v>
      </c>
      <c r="AC22" s="287">
        <v>6.0999999999999999E-2</v>
      </c>
      <c r="AD22" s="287">
        <v>7.6999999999999999E-2</v>
      </c>
      <c r="AF22" s="288">
        <f t="shared" si="0"/>
        <v>8.0897979391831923E-22</v>
      </c>
      <c r="AG22" s="289">
        <f t="shared" si="1"/>
        <v>2.9808459251104119E-2</v>
      </c>
      <c r="AH22" s="289">
        <f t="shared" si="2"/>
        <v>4.8257669509173866E-2</v>
      </c>
      <c r="AI22" s="289">
        <f t="shared" si="6"/>
        <v>7.8066128760277992E-2</v>
      </c>
      <c r="AJ22" s="290">
        <f t="shared" si="5"/>
        <v>9703.1559270247708</v>
      </c>
      <c r="AK22" s="290">
        <f t="shared" si="3"/>
        <v>298.08459251104119</v>
      </c>
      <c r="AL22" s="290">
        <f t="shared" si="4"/>
        <v>482.5766950917386</v>
      </c>
    </row>
    <row r="23" spans="21:38" ht="9.9499999999999993" customHeight="1" x14ac:dyDescent="0.15">
      <c r="U23" s="280">
        <v>69</v>
      </c>
      <c r="V23" s="274">
        <v>41185</v>
      </c>
      <c r="W23" s="287">
        <v>7.0000000000000007E-2</v>
      </c>
      <c r="X23" s="287">
        <v>0.14699999999999999</v>
      </c>
      <c r="Y23" s="287">
        <v>6.8000000000000005E-2</v>
      </c>
      <c r="Z23" s="287">
        <v>0.08</v>
      </c>
      <c r="AA23" s="287">
        <v>6.9000000000000006E-2</v>
      </c>
      <c r="AB23" s="287">
        <v>0.122</v>
      </c>
      <c r="AC23" s="287">
        <v>6.3E-2</v>
      </c>
      <c r="AD23" s="287">
        <v>7.9000000000000001E-2</v>
      </c>
      <c r="AF23" s="288">
        <f t="shared" si="0"/>
        <v>4.4179943303230514E-22</v>
      </c>
      <c r="AG23" s="289">
        <f t="shared" si="1"/>
        <v>2.961703920108812E-2</v>
      </c>
      <c r="AH23" s="289">
        <f t="shared" si="2"/>
        <v>4.8236355176455366E-2</v>
      </c>
      <c r="AI23" s="289">
        <f t="shared" si="6"/>
        <v>7.7853394377543489E-2</v>
      </c>
      <c r="AJ23" s="290">
        <f t="shared" si="5"/>
        <v>9670.6286637426911</v>
      </c>
      <c r="AK23" s="290">
        <f t="shared" si="3"/>
        <v>296.17039201088119</v>
      </c>
      <c r="AL23" s="290">
        <f t="shared" si="4"/>
        <v>482.36355176455362</v>
      </c>
    </row>
    <row r="24" spans="21:38" ht="9.9499999999999993" customHeight="1" x14ac:dyDescent="0.15">
      <c r="U24" s="280">
        <v>71</v>
      </c>
      <c r="V24" s="274">
        <v>41192</v>
      </c>
      <c r="W24" s="287">
        <v>7.1999999999999995E-2</v>
      </c>
      <c r="X24" s="287">
        <v>0.13600000000000001</v>
      </c>
      <c r="Y24" s="287">
        <v>7.0999999999999994E-2</v>
      </c>
      <c r="Z24" s="287">
        <v>0.08</v>
      </c>
      <c r="AA24" s="287">
        <v>7.0999999999999994E-2</v>
      </c>
      <c r="AB24" s="287">
        <v>0.113</v>
      </c>
      <c r="AC24" s="287">
        <v>6.2E-2</v>
      </c>
      <c r="AD24" s="287">
        <v>7.3999999999999996E-2</v>
      </c>
      <c r="AF24" s="288">
        <f t="shared" si="0"/>
        <v>2.4127517213041199E-22</v>
      </c>
      <c r="AG24" s="289">
        <f t="shared" si="1"/>
        <v>2.9426848387217444E-2</v>
      </c>
      <c r="AH24" s="289">
        <f t="shared" si="2"/>
        <v>4.8215050257800651E-2</v>
      </c>
      <c r="AI24" s="289">
        <f t="shared" si="6"/>
        <v>7.7641898645018095E-2</v>
      </c>
      <c r="AJ24" s="290">
        <f t="shared" si="5"/>
        <v>9638.2971252010775</v>
      </c>
      <c r="AK24" s="290">
        <f t="shared" si="3"/>
        <v>294.26848387217439</v>
      </c>
      <c r="AL24" s="290">
        <f t="shared" si="4"/>
        <v>482.15050257800652</v>
      </c>
    </row>
    <row r="25" spans="21:38" ht="9.9499999999999993" customHeight="1" x14ac:dyDescent="0.15">
      <c r="U25" s="280">
        <v>73</v>
      </c>
      <c r="V25" s="274">
        <v>41199</v>
      </c>
      <c r="W25" s="287">
        <v>7.0000000000000007E-2</v>
      </c>
      <c r="X25" s="287">
        <v>0.14799999999999999</v>
      </c>
      <c r="Y25" s="287">
        <v>6.0999999999999999E-2</v>
      </c>
      <c r="Z25" s="287">
        <v>8.1000000000000003E-2</v>
      </c>
      <c r="AA25" s="287">
        <v>7.6999999999999999E-2</v>
      </c>
      <c r="AB25" s="287">
        <v>0.121</v>
      </c>
      <c r="AC25" s="287">
        <v>5.8000000000000003E-2</v>
      </c>
      <c r="AD25" s="287">
        <v>8.7999999999999995E-2</v>
      </c>
      <c r="AF25" s="288">
        <f t="shared" si="0"/>
        <v>1.3176501447049805E-22</v>
      </c>
      <c r="AG25" s="289">
        <f t="shared" si="1"/>
        <v>2.9237878915744808E-2</v>
      </c>
      <c r="AH25" s="289">
        <f t="shared" si="2"/>
        <v>4.8193754749051763E-2</v>
      </c>
      <c r="AI25" s="289">
        <f t="shared" si="6"/>
        <v>7.7431633664796579E-2</v>
      </c>
      <c r="AJ25" s="290">
        <f t="shared" si="5"/>
        <v>9606.1600603305669</v>
      </c>
      <c r="AK25" s="290">
        <f t="shared" si="3"/>
        <v>292.37878915744807</v>
      </c>
      <c r="AL25" s="290">
        <f t="shared" si="4"/>
        <v>481.9375474905176</v>
      </c>
    </row>
    <row r="26" spans="21:38" ht="9.9499999999999993" customHeight="1" x14ac:dyDescent="0.15">
      <c r="U26" s="280">
        <v>75</v>
      </c>
      <c r="V26" s="274">
        <v>41206</v>
      </c>
      <c r="W26" s="287">
        <v>7.5999999999999998E-2</v>
      </c>
      <c r="X26" s="287">
        <v>0.14699999999999999</v>
      </c>
      <c r="Y26" s="287">
        <v>6.3E-2</v>
      </c>
      <c r="Z26" s="287">
        <v>7.8E-2</v>
      </c>
      <c r="AA26" s="287">
        <v>7.0999999999999994E-2</v>
      </c>
      <c r="AB26" s="287">
        <v>0.12</v>
      </c>
      <c r="AC26" s="287">
        <v>5.8999999999999997E-2</v>
      </c>
      <c r="AD26" s="287">
        <v>7.6999999999999999E-2</v>
      </c>
      <c r="AF26" s="288">
        <f t="shared" si="0"/>
        <v>7.1959410017648071E-23</v>
      </c>
      <c r="AG26" s="289">
        <f t="shared" si="1"/>
        <v>2.9050122943613966E-2</v>
      </c>
      <c r="AH26" s="289">
        <f t="shared" si="2"/>
        <v>4.8172468646052527E-2</v>
      </c>
      <c r="AI26" s="289">
        <f t="shared" si="6"/>
        <v>7.7222591589666489E-2</v>
      </c>
      <c r="AJ26" s="290">
        <f t="shared" si="5"/>
        <v>9574.21622609318</v>
      </c>
      <c r="AK26" s="290">
        <f t="shared" si="3"/>
        <v>290.50122943613962</v>
      </c>
      <c r="AL26" s="290">
        <f t="shared" si="4"/>
        <v>481.72468646052522</v>
      </c>
    </row>
    <row r="27" spans="21:38" ht="9.9499999999999993" customHeight="1" x14ac:dyDescent="0.15">
      <c r="U27" s="280">
        <v>77</v>
      </c>
      <c r="V27" s="274">
        <v>41213</v>
      </c>
      <c r="W27" s="287">
        <v>8.3000000000000004E-2</v>
      </c>
      <c r="X27" s="287">
        <v>0.17199999999999999</v>
      </c>
      <c r="Y27" s="287">
        <v>8.2000000000000003E-2</v>
      </c>
      <c r="Z27" s="287">
        <v>0.106</v>
      </c>
      <c r="AA27" s="287">
        <v>0.08</v>
      </c>
      <c r="AB27" s="287">
        <v>0.13800000000000001</v>
      </c>
      <c r="AC27" s="287">
        <v>7.3999999999999996E-2</v>
      </c>
      <c r="AD27" s="287">
        <v>0.114</v>
      </c>
      <c r="AF27" s="288">
        <f t="shared" si="0"/>
        <v>3.9298418558951365E-23</v>
      </c>
      <c r="AG27" s="289">
        <f t="shared" si="1"/>
        <v>2.8863572678134143E-2</v>
      </c>
      <c r="AH27" s="289">
        <f t="shared" si="2"/>
        <v>4.8151191944648661E-2</v>
      </c>
      <c r="AI27" s="289">
        <f t="shared" si="6"/>
        <v>7.7014764622782811E-2</v>
      </c>
      <c r="AJ27" s="290">
        <f t="shared" si="5"/>
        <v>9542.4643874307603</v>
      </c>
      <c r="AK27" s="290">
        <f t="shared" si="3"/>
        <v>288.63572678134142</v>
      </c>
      <c r="AL27" s="290">
        <f t="shared" si="4"/>
        <v>481.51191944648656</v>
      </c>
    </row>
    <row r="28" spans="21:38" ht="9.9499999999999993" customHeight="1" x14ac:dyDescent="0.15">
      <c r="U28" s="280">
        <v>79</v>
      </c>
      <c r="V28" s="274">
        <v>41220</v>
      </c>
      <c r="W28" s="287">
        <v>6.8000000000000005E-2</v>
      </c>
      <c r="X28" s="287">
        <v>0.14599999999999999</v>
      </c>
      <c r="Y28" s="287">
        <v>6.2E-2</v>
      </c>
      <c r="Z28" s="287">
        <v>8.2000000000000003E-2</v>
      </c>
      <c r="AA28" s="287">
        <v>6.8000000000000005E-2</v>
      </c>
      <c r="AB28" s="287">
        <v>0.13</v>
      </c>
      <c r="AC28" s="287">
        <v>6.3E-2</v>
      </c>
      <c r="AD28" s="287">
        <v>7.9000000000000001E-2</v>
      </c>
      <c r="AF28" s="288">
        <f t="shared" si="0"/>
        <v>2.1461622612744685E-23</v>
      </c>
      <c r="AG28" s="289">
        <f t="shared" si="1"/>
        <v>2.8678220376656696E-2</v>
      </c>
      <c r="AH28" s="289">
        <f t="shared" si="2"/>
        <v>4.8129924640687674E-2</v>
      </c>
      <c r="AI28" s="289">
        <f t="shared" si="6"/>
        <v>7.680814501734437E-2</v>
      </c>
      <c r="AJ28" s="290">
        <f t="shared" si="5"/>
        <v>9510.9033172137079</v>
      </c>
      <c r="AK28" s="290">
        <f t="shared" si="3"/>
        <v>286.78220376656691</v>
      </c>
      <c r="AL28" s="290">
        <f t="shared" si="4"/>
        <v>481.2992464068767</v>
      </c>
    </row>
    <row r="29" spans="21:38" ht="9.9499999999999993" customHeight="1" x14ac:dyDescent="0.15">
      <c r="U29" s="280">
        <v>81</v>
      </c>
      <c r="V29" s="274">
        <v>41227</v>
      </c>
      <c r="W29" s="287">
        <v>7.8E-2</v>
      </c>
      <c r="X29" s="287">
        <v>0.151</v>
      </c>
      <c r="Y29" s="287">
        <v>6.7000000000000004E-2</v>
      </c>
      <c r="Z29" s="287">
        <v>0.09</v>
      </c>
      <c r="AA29" s="287">
        <v>7.3999999999999996E-2</v>
      </c>
      <c r="AB29" s="287">
        <v>0.13800000000000001</v>
      </c>
      <c r="AC29" s="287">
        <v>6.2E-2</v>
      </c>
      <c r="AD29" s="287">
        <v>7.5999999999999998E-2</v>
      </c>
      <c r="AF29" s="288">
        <f t="shared" si="0"/>
        <v>1.1720605104781374E-23</v>
      </c>
      <c r="AG29" s="289">
        <f t="shared" si="1"/>
        <v>2.849405834625365E-2</v>
      </c>
      <c r="AH29" s="289">
        <f t="shared" si="2"/>
        <v>4.8108666730018922E-2</v>
      </c>
      <c r="AI29" s="289">
        <f t="shared" si="6"/>
        <v>7.6602725076272568E-2</v>
      </c>
      <c r="AJ29" s="290">
        <f t="shared" si="5"/>
        <v>9479.531796190091</v>
      </c>
      <c r="AK29" s="290">
        <f t="shared" si="3"/>
        <v>284.94058346253649</v>
      </c>
      <c r="AL29" s="290">
        <f t="shared" si="4"/>
        <v>481.08666730018916</v>
      </c>
    </row>
    <row r="30" spans="21:38" ht="9.9499999999999993" customHeight="1" x14ac:dyDescent="0.15">
      <c r="U30" s="280">
        <v>83</v>
      </c>
      <c r="V30" s="274">
        <v>41234</v>
      </c>
      <c r="W30" s="287">
        <v>7.3999999999999996E-2</v>
      </c>
      <c r="X30" s="287">
        <v>0.14199999999999999</v>
      </c>
      <c r="Y30" s="287">
        <v>6.5000000000000002E-2</v>
      </c>
      <c r="Z30" s="287">
        <v>8.2000000000000003E-2</v>
      </c>
      <c r="AA30" s="287">
        <v>6.8000000000000005E-2</v>
      </c>
      <c r="AB30" s="287">
        <v>0.12</v>
      </c>
      <c r="AC30" s="287">
        <v>6.6000000000000003E-2</v>
      </c>
      <c r="AD30" s="287">
        <v>8.2000000000000003E-2</v>
      </c>
      <c r="AF30" s="288">
        <f t="shared" si="0"/>
        <v>6.4008479927630679E-24</v>
      </c>
      <c r="AG30" s="289">
        <f t="shared" si="1"/>
        <v>2.8311078943398505E-2</v>
      </c>
      <c r="AH30" s="289">
        <f t="shared" si="2"/>
        <v>4.8087418208493618E-2</v>
      </c>
      <c r="AI30" s="289">
        <f t="shared" si="6"/>
        <v>7.639849715189212E-2</v>
      </c>
      <c r="AJ30" s="290">
        <f t="shared" si="5"/>
        <v>9448.3486129350458</v>
      </c>
      <c r="AK30" s="290">
        <f t="shared" si="3"/>
        <v>283.11078943398502</v>
      </c>
      <c r="AL30" s="290">
        <f t="shared" si="4"/>
        <v>480.87418208493614</v>
      </c>
    </row>
    <row r="31" spans="21:38" ht="9.9499999999999993" customHeight="1" x14ac:dyDescent="0.15">
      <c r="U31" s="280">
        <v>85</v>
      </c>
      <c r="V31" s="274">
        <v>41241</v>
      </c>
      <c r="W31" s="287">
        <v>7.1999999999999995E-2</v>
      </c>
      <c r="X31" s="287">
        <v>0.14799999999999999</v>
      </c>
      <c r="Y31" s="287">
        <v>6.8000000000000005E-2</v>
      </c>
      <c r="Z31" s="287">
        <v>0.08</v>
      </c>
      <c r="AA31" s="287">
        <v>7.0000000000000007E-2</v>
      </c>
      <c r="AB31" s="287">
        <v>0.13100000000000001</v>
      </c>
      <c r="AC31" s="287">
        <v>6.2E-2</v>
      </c>
      <c r="AD31" s="287">
        <v>7.6999999999999999E-2</v>
      </c>
      <c r="AF31" s="288">
        <f t="shared" si="0"/>
        <v>3.495626263335617E-24</v>
      </c>
      <c r="AG31" s="289">
        <f t="shared" si="1"/>
        <v>2.8129274573648944E-2</v>
      </c>
      <c r="AH31" s="289">
        <f t="shared" si="2"/>
        <v>4.8066179071964768E-2</v>
      </c>
      <c r="AI31" s="289">
        <f t="shared" si="6"/>
        <v>7.6195453645613712E-2</v>
      </c>
      <c r="AJ31" s="290">
        <f t="shared" si="5"/>
        <v>9417.3525638005103</v>
      </c>
      <c r="AK31" s="290">
        <f t="shared" si="3"/>
        <v>281.29274573648945</v>
      </c>
      <c r="AL31" s="290">
        <f t="shared" si="4"/>
        <v>480.66179071964763</v>
      </c>
    </row>
    <row r="32" spans="21:38" ht="9.9499999999999993" customHeight="1" x14ac:dyDescent="0.15">
      <c r="U32" s="280">
        <v>87</v>
      </c>
      <c r="V32" s="274">
        <v>41248</v>
      </c>
      <c r="W32" s="287">
        <v>8.1000000000000003E-2</v>
      </c>
      <c r="X32" s="287">
        <v>0.15</v>
      </c>
      <c r="Y32" s="287">
        <v>6.7000000000000004E-2</v>
      </c>
      <c r="Z32" s="287">
        <v>8.2000000000000003E-2</v>
      </c>
      <c r="AA32" s="287">
        <v>6.7000000000000004E-2</v>
      </c>
      <c r="AB32" s="287">
        <v>0.122</v>
      </c>
      <c r="AC32" s="287">
        <v>6.5000000000000002E-2</v>
      </c>
      <c r="AD32" s="287">
        <v>7.5999999999999998E-2</v>
      </c>
      <c r="AF32" s="288">
        <f t="shared" si="0"/>
        <v>1.9090287703656075E-24</v>
      </c>
      <c r="AG32" s="289">
        <f t="shared" si="1"/>
        <v>2.7948637691331643E-2</v>
      </c>
      <c r="AH32" s="289">
        <f t="shared" si="2"/>
        <v>4.8044949316287236E-2</v>
      </c>
      <c r="AI32" s="289">
        <f t="shared" si="6"/>
        <v>7.5993587007618879E-2</v>
      </c>
      <c r="AJ32" s="290">
        <f t="shared" si="5"/>
        <v>9386.542452865302</v>
      </c>
      <c r="AK32" s="290">
        <f t="shared" si="3"/>
        <v>279.48637691331641</v>
      </c>
      <c r="AL32" s="290">
        <f t="shared" si="4"/>
        <v>480.44949316287233</v>
      </c>
    </row>
    <row r="33" spans="21:38" ht="9.9499999999999993" customHeight="1" x14ac:dyDescent="0.15">
      <c r="U33" s="280">
        <v>89</v>
      </c>
      <c r="V33" s="274">
        <v>41255</v>
      </c>
      <c r="W33" s="287">
        <v>7.1999999999999995E-2</v>
      </c>
      <c r="X33" s="287">
        <v>0.153</v>
      </c>
      <c r="Y33" s="287">
        <v>7.2999999999999995E-2</v>
      </c>
      <c r="Z33" s="287">
        <v>8.5000000000000006E-2</v>
      </c>
      <c r="AA33" s="287">
        <v>7.0999999999999994E-2</v>
      </c>
      <c r="AB33" s="287">
        <v>0.13200000000000001</v>
      </c>
      <c r="AC33" s="287">
        <v>6.4000000000000001E-2</v>
      </c>
      <c r="AD33" s="287">
        <v>8.3000000000000004E-2</v>
      </c>
      <c r="AF33" s="288">
        <f t="shared" si="0"/>
        <v>1.0425573478230125E-24</v>
      </c>
      <c r="AG33" s="289">
        <f t="shared" si="1"/>
        <v>2.7769160799229083E-2</v>
      </c>
      <c r="AH33" s="289">
        <f t="shared" si="2"/>
        <v>4.8023728937317711E-2</v>
      </c>
      <c r="AI33" s="289">
        <f t="shared" si="6"/>
        <v>7.5792889736546798E-2</v>
      </c>
      <c r="AJ33" s="290">
        <f t="shared" si="5"/>
        <v>9355.9170918854852</v>
      </c>
      <c r="AK33" s="290">
        <f t="shared" si="3"/>
        <v>277.69160799229081</v>
      </c>
      <c r="AL33" s="290">
        <f t="shared" si="4"/>
        <v>480.23728937317708</v>
      </c>
    </row>
    <row r="34" spans="21:38" ht="9.9499999999999993" customHeight="1" x14ac:dyDescent="0.15">
      <c r="U34" s="280">
        <v>91</v>
      </c>
      <c r="V34" s="274">
        <v>41262</v>
      </c>
      <c r="W34" s="287">
        <v>7.6999999999999999E-2</v>
      </c>
      <c r="X34" s="287">
        <v>0.14199999999999999</v>
      </c>
      <c r="Y34" s="287">
        <v>6.9000000000000006E-2</v>
      </c>
      <c r="Z34" s="287">
        <v>8.3000000000000004E-2</v>
      </c>
      <c r="AA34" s="287">
        <v>7.3999999999999996E-2</v>
      </c>
      <c r="AB34" s="287">
        <v>0.123</v>
      </c>
      <c r="AC34" s="287">
        <v>0.06</v>
      </c>
      <c r="AD34" s="287">
        <v>7.2999999999999995E-2</v>
      </c>
      <c r="AF34" s="288">
        <f t="shared" si="0"/>
        <v>5.6936063006089925E-25</v>
      </c>
      <c r="AG34" s="289">
        <f t="shared" si="1"/>
        <v>2.7590836448268399E-2</v>
      </c>
      <c r="AH34" s="289">
        <f t="shared" si="2"/>
        <v>4.8002517930914708E-2</v>
      </c>
      <c r="AI34" s="289">
        <f t="shared" si="6"/>
        <v>7.5593354379183103E-2</v>
      </c>
      <c r="AJ34" s="290">
        <f t="shared" si="5"/>
        <v>9325.4753002450743</v>
      </c>
      <c r="AK34" s="290">
        <f t="shared" si="3"/>
        <v>275.90836448268396</v>
      </c>
      <c r="AL34" s="290">
        <f t="shared" si="4"/>
        <v>480.02517930914706</v>
      </c>
    </row>
    <row r="35" spans="21:38" ht="9.9499999999999993" customHeight="1" x14ac:dyDescent="0.15">
      <c r="U35" s="280">
        <v>93</v>
      </c>
      <c r="V35" s="274">
        <v>41269</v>
      </c>
      <c r="W35" s="287">
        <v>7.6999999999999999E-2</v>
      </c>
      <c r="X35" s="287">
        <v>0.152</v>
      </c>
      <c r="Y35" s="287">
        <v>7.0999999999999994E-2</v>
      </c>
      <c r="Z35" s="287">
        <v>7.9000000000000001E-2</v>
      </c>
      <c r="AA35" s="287">
        <v>7.2999999999999995E-2</v>
      </c>
      <c r="AB35" s="287">
        <v>0.13</v>
      </c>
      <c r="AC35" s="287">
        <v>0.06</v>
      </c>
      <c r="AD35" s="287">
        <v>7.4999999999999997E-2</v>
      </c>
      <c r="AF35" s="288">
        <f t="shared" si="0"/>
        <v>3.1093879654702808E-25</v>
      </c>
      <c r="AG35" s="289">
        <f t="shared" si="1"/>
        <v>2.741365723721222E-2</v>
      </c>
      <c r="AH35" s="289">
        <f t="shared" si="2"/>
        <v>4.7981316292938586E-2</v>
      </c>
      <c r="AI35" s="289">
        <f t="shared" si="6"/>
        <v>7.5394973530150802E-2</v>
      </c>
      <c r="AJ35" s="290">
        <f t="shared" si="5"/>
        <v>9295.2159049070542</v>
      </c>
      <c r="AK35" s="290">
        <f t="shared" si="3"/>
        <v>274.1365723721222</v>
      </c>
      <c r="AL35" s="290">
        <f t="shared" si="4"/>
        <v>479.81316292938578</v>
      </c>
    </row>
    <row r="36" spans="21:38" ht="9.9499999999999993" customHeight="1" x14ac:dyDescent="0.15">
      <c r="U36" s="280">
        <v>95</v>
      </c>
      <c r="V36" s="274">
        <v>41283</v>
      </c>
      <c r="W36" s="287">
        <v>7.0999999999999994E-2</v>
      </c>
      <c r="X36" s="287">
        <v>0.14199999999999999</v>
      </c>
      <c r="Y36" s="287">
        <v>7.2999999999999995E-2</v>
      </c>
      <c r="Z36" s="287">
        <v>7.5999999999999998E-2</v>
      </c>
      <c r="AA36" s="287">
        <v>6.5000000000000002E-2</v>
      </c>
      <c r="AB36" s="287">
        <v>0.13500000000000001</v>
      </c>
      <c r="AC36" s="287">
        <v>6.2E-2</v>
      </c>
      <c r="AD36" s="287">
        <v>8.1000000000000003E-2</v>
      </c>
      <c r="AF36" s="288">
        <f t="shared" si="0"/>
        <v>9.2736323234400425E-26</v>
      </c>
      <c r="AG36" s="289">
        <f t="shared" si="1"/>
        <v>2.7062704867200062E-2</v>
      </c>
      <c r="AH36" s="289">
        <f t="shared" si="2"/>
        <v>4.7938941105717468E-2</v>
      </c>
      <c r="AI36" s="289">
        <f t="shared" si="6"/>
        <v>7.500164597291753E-2</v>
      </c>
      <c r="AJ36" s="290">
        <f t="shared" si="5"/>
        <v>9235.2396485932768</v>
      </c>
      <c r="AK36" s="290">
        <f t="shared" si="3"/>
        <v>270.62704867200063</v>
      </c>
      <c r="AL36" s="290">
        <f t="shared" si="4"/>
        <v>479.38941105717464</v>
      </c>
    </row>
    <row r="37" spans="21:38" ht="9.9499999999999993" customHeight="1" x14ac:dyDescent="0.15">
      <c r="U37" s="280">
        <v>97</v>
      </c>
      <c r="V37" s="274">
        <v>41290</v>
      </c>
      <c r="W37" s="287">
        <v>5.8999999999999997E-2</v>
      </c>
      <c r="X37" s="287">
        <v>9.8000000000000004E-2</v>
      </c>
      <c r="Y37" s="287">
        <v>5.7000000000000002E-2</v>
      </c>
      <c r="Z37" s="287">
        <v>8.5999999999999993E-2</v>
      </c>
      <c r="AA37" s="287">
        <v>5.7000000000000002E-2</v>
      </c>
      <c r="AB37" s="287">
        <v>8.7999999999999995E-2</v>
      </c>
      <c r="AC37" s="287">
        <v>5.0999999999999997E-2</v>
      </c>
      <c r="AD37" s="287">
        <v>7.4999999999999997E-2</v>
      </c>
      <c r="AF37" s="288">
        <f t="shared" si="0"/>
        <v>5.0645090686400659E-26</v>
      </c>
      <c r="AG37" s="289">
        <f t="shared" si="1"/>
        <v>2.6888917142191899E-2</v>
      </c>
      <c r="AH37" s="289">
        <f t="shared" si="2"/>
        <v>4.7917767548202317E-2</v>
      </c>
      <c r="AI37" s="289">
        <f t="shared" si="6"/>
        <v>7.4806684690394212E-2</v>
      </c>
      <c r="AJ37" s="290">
        <f t="shared" si="5"/>
        <v>9205.5204790018724</v>
      </c>
      <c r="AK37" s="290">
        <f t="shared" si="3"/>
        <v>268.889171421919</v>
      </c>
      <c r="AL37" s="290">
        <f t="shared" si="4"/>
        <v>479.17767548202312</v>
      </c>
    </row>
    <row r="38" spans="21:38" ht="9.9499999999999993" customHeight="1" x14ac:dyDescent="0.15">
      <c r="U38" s="280">
        <v>99</v>
      </c>
      <c r="V38" s="274">
        <v>41297</v>
      </c>
      <c r="W38" s="287">
        <v>7.1999999999999995E-2</v>
      </c>
      <c r="X38" s="287">
        <v>0.13300000000000001</v>
      </c>
      <c r="Y38" s="287">
        <v>5.6000000000000001E-2</v>
      </c>
      <c r="Z38" s="287">
        <v>7.2999999999999995E-2</v>
      </c>
      <c r="AA38" s="287">
        <v>6.2E-2</v>
      </c>
      <c r="AB38" s="287">
        <v>0.111</v>
      </c>
      <c r="AC38" s="287">
        <v>5.7000000000000002E-2</v>
      </c>
      <c r="AD38" s="287">
        <v>6.8000000000000005E-2</v>
      </c>
      <c r="AF38" s="288">
        <f t="shared" si="0"/>
        <v>2.7658258610820927E-26</v>
      </c>
      <c r="AG38" s="289">
        <f t="shared" si="1"/>
        <v>2.6716245424379306E-2</v>
      </c>
      <c r="AH38" s="289">
        <f t="shared" si="2"/>
        <v>4.7896603342573695E-2</v>
      </c>
      <c r="AI38" s="289">
        <f>AG38+AH38</f>
        <v>7.4612848766952997E-2</v>
      </c>
      <c r="AJ38" s="290">
        <f t="shared" si="5"/>
        <v>9175.9790883857931</v>
      </c>
      <c r="AK38" s="290">
        <f t="shared" si="3"/>
        <v>267.16245424379304</v>
      </c>
      <c r="AL38" s="290">
        <f t="shared" si="4"/>
        <v>478.9660334257369</v>
      </c>
    </row>
    <row r="39" spans="21:38" ht="9.9499999999999993" customHeight="1" x14ac:dyDescent="0.15">
      <c r="U39" s="280">
        <v>101</v>
      </c>
      <c r="V39" s="274">
        <v>41304</v>
      </c>
      <c r="W39" s="287">
        <v>7.0999999999999994E-2</v>
      </c>
      <c r="X39" s="287">
        <v>0.14199999999999999</v>
      </c>
      <c r="Y39" s="287">
        <v>5.2999999999999999E-2</v>
      </c>
      <c r="Z39" s="287">
        <v>7.6999999999999999E-2</v>
      </c>
      <c r="AA39" s="287">
        <v>6.6000000000000003E-2</v>
      </c>
      <c r="AB39" s="287">
        <v>0.121</v>
      </c>
      <c r="AC39" s="287">
        <v>5.5E-2</v>
      </c>
      <c r="AD39" s="287">
        <v>6.9000000000000006E-2</v>
      </c>
      <c r="AF39" s="288">
        <f t="shared" si="0"/>
        <v>1.5104707268072379E-26</v>
      </c>
      <c r="AG39" s="289">
        <f t="shared" si="1"/>
        <v>2.6544682547133814E-2</v>
      </c>
      <c r="AH39" s="289">
        <f t="shared" si="2"/>
        <v>4.7875448484701093E-2</v>
      </c>
      <c r="AI39" s="289">
        <f t="shared" ref="AI39:AI102" si="7">AG39+AH39</f>
        <v>7.442013103183491E-2</v>
      </c>
      <c r="AJ39" s="290">
        <f t="shared" si="5"/>
        <v>9146.6143408790631</v>
      </c>
      <c r="AK39" s="290">
        <f t="shared" si="3"/>
        <v>265.44682547133812</v>
      </c>
      <c r="AL39" s="290">
        <f t="shared" si="4"/>
        <v>478.75448484701087</v>
      </c>
    </row>
    <row r="40" spans="21:38" ht="9.9499999999999993" customHeight="1" x14ac:dyDescent="0.15">
      <c r="U40" s="280">
        <v>103</v>
      </c>
      <c r="V40" s="274">
        <v>41311</v>
      </c>
      <c r="W40" s="287">
        <v>6.7000000000000004E-2</v>
      </c>
      <c r="X40" s="287">
        <v>9.9000000000000005E-2</v>
      </c>
      <c r="Y40" s="287">
        <v>6.5000000000000002E-2</v>
      </c>
      <c r="Z40" s="287">
        <v>8.2000000000000003E-2</v>
      </c>
      <c r="AA40" s="287">
        <v>7.0999999999999994E-2</v>
      </c>
      <c r="AB40" s="287">
        <v>9.8000000000000004E-2</v>
      </c>
      <c r="AC40" s="287">
        <v>6.6000000000000003E-2</v>
      </c>
      <c r="AD40" s="287">
        <v>0.08</v>
      </c>
      <c r="AF40" s="288">
        <f t="shared" si="0"/>
        <v>8.2489713059843119E-27</v>
      </c>
      <c r="AG40" s="289">
        <f t="shared" si="1"/>
        <v>2.6374221389848629E-2</v>
      </c>
      <c r="AH40" s="289">
        <f t="shared" si="2"/>
        <v>4.7854302970455814E-2</v>
      </c>
      <c r="AI40" s="289">
        <f t="shared" si="7"/>
        <v>7.4228524360304443E-2</v>
      </c>
      <c r="AJ40" s="290">
        <f t="shared" si="5"/>
        <v>9117.4251079073038</v>
      </c>
      <c r="AK40" s="290">
        <f t="shared" si="3"/>
        <v>263.74221389848628</v>
      </c>
      <c r="AL40" s="290">
        <f t="shared" si="4"/>
        <v>478.54302970455808</v>
      </c>
    </row>
    <row r="41" spans="21:38" ht="9.9499999999999993" customHeight="1" x14ac:dyDescent="0.15">
      <c r="U41" s="280">
        <v>105</v>
      </c>
      <c r="V41" s="274">
        <v>41318</v>
      </c>
      <c r="W41" s="287">
        <v>8.1000000000000003E-2</v>
      </c>
      <c r="X41" s="287">
        <v>0.14599999999999999</v>
      </c>
      <c r="Y41" s="287">
        <v>6.5000000000000002E-2</v>
      </c>
      <c r="Z41" s="287">
        <v>7.4999999999999997E-2</v>
      </c>
      <c r="AA41" s="287">
        <v>7.3999999999999996E-2</v>
      </c>
      <c r="AB41" s="287">
        <v>0.11899999999999999</v>
      </c>
      <c r="AC41" s="287">
        <v>6.8000000000000005E-2</v>
      </c>
      <c r="AD41" s="287">
        <v>7.8E-2</v>
      </c>
      <c r="AF41" s="288">
        <f t="shared" si="0"/>
        <v>4.5049219689801227E-27</v>
      </c>
      <c r="AG41" s="289">
        <f t="shared" si="1"/>
        <v>2.6204854877643177E-2</v>
      </c>
      <c r="AH41" s="289">
        <f t="shared" si="2"/>
        <v>4.7833166795710987E-2</v>
      </c>
      <c r="AI41" s="289">
        <f t="shared" si="7"/>
        <v>7.403802167335416E-2</v>
      </c>
      <c r="AJ41" s="290">
        <f t="shared" si="5"/>
        <v>9088.4102681409277</v>
      </c>
      <c r="AK41" s="290">
        <f t="shared" si="3"/>
        <v>262.04854877643174</v>
      </c>
      <c r="AL41" s="290">
        <f t="shared" si="4"/>
        <v>478.33166795710986</v>
      </c>
    </row>
    <row r="42" spans="21:38" ht="9.9499999999999993" customHeight="1" x14ac:dyDescent="0.15">
      <c r="U42" s="280">
        <v>107</v>
      </c>
      <c r="V42" s="274">
        <v>41325</v>
      </c>
      <c r="W42" s="287">
        <v>8.8999999999999996E-2</v>
      </c>
      <c r="X42" s="287">
        <v>9.7000000000000003E-2</v>
      </c>
      <c r="Y42" s="287">
        <v>6.4000000000000001E-2</v>
      </c>
      <c r="Z42" s="287">
        <v>7.8E-2</v>
      </c>
      <c r="AA42" s="287">
        <v>7.4999999999999997E-2</v>
      </c>
      <c r="AB42" s="287">
        <v>9.2999999999999999E-2</v>
      </c>
      <c r="AC42" s="287">
        <v>6.4000000000000001E-2</v>
      </c>
      <c r="AD42" s="287">
        <v>7.0999999999999994E-2</v>
      </c>
      <c r="AF42" s="288">
        <f t="shared" si="0"/>
        <v>2.4602245775636117E-27</v>
      </c>
      <c r="AG42" s="289">
        <f t="shared" si="1"/>
        <v>2.6036575981069385E-2</v>
      </c>
      <c r="AH42" s="289">
        <f t="shared" si="2"/>
        <v>4.7812039956341562E-2</v>
      </c>
      <c r="AI42" s="289">
        <f t="shared" si="7"/>
        <v>7.3848615937410947E-2</v>
      </c>
      <c r="AJ42" s="290">
        <f t="shared" si="5"/>
        <v>9059.5687074486086</v>
      </c>
      <c r="AK42" s="290">
        <f t="shared" si="3"/>
        <v>260.36575981069382</v>
      </c>
      <c r="AL42" s="290">
        <f t="shared" si="4"/>
        <v>478.12039956341556</v>
      </c>
    </row>
    <row r="43" spans="21:38" ht="9.9499999999999993" customHeight="1" x14ac:dyDescent="0.15">
      <c r="U43" s="280">
        <v>109</v>
      </c>
      <c r="V43" s="274">
        <v>41332</v>
      </c>
      <c r="W43" s="287">
        <v>8.8999999999999996E-2</v>
      </c>
      <c r="X43" s="287">
        <v>0.14099999999999999</v>
      </c>
      <c r="Y43" s="287">
        <v>6.5000000000000002E-2</v>
      </c>
      <c r="Z43" s="287">
        <v>7.4999999999999997E-2</v>
      </c>
      <c r="AA43" s="287">
        <v>7.3999999999999996E-2</v>
      </c>
      <c r="AB43" s="287">
        <v>0.109</v>
      </c>
      <c r="AC43" s="287">
        <v>5.8000000000000003E-2</v>
      </c>
      <c r="AD43" s="287">
        <v>6.7000000000000004E-2</v>
      </c>
      <c r="AF43" s="288">
        <f t="shared" si="0"/>
        <v>1.3435759850505067E-27</v>
      </c>
      <c r="AG43" s="289">
        <f t="shared" si="1"/>
        <v>2.5869377715819986E-2</v>
      </c>
      <c r="AH43" s="289">
        <f t="shared" si="2"/>
        <v>4.7790922448224304E-2</v>
      </c>
      <c r="AI43" s="289">
        <f t="shared" si="7"/>
        <v>7.366030016404429E-2</v>
      </c>
      <c r="AJ43" s="290">
        <f t="shared" si="5"/>
        <v>9030.8993188510485</v>
      </c>
      <c r="AK43" s="290">
        <f t="shared" si="3"/>
        <v>258.69377715819985</v>
      </c>
      <c r="AL43" s="290">
        <f t="shared" si="4"/>
        <v>477.90922448224302</v>
      </c>
    </row>
    <row r="44" spans="21:38" ht="9.9499999999999993" customHeight="1" x14ac:dyDescent="0.15">
      <c r="U44" s="280">
        <v>111</v>
      </c>
      <c r="V44" s="274">
        <v>41339</v>
      </c>
      <c r="W44" s="287">
        <v>7.9000000000000001E-2</v>
      </c>
      <c r="X44" s="287">
        <v>0.13600000000000001</v>
      </c>
      <c r="Y44" s="287">
        <v>5.8999999999999997E-2</v>
      </c>
      <c r="Z44" s="287">
        <v>7.4999999999999997E-2</v>
      </c>
      <c r="AA44" s="287">
        <v>7.4999999999999997E-2</v>
      </c>
      <c r="AB44" s="287">
        <v>0.11700000000000001</v>
      </c>
      <c r="AC44" s="287">
        <v>5.5E-2</v>
      </c>
      <c r="AD44" s="287">
        <v>6.8000000000000005E-2</v>
      </c>
      <c r="AF44" s="288">
        <f t="shared" si="0"/>
        <v>7.337527004921315E-28</v>
      </c>
      <c r="AG44" s="289">
        <f t="shared" si="1"/>
        <v>2.5703253142438633E-2</v>
      </c>
      <c r="AH44" s="289">
        <f t="shared" si="2"/>
        <v>4.7769814267237823E-2</v>
      </c>
      <c r="AI44" s="289">
        <f t="shared" si="7"/>
        <v>7.3473067409676462E-2</v>
      </c>
      <c r="AJ44" s="290">
        <f t="shared" si="5"/>
        <v>9002.4010024750623</v>
      </c>
      <c r="AK44" s="290">
        <f t="shared" si="3"/>
        <v>257.03253142438632</v>
      </c>
      <c r="AL44" s="290">
        <f t="shared" si="4"/>
        <v>477.6981426723782</v>
      </c>
    </row>
    <row r="45" spans="21:38" ht="9.9499999999999993" customHeight="1" x14ac:dyDescent="0.15">
      <c r="U45" s="280">
        <v>113</v>
      </c>
      <c r="V45" s="274">
        <v>41346</v>
      </c>
      <c r="W45" s="287">
        <v>7.8E-2</v>
      </c>
      <c r="X45" s="287">
        <v>0.106</v>
      </c>
      <c r="Y45" s="287">
        <v>6.6000000000000003E-2</v>
      </c>
      <c r="Z45" s="287">
        <v>6.7000000000000004E-2</v>
      </c>
      <c r="AA45" s="287">
        <v>7.2999999999999995E-2</v>
      </c>
      <c r="AB45" s="287">
        <v>8.6999999999999994E-2</v>
      </c>
      <c r="AC45" s="287">
        <v>5.8000000000000003E-2</v>
      </c>
      <c r="AD45" s="287">
        <v>7.2999999999999995E-2</v>
      </c>
      <c r="AF45" s="288">
        <f t="shared" si="0"/>
        <v>4.0071646968240839E-28</v>
      </c>
      <c r="AG45" s="289">
        <f t="shared" si="1"/>
        <v>2.5538195366031836E-2</v>
      </c>
      <c r="AH45" s="289">
        <f t="shared" si="2"/>
        <v>4.7748715409262531E-2</v>
      </c>
      <c r="AI45" s="289">
        <f t="shared" si="7"/>
        <v>7.3286910775294367E-2</v>
      </c>
      <c r="AJ45" s="290">
        <f t="shared" si="5"/>
        <v>8974.0726655079507</v>
      </c>
      <c r="AK45" s="290">
        <f t="shared" si="3"/>
        <v>255.38195366031835</v>
      </c>
      <c r="AL45" s="290">
        <f t="shared" si="4"/>
        <v>477.48715409262525</v>
      </c>
    </row>
    <row r="46" spans="21:38" ht="9.9499999999999993" customHeight="1" x14ac:dyDescent="0.15">
      <c r="U46" s="280">
        <v>115</v>
      </c>
      <c r="V46" s="274">
        <v>41352</v>
      </c>
      <c r="W46" s="287">
        <v>6.5000000000000002E-2</v>
      </c>
      <c r="X46" s="287">
        <v>9.8000000000000004E-2</v>
      </c>
      <c r="Y46" s="287">
        <v>6.2E-2</v>
      </c>
      <c r="Z46" s="287">
        <v>7.3999999999999996E-2</v>
      </c>
      <c r="AA46" s="287">
        <v>6.4000000000000001E-2</v>
      </c>
      <c r="AB46" s="287">
        <v>8.5000000000000006E-2</v>
      </c>
      <c r="AC46" s="287">
        <v>5.8999999999999997E-2</v>
      </c>
      <c r="AD46" s="287">
        <v>7.8E-2</v>
      </c>
      <c r="AF46" s="288">
        <f t="shared" si="0"/>
        <v>2.3859153568285888E-28</v>
      </c>
      <c r="AG46" s="289">
        <f t="shared" si="1"/>
        <v>2.5397561161195115E-2</v>
      </c>
      <c r="AH46" s="289">
        <f t="shared" si="2"/>
        <v>4.7730638091089579E-2</v>
      </c>
      <c r="AI46" s="289">
        <f t="shared" si="7"/>
        <v>7.3128199252284698E-2</v>
      </c>
      <c r="AJ46" s="290">
        <f t="shared" si="5"/>
        <v>8949.9257003129205</v>
      </c>
      <c r="AK46" s="290">
        <f t="shared" si="3"/>
        <v>253.97561161195114</v>
      </c>
      <c r="AL46" s="290">
        <f t="shared" si="4"/>
        <v>477.30638091089577</v>
      </c>
    </row>
    <row r="47" spans="21:38" ht="9.9499999999999993" customHeight="1" x14ac:dyDescent="0.15">
      <c r="U47" s="280">
        <v>117</v>
      </c>
      <c r="V47" s="274">
        <v>41360</v>
      </c>
      <c r="W47" s="287">
        <v>6.8000000000000005E-2</v>
      </c>
      <c r="X47" s="287">
        <v>0.13400000000000001</v>
      </c>
      <c r="Y47" s="287">
        <v>7.0000000000000007E-2</v>
      </c>
      <c r="Z47" s="287">
        <v>7.4999999999999997E-2</v>
      </c>
      <c r="AA47" s="287">
        <v>7.0999999999999994E-2</v>
      </c>
      <c r="AB47" s="287">
        <v>0.11899999999999999</v>
      </c>
      <c r="AC47" s="287">
        <v>6.0999999999999999E-2</v>
      </c>
      <c r="AD47" s="287">
        <v>7.4999999999999997E-2</v>
      </c>
      <c r="AF47" s="288">
        <f t="shared" si="0"/>
        <v>1.1951217561297454E-28</v>
      </c>
      <c r="AG47" s="289">
        <f t="shared" si="1"/>
        <v>2.5211252845667345E-2</v>
      </c>
      <c r="AH47" s="289">
        <f t="shared" si="2"/>
        <v>4.7706545645876258E-2</v>
      </c>
      <c r="AI47" s="289">
        <f t="shared" si="7"/>
        <v>7.2917798491543603E-2</v>
      </c>
      <c r="AJ47" s="290">
        <f t="shared" si="5"/>
        <v>8917.9215935801549</v>
      </c>
      <c r="AK47" s="290">
        <f t="shared" si="3"/>
        <v>252.11252845667343</v>
      </c>
      <c r="AL47" s="290">
        <f t="shared" si="4"/>
        <v>477.06545645876253</v>
      </c>
    </row>
    <row r="48" spans="21:38" ht="9.9499999999999993" customHeight="1" x14ac:dyDescent="0.15">
      <c r="U48" s="280">
        <v>167</v>
      </c>
      <c r="V48" s="274">
        <v>41367</v>
      </c>
      <c r="W48" s="287">
        <v>7.9000000000000001E-2</v>
      </c>
      <c r="X48" s="287">
        <v>0.13700000000000001</v>
      </c>
      <c r="Y48" s="287">
        <v>6.9000000000000006E-2</v>
      </c>
      <c r="Z48" s="287">
        <v>6.3E-2</v>
      </c>
      <c r="AA48" s="287">
        <v>7.0000000000000007E-2</v>
      </c>
      <c r="AB48" s="287">
        <v>0.125</v>
      </c>
      <c r="AC48" s="287">
        <v>5.7000000000000002E-2</v>
      </c>
      <c r="AD48" s="287">
        <v>6.5000000000000002E-2</v>
      </c>
      <c r="AF48" s="288">
        <f t="shared" si="0"/>
        <v>6.526789893049041E-29</v>
      </c>
      <c r="AG48" s="289">
        <f t="shared" si="1"/>
        <v>2.5049354532170817E-2</v>
      </c>
      <c r="AH48" s="289">
        <f t="shared" si="2"/>
        <v>4.7685474732235188E-2</v>
      </c>
      <c r="AI48" s="289">
        <f t="shared" si="7"/>
        <v>7.2734829264405998E-2</v>
      </c>
      <c r="AJ48" s="290">
        <f t="shared" si="5"/>
        <v>8890.0967078898539</v>
      </c>
      <c r="AK48" s="290">
        <f t="shared" si="3"/>
        <v>250.49354532170815</v>
      </c>
      <c r="AL48" s="290">
        <f t="shared" si="4"/>
        <v>476.85474732235184</v>
      </c>
    </row>
    <row r="49" spans="21:38" ht="9.9499999999999993" customHeight="1" x14ac:dyDescent="0.15">
      <c r="U49" s="280">
        <v>169</v>
      </c>
      <c r="V49" s="274">
        <v>41374</v>
      </c>
      <c r="W49" s="287">
        <v>7.4999999999999997E-2</v>
      </c>
      <c r="X49" s="287">
        <v>0.128</v>
      </c>
      <c r="Y49" s="287">
        <v>6.5000000000000002E-2</v>
      </c>
      <c r="Z49" s="287">
        <v>7.0000000000000007E-2</v>
      </c>
      <c r="AA49" s="287">
        <v>6.7000000000000004E-2</v>
      </c>
      <c r="AB49" s="287">
        <v>0.114</v>
      </c>
      <c r="AC49" s="287">
        <v>0.06</v>
      </c>
      <c r="AD49" s="287">
        <v>6.5000000000000002E-2</v>
      </c>
      <c r="AF49" s="288">
        <f t="shared" si="0"/>
        <v>3.5644055586402077E-29</v>
      </c>
      <c r="AG49" s="289">
        <f t="shared" si="1"/>
        <v>2.4888495876007999E-2</v>
      </c>
      <c r="AH49" s="289">
        <f t="shared" si="2"/>
        <v>4.7664413125145168E-2</v>
      </c>
      <c r="AI49" s="289">
        <f t="shared" si="7"/>
        <v>7.255290900115316E-2</v>
      </c>
      <c r="AJ49" s="290">
        <f t="shared" si="5"/>
        <v>8862.4375000599521</v>
      </c>
      <c r="AK49" s="290">
        <f t="shared" si="3"/>
        <v>248.88495876007997</v>
      </c>
      <c r="AL49" s="290">
        <f t="shared" si="4"/>
        <v>476.64413125145165</v>
      </c>
    </row>
    <row r="50" spans="21:38" ht="9.9499999999999993" customHeight="1" x14ac:dyDescent="0.15">
      <c r="U50" s="280">
        <v>171</v>
      </c>
      <c r="V50" s="274">
        <v>41381</v>
      </c>
      <c r="W50" s="287">
        <v>7.4999999999999997E-2</v>
      </c>
      <c r="X50" s="287">
        <v>0.129</v>
      </c>
      <c r="Y50" s="287">
        <v>6.2E-2</v>
      </c>
      <c r="Z50" s="287">
        <v>7.1999999999999995E-2</v>
      </c>
      <c r="AA50" s="287">
        <v>6.7000000000000004E-2</v>
      </c>
      <c r="AB50" s="287">
        <v>0.114</v>
      </c>
      <c r="AC50" s="287">
        <v>5.8000000000000003E-2</v>
      </c>
      <c r="AD50" s="287">
        <v>6.7000000000000004E-2</v>
      </c>
      <c r="AF50" s="288">
        <f t="shared" si="0"/>
        <v>1.9465904670833763E-29</v>
      </c>
      <c r="AG50" s="289">
        <f t="shared" si="1"/>
        <v>2.4728670200843916E-2</v>
      </c>
      <c r="AH50" s="289">
        <f t="shared" si="2"/>
        <v>4.7643360820495688E-2</v>
      </c>
      <c r="AI50" s="289">
        <f t="shared" si="7"/>
        <v>7.23720310213396E-2</v>
      </c>
      <c r="AJ50" s="290">
        <f t="shared" si="5"/>
        <v>8834.9429119058441</v>
      </c>
      <c r="AK50" s="290">
        <f t="shared" si="3"/>
        <v>247.28670200843914</v>
      </c>
      <c r="AL50" s="290">
        <f t="shared" si="4"/>
        <v>476.43360820495684</v>
      </c>
    </row>
    <row r="51" spans="21:38" ht="9.9499999999999993" customHeight="1" x14ac:dyDescent="0.15">
      <c r="U51" s="280">
        <v>173</v>
      </c>
      <c r="V51" s="274">
        <v>41388</v>
      </c>
      <c r="W51" s="287">
        <v>6.9000000000000006E-2</v>
      </c>
      <c r="X51" s="287">
        <v>0.125</v>
      </c>
      <c r="Y51" s="287">
        <v>0.06</v>
      </c>
      <c r="Z51" s="287">
        <v>7.8E-2</v>
      </c>
      <c r="AA51" s="287">
        <v>7.0999999999999994E-2</v>
      </c>
      <c r="AB51" s="287">
        <v>0.105</v>
      </c>
      <c r="AC51" s="287">
        <v>5.2999999999999999E-2</v>
      </c>
      <c r="AD51" s="287">
        <v>6.4000000000000001E-2</v>
      </c>
      <c r="AF51" s="288">
        <f t="shared" si="0"/>
        <v>1.0630705132177283E-29</v>
      </c>
      <c r="AG51" s="289">
        <f t="shared" si="1"/>
        <v>2.4569870873216826E-2</v>
      </c>
      <c r="AH51" s="289">
        <f t="shared" si="2"/>
        <v>4.7622317814178056E-2</v>
      </c>
      <c r="AI51" s="289">
        <f t="shared" si="7"/>
        <v>7.2192188687394881E-2</v>
      </c>
      <c r="AJ51" s="290">
        <f t="shared" si="5"/>
        <v>8807.611892035693</v>
      </c>
      <c r="AK51" s="290">
        <f t="shared" si="3"/>
        <v>245.69870873216826</v>
      </c>
      <c r="AL51" s="290">
        <f t="shared" si="4"/>
        <v>476.22317814178058</v>
      </c>
    </row>
    <row r="52" spans="21:38" ht="9.9499999999999993" customHeight="1" x14ac:dyDescent="0.15">
      <c r="U52" s="280">
        <v>175</v>
      </c>
      <c r="V52" s="274">
        <v>41395</v>
      </c>
      <c r="W52" s="287">
        <v>7.3999999999999996E-2</v>
      </c>
      <c r="X52" s="287">
        <v>0.13500000000000001</v>
      </c>
      <c r="Y52" s="287">
        <v>5.8999999999999997E-2</v>
      </c>
      <c r="Z52" s="287">
        <v>7.3999999999999996E-2</v>
      </c>
      <c r="AA52" s="287">
        <v>6.4000000000000001E-2</v>
      </c>
      <c r="AB52" s="287">
        <v>0.108</v>
      </c>
      <c r="AC52" s="287">
        <v>0.05</v>
      </c>
      <c r="AD52" s="287">
        <v>6.4000000000000001E-2</v>
      </c>
      <c r="AF52" s="288">
        <f t="shared" si="0"/>
        <v>5.8056326442731675E-30</v>
      </c>
      <c r="AG52" s="289">
        <f t="shared" si="1"/>
        <v>2.4412091302262857E-2</v>
      </c>
      <c r="AH52" s="289">
        <f t="shared" si="2"/>
        <v>4.7601284102085417E-2</v>
      </c>
      <c r="AI52" s="289">
        <f t="shared" si="7"/>
        <v>7.2013375404348268E-2</v>
      </c>
      <c r="AJ52" s="290">
        <f t="shared" si="5"/>
        <v>8780.4433958068239</v>
      </c>
      <c r="AK52" s="290">
        <f t="shared" si="3"/>
        <v>244.12091302262857</v>
      </c>
      <c r="AL52" s="290">
        <f t="shared" si="4"/>
        <v>476.01284102085418</v>
      </c>
    </row>
    <row r="53" spans="21:38" ht="9.9499999999999993" customHeight="1" x14ac:dyDescent="0.15">
      <c r="U53" s="280">
        <v>177</v>
      </c>
      <c r="V53" s="274">
        <v>41402</v>
      </c>
      <c r="W53" s="287">
        <v>0.11</v>
      </c>
      <c r="X53" s="287">
        <v>0.13300000000000001</v>
      </c>
      <c r="Y53" s="287">
        <v>6.0999999999999999E-2</v>
      </c>
      <c r="Z53" s="287">
        <v>9.2999999999999999E-2</v>
      </c>
      <c r="AA53" s="287">
        <v>8.3000000000000004E-2</v>
      </c>
      <c r="AB53" s="287">
        <v>0.111</v>
      </c>
      <c r="AC53" s="287">
        <v>5.6000000000000001E-2</v>
      </c>
      <c r="AD53" s="287">
        <v>8.5000000000000006E-2</v>
      </c>
      <c r="AF53" s="288">
        <f t="shared" si="0"/>
        <v>3.1705677075201271E-30</v>
      </c>
      <c r="AG53" s="289">
        <f t="shared" si="1"/>
        <v>2.4255324939442498E-2</v>
      </c>
      <c r="AH53" s="289">
        <f t="shared" si="2"/>
        <v>4.758025968011273E-2</v>
      </c>
      <c r="AI53" s="289">
        <f t="shared" si="7"/>
        <v>7.1835584619555221E-2</v>
      </c>
      <c r="AJ53" s="290">
        <f t="shared" si="5"/>
        <v>8753.4363852823735</v>
      </c>
      <c r="AK53" s="290">
        <f t="shared" si="3"/>
        <v>242.55324939442497</v>
      </c>
      <c r="AL53" s="290">
        <f t="shared" si="4"/>
        <v>475.80259680112727</v>
      </c>
    </row>
    <row r="54" spans="21:38" ht="9.9499999999999993" customHeight="1" x14ac:dyDescent="0.15">
      <c r="U54" s="280">
        <v>179</v>
      </c>
      <c r="V54" s="274">
        <v>41409</v>
      </c>
      <c r="W54" s="287">
        <v>6.5000000000000002E-2</v>
      </c>
      <c r="X54" s="287">
        <v>0.13</v>
      </c>
      <c r="Y54" s="287">
        <v>5.8999999999999997E-2</v>
      </c>
      <c r="Z54" s="287">
        <v>7.5999999999999998E-2</v>
      </c>
      <c r="AA54" s="287">
        <v>6.3E-2</v>
      </c>
      <c r="AB54" s="287">
        <v>0.10299999999999999</v>
      </c>
      <c r="AC54" s="287">
        <v>5.6000000000000001E-2</v>
      </c>
      <c r="AD54" s="287">
        <v>6.6000000000000003E-2</v>
      </c>
      <c r="AF54" s="288">
        <f t="shared" si="0"/>
        <v>1.7315080377822004E-30</v>
      </c>
      <c r="AG54" s="289">
        <f t="shared" si="1"/>
        <v>2.4099565278268779E-2</v>
      </c>
      <c r="AH54" s="289">
        <f t="shared" si="2"/>
        <v>4.7559244544156741E-2</v>
      </c>
      <c r="AI54" s="289">
        <f t="shared" si="7"/>
        <v>7.165880982242552E-2</v>
      </c>
      <c r="AJ54" s="290">
        <f t="shared" si="5"/>
        <v>8726.5898291882258</v>
      </c>
      <c r="AK54" s="290">
        <f t="shared" si="3"/>
        <v>240.99565278268778</v>
      </c>
      <c r="AL54" s="290">
        <f t="shared" si="4"/>
        <v>475.59244544156735</v>
      </c>
    </row>
    <row r="55" spans="21:38" ht="9.9499999999999993" customHeight="1" x14ac:dyDescent="0.15">
      <c r="U55" s="280">
        <v>181</v>
      </c>
      <c r="V55" s="274">
        <v>41416</v>
      </c>
      <c r="W55" s="287">
        <v>6.7000000000000004E-2</v>
      </c>
      <c r="X55" s="287">
        <v>0.127</v>
      </c>
      <c r="Y55" s="287">
        <v>6.2E-2</v>
      </c>
      <c r="Z55" s="287">
        <v>7.9000000000000001E-2</v>
      </c>
      <c r="AA55" s="287">
        <v>6.7000000000000004E-2</v>
      </c>
      <c r="AB55" s="287">
        <v>0.106</v>
      </c>
      <c r="AC55" s="287">
        <v>5.6000000000000001E-2</v>
      </c>
      <c r="AD55" s="287">
        <v>6.8000000000000005E-2</v>
      </c>
      <c r="AF55" s="288">
        <f t="shared" si="0"/>
        <v>9.4560985964537953E-31</v>
      </c>
      <c r="AG55" s="289">
        <f t="shared" si="1"/>
        <v>2.3944805854037236E-2</v>
      </c>
      <c r="AH55" s="289">
        <f t="shared" si="2"/>
        <v>4.7538238690116023E-2</v>
      </c>
      <c r="AI55" s="289">
        <f t="shared" si="7"/>
        <v>7.148304454415326E-2</v>
      </c>
      <c r="AJ55" s="290">
        <f t="shared" si="5"/>
        <v>8699.902702870244</v>
      </c>
      <c r="AK55" s="290">
        <f t="shared" si="3"/>
        <v>239.44805854037236</v>
      </c>
      <c r="AL55" s="290">
        <f t="shared" si="4"/>
        <v>475.3823869011602</v>
      </c>
    </row>
    <row r="56" spans="21:38" ht="9.9499999999999993" customHeight="1" x14ac:dyDescent="0.15">
      <c r="U56" s="280">
        <v>183</v>
      </c>
      <c r="V56" s="274">
        <v>41423</v>
      </c>
      <c r="W56" s="287">
        <v>6.9000000000000006E-2</v>
      </c>
      <c r="X56" s="287">
        <v>0.13700000000000001</v>
      </c>
      <c r="Y56" s="287">
        <v>6.3E-2</v>
      </c>
      <c r="Z56" s="287">
        <v>7.3999999999999996E-2</v>
      </c>
      <c r="AA56" s="287">
        <v>6.6000000000000003E-2</v>
      </c>
      <c r="AB56" s="287">
        <v>0.11799999999999999</v>
      </c>
      <c r="AC56" s="287">
        <v>5.3999999999999999E-2</v>
      </c>
      <c r="AD56" s="287">
        <v>6.8000000000000005E-2</v>
      </c>
      <c r="AF56" s="288">
        <f t="shared" si="0"/>
        <v>5.1641574116160987E-31</v>
      </c>
      <c r="AG56" s="289">
        <f t="shared" si="1"/>
        <v>2.3791040243557604E-2</v>
      </c>
      <c r="AH56" s="289">
        <f t="shared" si="2"/>
        <v>4.7517242113890974E-2</v>
      </c>
      <c r="AI56" s="289">
        <f t="shared" si="7"/>
        <v>7.1308282357448571E-2</v>
      </c>
      <c r="AJ56" s="290">
        <f t="shared" si="5"/>
        <v>8673.373988251742</v>
      </c>
      <c r="AK56" s="290">
        <f t="shared" si="3"/>
        <v>237.910402435576</v>
      </c>
      <c r="AL56" s="290">
        <f t="shared" si="4"/>
        <v>475.17242113890973</v>
      </c>
    </row>
    <row r="57" spans="21:38" ht="9.9499999999999993" customHeight="1" x14ac:dyDescent="0.15">
      <c r="U57" s="280">
        <v>185</v>
      </c>
      <c r="V57" s="274">
        <v>41430</v>
      </c>
      <c r="W57" s="287">
        <v>7.0999999999999994E-2</v>
      </c>
      <c r="X57" s="287">
        <v>0.126</v>
      </c>
      <c r="Y57" s="287">
        <v>5.8000000000000003E-2</v>
      </c>
      <c r="Z57" s="287">
        <v>7.0000000000000007E-2</v>
      </c>
      <c r="AA57" s="287">
        <v>6.8000000000000005E-2</v>
      </c>
      <c r="AB57" s="287">
        <v>0.107</v>
      </c>
      <c r="AC57" s="287">
        <v>5.5E-2</v>
      </c>
      <c r="AD57" s="287">
        <v>7.0000000000000007E-2</v>
      </c>
      <c r="AF57" s="288">
        <f t="shared" si="0"/>
        <v>2.8202457387605813E-31</v>
      </c>
      <c r="AG57" s="289">
        <f t="shared" si="1"/>
        <v>2.3638262064887196E-2</v>
      </c>
      <c r="AH57" s="289">
        <f t="shared" si="2"/>
        <v>4.7496254811383795E-2</v>
      </c>
      <c r="AI57" s="289">
        <f t="shared" si="7"/>
        <v>7.1134516876270995E-2</v>
      </c>
      <c r="AJ57" s="290">
        <f t="shared" si="5"/>
        <v>8647.002673791254</v>
      </c>
      <c r="AK57" s="290">
        <f t="shared" si="3"/>
        <v>236.38262064887195</v>
      </c>
      <c r="AL57" s="290">
        <f t="shared" si="4"/>
        <v>474.9625481138379</v>
      </c>
    </row>
    <row r="58" spans="21:38" ht="9.9499999999999993" customHeight="1" x14ac:dyDescent="0.15">
      <c r="U58" s="280">
        <v>187</v>
      </c>
      <c r="V58" s="274">
        <v>41437</v>
      </c>
      <c r="W58" s="287">
        <v>6.8000000000000005E-2</v>
      </c>
      <c r="X58" s="287">
        <v>0.13500000000000001</v>
      </c>
      <c r="Y58" s="287">
        <v>5.7000000000000002E-2</v>
      </c>
      <c r="Z58" s="287">
        <v>7.5999999999999998E-2</v>
      </c>
      <c r="AA58" s="287">
        <v>6.5000000000000002E-2</v>
      </c>
      <c r="AB58" s="287">
        <v>0.121</v>
      </c>
      <c r="AC58" s="287">
        <v>5.7000000000000002E-2</v>
      </c>
      <c r="AD58" s="287">
        <v>6.7000000000000004E-2</v>
      </c>
      <c r="AF58" s="288">
        <f t="shared" si="0"/>
        <v>1.5401904692344053E-31</v>
      </c>
      <c r="AG58" s="289">
        <f t="shared" si="1"/>
        <v>2.3486464977066076E-2</v>
      </c>
      <c r="AH58" s="289">
        <f t="shared" si="2"/>
        <v>4.7475276778498471E-2</v>
      </c>
      <c r="AI58" s="289">
        <f t="shared" si="7"/>
        <v>7.096174175556455E-2</v>
      </c>
      <c r="AJ58" s="290">
        <f t="shared" si="5"/>
        <v>8620.7877544405728</v>
      </c>
      <c r="AK58" s="290">
        <f t="shared" si="3"/>
        <v>234.86464977066075</v>
      </c>
      <c r="AL58" s="290">
        <f t="shared" si="4"/>
        <v>474.75276778498471</v>
      </c>
    </row>
    <row r="59" spans="21:38" ht="9.9499999999999993" customHeight="1" x14ac:dyDescent="0.15">
      <c r="U59" s="280">
        <v>189</v>
      </c>
      <c r="V59" s="274">
        <v>41444</v>
      </c>
      <c r="W59" s="287">
        <v>7.9000000000000001E-2</v>
      </c>
      <c r="X59" s="287">
        <v>0.14899999999999999</v>
      </c>
      <c r="Y59" s="287">
        <v>0.18099999999999999</v>
      </c>
      <c r="Z59" s="287">
        <v>7.2999999999999995E-2</v>
      </c>
      <c r="AA59" s="287">
        <v>6.6000000000000003E-2</v>
      </c>
      <c r="AB59" s="287">
        <v>0.126</v>
      </c>
      <c r="AC59" s="287">
        <v>6.0999999999999999E-2</v>
      </c>
      <c r="AD59" s="287">
        <v>7.0000000000000007E-2</v>
      </c>
      <c r="AF59" s="288">
        <f t="shared" si="0"/>
        <v>8.4112765384871752E-32</v>
      </c>
      <c r="AG59" s="289">
        <f t="shared" si="1"/>
        <v>2.3335642679853826E-2</v>
      </c>
      <c r="AH59" s="289">
        <f t="shared" si="2"/>
        <v>4.7454308011140832E-2</v>
      </c>
      <c r="AI59" s="289">
        <f t="shared" si="7"/>
        <v>7.0789950690994655E-2</v>
      </c>
      <c r="AJ59" s="290">
        <f t="shared" si="5"/>
        <v>8594.7282316030505</v>
      </c>
      <c r="AK59" s="290">
        <f t="shared" si="3"/>
        <v>233.35642679853825</v>
      </c>
      <c r="AL59" s="290">
        <f t="shared" si="4"/>
        <v>474.5430801114083</v>
      </c>
    </row>
    <row r="60" spans="21:38" ht="9.9499999999999993" customHeight="1" x14ac:dyDescent="0.15">
      <c r="U60" s="280">
        <v>191</v>
      </c>
      <c r="V60" s="274">
        <v>41451</v>
      </c>
      <c r="W60" s="287">
        <v>6.3E-2</v>
      </c>
      <c r="X60" s="287">
        <v>0.122</v>
      </c>
      <c r="Y60" s="287">
        <v>6.0999999999999999E-2</v>
      </c>
      <c r="Z60" s="287">
        <v>6.7000000000000004E-2</v>
      </c>
      <c r="AA60" s="287">
        <v>6.5000000000000002E-2</v>
      </c>
      <c r="AB60" s="287">
        <v>0.11</v>
      </c>
      <c r="AC60" s="287">
        <v>5.3999999999999999E-2</v>
      </c>
      <c r="AD60" s="287">
        <v>6.4000000000000001E-2</v>
      </c>
      <c r="AF60" s="288">
        <f t="shared" si="0"/>
        <v>4.5935599797647646E-32</v>
      </c>
      <c r="AG60" s="289">
        <f t="shared" si="1"/>
        <v>2.3185788913468106E-2</v>
      </c>
      <c r="AH60" s="289">
        <f t="shared" si="2"/>
        <v>4.7433348505218492E-2</v>
      </c>
      <c r="AI60" s="289">
        <f t="shared" si="7"/>
        <v>7.0619137418686598E-2</v>
      </c>
      <c r="AJ60" s="290">
        <f t="shared" si="5"/>
        <v>8568.8231130921667</v>
      </c>
      <c r="AK60" s="290">
        <f t="shared" si="3"/>
        <v>231.85788913468105</v>
      </c>
      <c r="AL60" s="290">
        <f t="shared" si="4"/>
        <v>474.33348505218493</v>
      </c>
    </row>
    <row r="61" spans="21:38" ht="9.9499999999999993" customHeight="1" x14ac:dyDescent="0.15">
      <c r="U61" s="280">
        <v>193</v>
      </c>
      <c r="V61" s="274">
        <v>41458</v>
      </c>
      <c r="W61" s="287">
        <v>6.6000000000000003E-2</v>
      </c>
      <c r="X61" s="287">
        <v>0.128</v>
      </c>
      <c r="Y61" s="287">
        <v>5.6000000000000001E-2</v>
      </c>
      <c r="Z61" s="287">
        <v>6.9000000000000006E-2</v>
      </c>
      <c r="AA61" s="287">
        <v>6.3E-2</v>
      </c>
      <c r="AB61" s="287">
        <v>0.107</v>
      </c>
      <c r="AC61" s="287">
        <v>0.05</v>
      </c>
      <c r="AD61" s="287">
        <v>6.0999999999999999E-2</v>
      </c>
      <c r="AF61" s="288">
        <f t="shared" si="0"/>
        <v>2.5086315009555242E-32</v>
      </c>
      <c r="AG61" s="289">
        <f t="shared" si="1"/>
        <v>2.3036897458324809E-2</v>
      </c>
      <c r="AH61" s="289">
        <f t="shared" si="2"/>
        <v>4.7412398256640897E-2</v>
      </c>
      <c r="AI61" s="289">
        <f t="shared" si="7"/>
        <v>7.0449295714965707E-2</v>
      </c>
      <c r="AJ61" s="290">
        <f t="shared" si="5"/>
        <v>8543.0714130903689</v>
      </c>
      <c r="AK61" s="290">
        <f t="shared" si="3"/>
        <v>230.3689745832481</v>
      </c>
      <c r="AL61" s="290">
        <f t="shared" si="4"/>
        <v>474.12398256640893</v>
      </c>
    </row>
    <row r="62" spans="21:38" ht="9.9499999999999993" customHeight="1" x14ac:dyDescent="0.15">
      <c r="U62" s="280">
        <v>195</v>
      </c>
      <c r="V62" s="274">
        <v>41465</v>
      </c>
      <c r="W62" s="287">
        <v>6.7000000000000004E-2</v>
      </c>
      <c r="X62" s="287">
        <v>0.12</v>
      </c>
      <c r="Y62" s="287">
        <v>6.2E-2</v>
      </c>
      <c r="Z62" s="287">
        <v>6.8000000000000005E-2</v>
      </c>
      <c r="AA62" s="287">
        <v>6.6000000000000003E-2</v>
      </c>
      <c r="AB62" s="287">
        <v>0.10199999999999999</v>
      </c>
      <c r="AC62" s="287">
        <v>4.9000000000000002E-2</v>
      </c>
      <c r="AD62" s="287">
        <v>0.06</v>
      </c>
      <c r="AF62" s="288">
        <f t="shared" si="0"/>
        <v>1.3700119374316871E-32</v>
      </c>
      <c r="AG62" s="289">
        <f t="shared" si="1"/>
        <v>2.2888962134779936E-2</v>
      </c>
      <c r="AH62" s="289">
        <f t="shared" si="2"/>
        <v>4.739145726131927E-2</v>
      </c>
      <c r="AI62" s="289">
        <f t="shared" si="7"/>
        <v>7.0280419396099206E-2</v>
      </c>
      <c r="AJ62" s="290">
        <f t="shared" si="5"/>
        <v>8517.4721521081738</v>
      </c>
      <c r="AK62" s="290">
        <f t="shared" si="3"/>
        <v>228.88962134779936</v>
      </c>
      <c r="AL62" s="290">
        <f t="shared" si="4"/>
        <v>473.91457261319272</v>
      </c>
    </row>
    <row r="63" spans="21:38" ht="9.9499999999999993" customHeight="1" x14ac:dyDescent="0.15">
      <c r="U63" s="280">
        <v>197</v>
      </c>
      <c r="V63" s="274">
        <v>41472</v>
      </c>
      <c r="W63" s="287">
        <v>6.8000000000000005E-2</v>
      </c>
      <c r="X63" s="287">
        <v>0.129</v>
      </c>
      <c r="Y63" s="287">
        <v>6.0999999999999999E-2</v>
      </c>
      <c r="Z63" s="287">
        <v>6.6000000000000003E-2</v>
      </c>
      <c r="AA63" s="287">
        <v>6.3E-2</v>
      </c>
      <c r="AB63" s="287">
        <v>0.105</v>
      </c>
      <c r="AC63" s="287">
        <v>5.1999999999999998E-2</v>
      </c>
      <c r="AD63" s="287">
        <v>0.06</v>
      </c>
      <c r="AF63" s="288">
        <f t="shared" si="0"/>
        <v>7.4818988280679646E-33</v>
      </c>
      <c r="AG63" s="289">
        <f t="shared" si="1"/>
        <v>2.2741976802873133E-2</v>
      </c>
      <c r="AH63" s="289">
        <f t="shared" si="2"/>
        <v>4.737052551516667E-2</v>
      </c>
      <c r="AI63" s="289">
        <f t="shared" si="7"/>
        <v>7.011250231803981E-2</v>
      </c>
      <c r="AJ63" s="290">
        <f t="shared" si="5"/>
        <v>8492.0243569435352</v>
      </c>
      <c r="AK63" s="290">
        <f t="shared" si="3"/>
        <v>227.41976802873131</v>
      </c>
      <c r="AL63" s="290">
        <f t="shared" si="4"/>
        <v>473.70525515166668</v>
      </c>
    </row>
    <row r="64" spans="21:38" ht="9.9499999999999993" customHeight="1" x14ac:dyDescent="0.15">
      <c r="U64" s="280">
        <v>199</v>
      </c>
      <c r="V64" s="274">
        <v>41479</v>
      </c>
      <c r="W64" s="287">
        <v>6.7000000000000004E-2</v>
      </c>
      <c r="X64" s="287">
        <v>0.129</v>
      </c>
      <c r="Y64" s="287">
        <v>6.0999999999999999E-2</v>
      </c>
      <c r="Z64" s="287">
        <v>6.6000000000000003E-2</v>
      </c>
      <c r="AA64" s="287">
        <v>6.4000000000000001E-2</v>
      </c>
      <c r="AB64" s="287">
        <v>0.107</v>
      </c>
      <c r="AC64" s="287">
        <v>0.05</v>
      </c>
      <c r="AD64" s="287">
        <v>6.5000000000000002E-2</v>
      </c>
      <c r="AF64" s="288">
        <f t="shared" si="0"/>
        <v>4.0860089276583593E-33</v>
      </c>
      <c r="AG64" s="289">
        <f t="shared" si="1"/>
        <v>2.2595935362072814E-2</v>
      </c>
      <c r="AH64" s="289">
        <f t="shared" si="2"/>
        <v>4.7349603014097935E-2</v>
      </c>
      <c r="AI64" s="289">
        <f t="shared" si="7"/>
        <v>6.9945538376170749E-2</v>
      </c>
      <c r="AJ64" s="290">
        <f t="shared" si="5"/>
        <v>8466.7270606414568</v>
      </c>
      <c r="AK64" s="290">
        <f t="shared" si="3"/>
        <v>225.95935362072811</v>
      </c>
      <c r="AL64" s="290">
        <f t="shared" si="4"/>
        <v>473.49603014097937</v>
      </c>
    </row>
    <row r="65" spans="21:38" ht="9.9499999999999993" customHeight="1" x14ac:dyDescent="0.15">
      <c r="U65" s="280">
        <v>201</v>
      </c>
      <c r="V65" s="274">
        <v>41486</v>
      </c>
      <c r="W65" s="287">
        <v>7.0000000000000007E-2</v>
      </c>
      <c r="X65" s="287">
        <v>0.14000000000000001</v>
      </c>
      <c r="Y65" s="287">
        <v>0.06</v>
      </c>
      <c r="Z65" s="287">
        <v>6.7000000000000004E-2</v>
      </c>
      <c r="AA65" s="287">
        <v>5.8000000000000003E-2</v>
      </c>
      <c r="AB65" s="287">
        <v>0.11799999999999999</v>
      </c>
      <c r="AC65" s="287">
        <v>5.1999999999999998E-2</v>
      </c>
      <c r="AD65" s="287">
        <v>0.06</v>
      </c>
      <c r="AF65" s="288">
        <f t="shared" si="0"/>
        <v>2.23144810435983E-33</v>
      </c>
      <c r="AG65" s="289">
        <f t="shared" si="1"/>
        <v>2.2450831751022998E-2</v>
      </c>
      <c r="AH65" s="289">
        <f t="shared" si="2"/>
        <v>4.7328689754029728E-2</v>
      </c>
      <c r="AI65" s="289">
        <f t="shared" si="7"/>
        <v>6.9779521505052733E-2</v>
      </c>
      <c r="AJ65" s="290">
        <f t="shared" si="5"/>
        <v>8441.579302453898</v>
      </c>
      <c r="AK65" s="290">
        <f t="shared" si="3"/>
        <v>224.50831751022994</v>
      </c>
      <c r="AL65" s="290">
        <f t="shared" si="4"/>
        <v>473.28689754029722</v>
      </c>
    </row>
    <row r="66" spans="21:38" ht="9.9499999999999993" customHeight="1" x14ac:dyDescent="0.15">
      <c r="U66" s="280">
        <v>203</v>
      </c>
      <c r="V66" s="274">
        <v>41493</v>
      </c>
      <c r="W66" s="287">
        <v>6.6000000000000003E-2</v>
      </c>
      <c r="X66" s="287">
        <v>8.4000000000000005E-2</v>
      </c>
      <c r="Y66" s="287">
        <v>5.7000000000000002E-2</v>
      </c>
      <c r="Z66" s="287">
        <v>6.3E-2</v>
      </c>
      <c r="AA66" s="287">
        <v>0.06</v>
      </c>
      <c r="AB66" s="287">
        <v>7.4999999999999997E-2</v>
      </c>
      <c r="AC66" s="287">
        <v>4.8000000000000001E-2</v>
      </c>
      <c r="AD66" s="287">
        <v>0.06</v>
      </c>
      <c r="AF66" s="288">
        <f t="shared" si="0"/>
        <v>1.2186367505820758E-33</v>
      </c>
      <c r="AG66" s="289">
        <f t="shared" si="1"/>
        <v>2.2306659947291727E-2</v>
      </c>
      <c r="AH66" s="289">
        <f t="shared" si="2"/>
        <v>4.7307785730880486E-2</v>
      </c>
      <c r="AI66" s="289">
        <f t="shared" si="7"/>
        <v>6.961444567817221E-2</v>
      </c>
      <c r="AJ66" s="290">
        <f t="shared" si="5"/>
        <v>8416.5801277998889</v>
      </c>
      <c r="AK66" s="290">
        <f t="shared" si="3"/>
        <v>223.06659947291726</v>
      </c>
      <c r="AL66" s="290">
        <f t="shared" si="4"/>
        <v>473.07785730880482</v>
      </c>
    </row>
    <row r="67" spans="21:38" ht="9.9499999999999993" customHeight="1" x14ac:dyDescent="0.15">
      <c r="U67" s="280">
        <v>205</v>
      </c>
      <c r="V67" s="274">
        <v>41500</v>
      </c>
      <c r="W67" s="287">
        <v>6.4000000000000001E-2</v>
      </c>
      <c r="X67" s="287">
        <v>8.5000000000000006E-2</v>
      </c>
      <c r="Y67" s="287">
        <v>0.06</v>
      </c>
      <c r="Z67" s="287">
        <v>6.5000000000000002E-2</v>
      </c>
      <c r="AA67" s="287">
        <v>0.06</v>
      </c>
      <c r="AB67" s="287">
        <v>8.2000000000000003E-2</v>
      </c>
      <c r="AC67" s="287">
        <v>0.06</v>
      </c>
      <c r="AD67" s="287">
        <v>5.7000000000000002E-2</v>
      </c>
      <c r="AF67" s="288">
        <f t="shared" si="0"/>
        <v>6.6552098028527972E-34</v>
      </c>
      <c r="AG67" s="289">
        <f t="shared" si="1"/>
        <v>2.2163413967121102E-2</v>
      </c>
      <c r="AH67" s="289">
        <f t="shared" si="2"/>
        <v>4.7286890940570481E-2</v>
      </c>
      <c r="AI67" s="289">
        <f t="shared" si="7"/>
        <v>6.9450304907691579E-2</v>
      </c>
      <c r="AJ67" s="290">
        <f t="shared" si="5"/>
        <v>8391.7285882259603</v>
      </c>
      <c r="AK67" s="290">
        <f t="shared" si="3"/>
        <v>221.63413967121102</v>
      </c>
      <c r="AL67" s="290">
        <f t="shared" si="4"/>
        <v>472.86890940570481</v>
      </c>
    </row>
    <row r="68" spans="21:38" ht="9.9499999999999993" customHeight="1" x14ac:dyDescent="0.15">
      <c r="U68" s="280">
        <v>207</v>
      </c>
      <c r="V68" s="274">
        <v>41507</v>
      </c>
      <c r="W68" s="287">
        <v>6.4000000000000001E-2</v>
      </c>
      <c r="X68" s="287">
        <v>8.4000000000000005E-2</v>
      </c>
      <c r="Y68" s="287">
        <v>6.3E-2</v>
      </c>
      <c r="Z68" s="287">
        <v>6.8000000000000005E-2</v>
      </c>
      <c r="AA68" s="287">
        <v>6.4000000000000001E-2</v>
      </c>
      <c r="AB68" s="287">
        <v>7.9000000000000001E-2</v>
      </c>
      <c r="AC68" s="287">
        <v>5.8999999999999997E-2</v>
      </c>
      <c r="AD68" s="287">
        <v>6.0999999999999999E-2</v>
      </c>
      <c r="AF68" s="288">
        <f t="shared" si="0"/>
        <v>3.6345381426278943E-34</v>
      </c>
      <c r="AG68" s="289">
        <f t="shared" si="1"/>
        <v>2.2021087865178927E-2</v>
      </c>
      <c r="AH68" s="289">
        <f t="shared" si="2"/>
        <v>4.7266005379021786E-2</v>
      </c>
      <c r="AI68" s="289">
        <f t="shared" si="7"/>
        <v>6.9287093244200709E-2</v>
      </c>
      <c r="AJ68" s="290">
        <f t="shared" si="5"/>
        <v>8367.0237413667637</v>
      </c>
      <c r="AK68" s="290">
        <f t="shared" si="3"/>
        <v>220.21087865178927</v>
      </c>
      <c r="AL68" s="290">
        <f t="shared" si="4"/>
        <v>472.66005379021783</v>
      </c>
    </row>
    <row r="69" spans="21:38" ht="9.9499999999999993" customHeight="1" x14ac:dyDescent="0.15">
      <c r="U69" s="280">
        <v>209</v>
      </c>
      <c r="V69" s="274">
        <v>41514</v>
      </c>
      <c r="W69" s="287">
        <v>6.9000000000000006E-2</v>
      </c>
      <c r="X69" s="287">
        <v>8.5000000000000006E-2</v>
      </c>
      <c r="Y69" s="287">
        <v>6.3E-2</v>
      </c>
      <c r="Z69" s="287">
        <v>6.2E-2</v>
      </c>
      <c r="AA69" s="287">
        <v>5.8999999999999997E-2</v>
      </c>
      <c r="AB69" s="287">
        <v>8.1000000000000003E-2</v>
      </c>
      <c r="AC69" s="287">
        <v>5.6000000000000001E-2</v>
      </c>
      <c r="AD69" s="287">
        <v>6.0999999999999999E-2</v>
      </c>
      <c r="AF69" s="288">
        <f t="shared" si="0"/>
        <v>1.9848912207928769E-34</v>
      </c>
      <c r="AG69" s="289">
        <f t="shared" si="1"/>
        <v>2.187967573431197E-2</v>
      </c>
      <c r="AH69" s="289">
        <f t="shared" si="2"/>
        <v>4.7245129042158246E-2</v>
      </c>
      <c r="AI69" s="289">
        <f t="shared" si="7"/>
        <v>6.9124804776470219E-2</v>
      </c>
      <c r="AJ69" s="290">
        <f t="shared" si="5"/>
        <v>8342.4646509059985</v>
      </c>
      <c r="AK69" s="290">
        <f t="shared" si="3"/>
        <v>218.79675734311968</v>
      </c>
      <c r="AL69" s="290">
        <f t="shared" si="4"/>
        <v>472.45129042158248</v>
      </c>
    </row>
    <row r="70" spans="21:38" ht="9.9499999999999993" customHeight="1" x14ac:dyDescent="0.15">
      <c r="U70" s="280">
        <v>211</v>
      </c>
      <c r="V70" s="274">
        <v>41521</v>
      </c>
      <c r="W70" s="287">
        <v>6.6000000000000003E-2</v>
      </c>
      <c r="X70" s="287">
        <v>0.114</v>
      </c>
      <c r="Y70" s="287">
        <v>5.8999999999999997E-2</v>
      </c>
      <c r="Z70" s="287">
        <v>6.9000000000000006E-2</v>
      </c>
      <c r="AA70" s="287">
        <v>5.8999999999999997E-2</v>
      </c>
      <c r="AB70" s="287">
        <v>0.11</v>
      </c>
      <c r="AC70" s="287">
        <v>5.5E-2</v>
      </c>
      <c r="AD70" s="287">
        <v>6.0999999999999999E-2</v>
      </c>
      <c r="AF70" s="288">
        <f t="shared" si="0"/>
        <v>1.0839872918576909E-34</v>
      </c>
      <c r="AG70" s="289">
        <f t="shared" si="1"/>
        <v>2.1739171705300781E-2</v>
      </c>
      <c r="AH70" s="289">
        <f t="shared" si="2"/>
        <v>4.7224261925905536E-2</v>
      </c>
      <c r="AI70" s="289">
        <f t="shared" si="7"/>
        <v>6.8963433631206314E-2</v>
      </c>
      <c r="AJ70" s="290">
        <f t="shared" si="5"/>
        <v>8318.0503865375686</v>
      </c>
      <c r="AK70" s="290">
        <f t="shared" si="3"/>
        <v>217.3917170530078</v>
      </c>
      <c r="AL70" s="290">
        <f t="shared" si="4"/>
        <v>472.24261925905535</v>
      </c>
    </row>
    <row r="71" spans="21:38" ht="9.9499999999999993" customHeight="1" x14ac:dyDescent="0.15">
      <c r="U71" s="280">
        <v>213</v>
      </c>
      <c r="V71" s="274">
        <v>41528</v>
      </c>
      <c r="W71" s="287">
        <v>0.06</v>
      </c>
      <c r="X71" s="287">
        <v>0.127</v>
      </c>
      <c r="Y71" s="287">
        <v>0.05</v>
      </c>
      <c r="Z71" s="287">
        <v>6.0999999999999999E-2</v>
      </c>
      <c r="AA71" s="287">
        <v>5.7000000000000002E-2</v>
      </c>
      <c r="AB71" s="287">
        <v>0.105</v>
      </c>
      <c r="AC71" s="287">
        <v>4.5999999999999999E-2</v>
      </c>
      <c r="AD71" s="287">
        <v>5.5E-2</v>
      </c>
      <c r="AF71" s="288">
        <f t="shared" si="0"/>
        <v>5.9198631975386805E-35</v>
      </c>
      <c r="AG71" s="289">
        <f t="shared" si="1"/>
        <v>2.1599569946616087E-2</v>
      </c>
      <c r="AH71" s="289">
        <f t="shared" si="2"/>
        <v>4.7203404026191109E-2</v>
      </c>
      <c r="AI71" s="289">
        <f t="shared" si="7"/>
        <v>6.8802973972807199E-2</v>
      </c>
      <c r="AJ71" s="290">
        <f t="shared" si="5"/>
        <v>8293.7800239269654</v>
      </c>
      <c r="AK71" s="290">
        <f t="shared" si="3"/>
        <v>215.99569946616086</v>
      </c>
      <c r="AL71" s="290">
        <f t="shared" si="4"/>
        <v>472.03404026191106</v>
      </c>
    </row>
    <row r="72" spans="21:38" ht="9.9499999999999993" customHeight="1" x14ac:dyDescent="0.15">
      <c r="U72" s="280">
        <v>215</v>
      </c>
      <c r="V72" s="274">
        <v>41535</v>
      </c>
      <c r="W72" s="287">
        <v>6.3E-2</v>
      </c>
      <c r="X72" s="287">
        <v>0.13200000000000001</v>
      </c>
      <c r="Y72" s="287">
        <v>6.8000000000000005E-2</v>
      </c>
      <c r="Z72" s="287">
        <v>6.5000000000000002E-2</v>
      </c>
      <c r="AA72" s="287">
        <v>5.8000000000000003E-2</v>
      </c>
      <c r="AB72" s="287">
        <v>0.10100000000000001</v>
      </c>
      <c r="AC72" s="287">
        <v>5.7000000000000002E-2</v>
      </c>
      <c r="AD72" s="287">
        <v>6.3E-2</v>
      </c>
      <c r="AF72" s="288">
        <f t="shared" si="0"/>
        <v>3.2329512108500501E-35</v>
      </c>
      <c r="AG72" s="289">
        <f t="shared" si="1"/>
        <v>2.1460864664176762E-2</v>
      </c>
      <c r="AH72" s="289">
        <f t="shared" si="2"/>
        <v>4.7182555338944228E-2</v>
      </c>
      <c r="AI72" s="289">
        <f t="shared" si="7"/>
        <v>6.8643420003120986E-2</v>
      </c>
      <c r="AJ72" s="290">
        <f t="shared" si="5"/>
        <v>8269.6526446729513</v>
      </c>
      <c r="AK72" s="290">
        <f t="shared" si="3"/>
        <v>214.60864664176759</v>
      </c>
      <c r="AL72" s="290">
        <f t="shared" si="4"/>
        <v>471.82555338944229</v>
      </c>
    </row>
    <row r="73" spans="21:38" ht="9.9499999999999993" customHeight="1" x14ac:dyDescent="0.15">
      <c r="U73" s="280">
        <v>217</v>
      </c>
      <c r="V73" s="274">
        <v>41542</v>
      </c>
      <c r="W73" s="287">
        <v>6.7000000000000004E-2</v>
      </c>
      <c r="X73" s="287">
        <v>0.13900000000000001</v>
      </c>
      <c r="Y73" s="287">
        <v>6.8000000000000005E-2</v>
      </c>
      <c r="Z73" s="287">
        <v>6.7000000000000004E-2</v>
      </c>
      <c r="AA73" s="287">
        <v>6.4000000000000001E-2</v>
      </c>
      <c r="AB73" s="287">
        <v>0.11</v>
      </c>
      <c r="AC73" s="287">
        <v>5.6000000000000001E-2</v>
      </c>
      <c r="AD73" s="287">
        <v>6.4000000000000001E-2</v>
      </c>
      <c r="AF73" s="288">
        <f t="shared" si="0"/>
        <v>1.76557686942532E-35</v>
      </c>
      <c r="AG73" s="289">
        <f t="shared" si="1"/>
        <v>2.1323050101109357E-2</v>
      </c>
      <c r="AH73" s="289">
        <f t="shared" si="2"/>
        <v>4.716171586009596E-2</v>
      </c>
      <c r="AI73" s="289">
        <f t="shared" si="7"/>
        <v>6.8484765961205313E-2</v>
      </c>
      <c r="AJ73" s="290">
        <f t="shared" si="5"/>
        <v>8245.6673362694346</v>
      </c>
      <c r="AK73" s="290">
        <f t="shared" si="3"/>
        <v>213.23050101109357</v>
      </c>
      <c r="AL73" s="290">
        <f t="shared" si="4"/>
        <v>471.61715860095961</v>
      </c>
    </row>
    <row r="74" spans="21:38" ht="9.9499999999999993" customHeight="1" x14ac:dyDescent="0.15">
      <c r="U74" s="280">
        <v>219</v>
      </c>
      <c r="V74" s="274">
        <v>41549</v>
      </c>
      <c r="W74" s="287">
        <v>5.8999999999999997E-2</v>
      </c>
      <c r="X74" s="287">
        <v>0.13600000000000001</v>
      </c>
      <c r="Y74" s="287">
        <v>6.5000000000000002E-2</v>
      </c>
      <c r="Z74" s="287">
        <v>5.8000000000000003E-2</v>
      </c>
      <c r="AA74" s="287">
        <v>5.2999999999999999E-2</v>
      </c>
      <c r="AB74" s="287">
        <v>0.108</v>
      </c>
      <c r="AC74" s="287">
        <v>5.5E-2</v>
      </c>
      <c r="AD74" s="287">
        <v>5.2999999999999999E-2</v>
      </c>
      <c r="AF74" s="288">
        <f t="shared" si="0"/>
        <v>9.6421550420804856E-36</v>
      </c>
      <c r="AG74" s="289">
        <f t="shared" si="1"/>
        <v>2.1186120537509151E-2</v>
      </c>
      <c r="AH74" s="289">
        <f t="shared" si="2"/>
        <v>4.7140885585579155E-2</v>
      </c>
      <c r="AI74" s="289">
        <f t="shared" si="7"/>
        <v>6.8327006123088313E-2</v>
      </c>
      <c r="AJ74" s="290">
        <f t="shared" si="5"/>
        <v>8221.8231920676317</v>
      </c>
      <c r="AK74" s="290">
        <f t="shared" si="3"/>
        <v>211.86120537509149</v>
      </c>
      <c r="AL74" s="290">
        <f t="shared" si="4"/>
        <v>471.4088558557915</v>
      </c>
    </row>
    <row r="75" spans="21:38" ht="9.9499999999999993" customHeight="1" x14ac:dyDescent="0.15">
      <c r="U75" s="280">
        <v>221</v>
      </c>
      <c r="V75" s="274">
        <v>41556</v>
      </c>
      <c r="W75" s="287">
        <v>6.8000000000000005E-2</v>
      </c>
      <c r="X75" s="287">
        <v>0.13600000000000001</v>
      </c>
      <c r="Y75" s="287">
        <v>6.6000000000000003E-2</v>
      </c>
      <c r="Z75" s="287">
        <v>6.9000000000000006E-2</v>
      </c>
      <c r="AA75" s="287">
        <v>5.8999999999999997E-2</v>
      </c>
      <c r="AB75" s="287">
        <v>0.105</v>
      </c>
      <c r="AC75" s="287">
        <v>5.8999999999999997E-2</v>
      </c>
      <c r="AD75" s="287">
        <v>6.0999999999999999E-2</v>
      </c>
      <c r="AF75" s="288">
        <f t="shared" si="0"/>
        <v>5.2657664169431943E-36</v>
      </c>
      <c r="AG75" s="289">
        <f t="shared" si="1"/>
        <v>2.1050070290202762E-2</v>
      </c>
      <c r="AH75" s="289">
        <f t="shared" si="2"/>
        <v>4.7120064511328469E-2</v>
      </c>
      <c r="AI75" s="289">
        <f t="shared" si="7"/>
        <v>6.8170134801531224E-2</v>
      </c>
      <c r="AJ75" s="290">
        <f t="shared" si="5"/>
        <v>8198.1193112384408</v>
      </c>
      <c r="AK75" s="290">
        <f t="shared" si="3"/>
        <v>210.5007029020276</v>
      </c>
      <c r="AL75" s="290">
        <f t="shared" si="4"/>
        <v>471.20064511328462</v>
      </c>
    </row>
    <row r="76" spans="21:38" ht="9.9499999999999993" customHeight="1" x14ac:dyDescent="0.15">
      <c r="U76" s="280">
        <v>223</v>
      </c>
      <c r="V76" s="274">
        <v>41563</v>
      </c>
      <c r="W76" s="287">
        <v>6.4000000000000001E-2</v>
      </c>
      <c r="X76" s="287">
        <v>0.13800000000000001</v>
      </c>
      <c r="Y76" s="287">
        <v>6.3E-2</v>
      </c>
      <c r="Z76" s="287">
        <v>6.3E-2</v>
      </c>
      <c r="AA76" s="287">
        <v>5.6000000000000001E-2</v>
      </c>
      <c r="AB76" s="287">
        <v>0.106</v>
      </c>
      <c r="AC76" s="287">
        <v>5.8000000000000003E-2</v>
      </c>
      <c r="AD76" s="287">
        <v>0.05</v>
      </c>
      <c r="AF76" s="288">
        <f t="shared" si="0"/>
        <v>2.8757363718789807E-36</v>
      </c>
      <c r="AG76" s="289">
        <f t="shared" si="1"/>
        <v>2.0914893712512254E-2</v>
      </c>
      <c r="AH76" s="289">
        <f t="shared" si="2"/>
        <v>4.7099252633280346E-2</v>
      </c>
      <c r="AI76" s="289">
        <f t="shared" si="7"/>
        <v>6.80141463457926E-2</v>
      </c>
      <c r="AJ76" s="290">
        <f t="shared" si="5"/>
        <v>8174.5547987350819</v>
      </c>
      <c r="AK76" s="290">
        <f t="shared" si="3"/>
        <v>209.14893712512253</v>
      </c>
      <c r="AL76" s="290">
        <f t="shared" si="4"/>
        <v>470.99252633280344</v>
      </c>
    </row>
    <row r="77" spans="21:38" ht="9.9499999999999993" customHeight="1" x14ac:dyDescent="0.15">
      <c r="U77" s="280">
        <v>225</v>
      </c>
      <c r="V77" s="274">
        <v>41570</v>
      </c>
      <c r="W77" s="287">
        <v>6.7000000000000004E-2</v>
      </c>
      <c r="X77" s="287">
        <v>0.14000000000000001</v>
      </c>
      <c r="Y77" s="287">
        <v>6.3E-2</v>
      </c>
      <c r="Z77" s="287">
        <v>6.7000000000000004E-2</v>
      </c>
      <c r="AA77" s="287">
        <v>5.8000000000000003E-2</v>
      </c>
      <c r="AB77" s="287">
        <v>0.107</v>
      </c>
      <c r="AC77" s="287">
        <v>5.1999999999999998E-2</v>
      </c>
      <c r="AD77" s="287">
        <v>5.6000000000000001E-2</v>
      </c>
      <c r="AF77" s="288">
        <f t="shared" ref="AF77:AF140" si="8">1*2.71828^(-0.69315/半I131*(V77-事故日)/365.25)</f>
        <v>1.570494971812362E-36</v>
      </c>
      <c r="AG77" s="289">
        <f t="shared" ref="AG77:AG140" si="9">0.05*2.71828^(-0.69315/半Cs134*(V77-事故日)/365.25)</f>
        <v>2.0780585194020807E-2</v>
      </c>
      <c r="AH77" s="289">
        <f t="shared" ref="AH77:AH140" si="10">0.05*2.71828^(-0.69315/半Cs137*(V77-事故日)/365.25)</f>
        <v>4.7078449947373029E-2</v>
      </c>
      <c r="AI77" s="289">
        <f t="shared" si="7"/>
        <v>6.7859035141393839E-2</v>
      </c>
      <c r="AJ77" s="290">
        <f t="shared" si="5"/>
        <v>8151.1287652559568</v>
      </c>
      <c r="AK77" s="290">
        <f t="shared" ref="AK77:AK140" si="11">500*2.71828^(-0.69315/半Cs134*(V77-事故日)/365.25)</f>
        <v>207.80585194020807</v>
      </c>
      <c r="AL77" s="290">
        <f t="shared" ref="AL77:AL140" si="12">500*2.71828^(-0.69315/半Cs137*(V77-事故日)/365.25)</f>
        <v>470.78449947373025</v>
      </c>
    </row>
    <row r="78" spans="21:38" ht="9.9499999999999993" customHeight="1" x14ac:dyDescent="0.15">
      <c r="U78" s="280">
        <v>227</v>
      </c>
      <c r="V78" s="274">
        <v>41577</v>
      </c>
      <c r="W78" s="287">
        <v>6.7000000000000004E-2</v>
      </c>
      <c r="X78" s="287">
        <v>0.13200000000000001</v>
      </c>
      <c r="Y78" s="287">
        <v>6.4000000000000001E-2</v>
      </c>
      <c r="Z78" s="287">
        <v>6.9000000000000006E-2</v>
      </c>
      <c r="AA78" s="287">
        <v>5.5E-2</v>
      </c>
      <c r="AB78" s="287">
        <v>0.111</v>
      </c>
      <c r="AC78" s="287">
        <v>4.5999999999999999E-2</v>
      </c>
      <c r="AD78" s="287">
        <v>5.7000000000000002E-2</v>
      </c>
      <c r="AF78" s="288">
        <f t="shared" si="8"/>
        <v>8.5767752587013114E-37</v>
      </c>
      <c r="AG78" s="289">
        <f t="shared" si="9"/>
        <v>2.0647139160339816E-2</v>
      </c>
      <c r="AH78" s="289">
        <f t="shared" si="10"/>
        <v>4.7057656449546563E-2</v>
      </c>
      <c r="AI78" s="289">
        <f t="shared" si="7"/>
        <v>6.7704795609886376E-2</v>
      </c>
      <c r="AJ78" s="290">
        <f t="shared" ref="AJ78:AJ141" si="13">5000*2.71828^(-0.69315/半Cs134*(V78-調査初日)/365.25)+5000*2.71828^(-0.69315/半Cs137*(V78-調査初日)/365.25)</f>
        <v>8127.8403272077667</v>
      </c>
      <c r="AK78" s="290">
        <f t="shared" si="11"/>
        <v>206.47139160339813</v>
      </c>
      <c r="AL78" s="290">
        <f t="shared" si="12"/>
        <v>470.57656449546556</v>
      </c>
    </row>
    <row r="79" spans="21:38" ht="9.9499999999999993" customHeight="1" x14ac:dyDescent="0.15">
      <c r="U79" s="280">
        <v>229</v>
      </c>
      <c r="V79" s="274">
        <v>41584</v>
      </c>
      <c r="W79" s="287">
        <v>6.7000000000000004E-2</v>
      </c>
      <c r="X79" s="287">
        <v>0.13800000000000001</v>
      </c>
      <c r="Y79" s="287">
        <v>6.9000000000000006E-2</v>
      </c>
      <c r="Z79" s="287">
        <v>6.5000000000000002E-2</v>
      </c>
      <c r="AA79" s="287">
        <v>6.2E-2</v>
      </c>
      <c r="AB79" s="287">
        <v>0.104</v>
      </c>
      <c r="AC79" s="287">
        <v>5.5E-2</v>
      </c>
      <c r="AD79" s="287">
        <v>6.0999999999999999E-2</v>
      </c>
      <c r="AF79" s="288">
        <f t="shared" si="8"/>
        <v>4.6839420156424953E-37</v>
      </c>
      <c r="AG79" s="289">
        <f t="shared" si="9"/>
        <v>2.0514550072877558E-2</v>
      </c>
      <c r="AH79" s="289">
        <f t="shared" si="10"/>
        <v>4.7036872135742765E-2</v>
      </c>
      <c r="AI79" s="289">
        <f t="shared" si="7"/>
        <v>6.7551422208620315E-2</v>
      </c>
      <c r="AJ79" s="290">
        <f t="shared" si="13"/>
        <v>8104.6886066688439</v>
      </c>
      <c r="AK79" s="290">
        <f t="shared" si="11"/>
        <v>205.14550072877557</v>
      </c>
      <c r="AL79" s="290">
        <f t="shared" si="12"/>
        <v>470.36872135742766</v>
      </c>
    </row>
    <row r="80" spans="21:38" ht="9.9499999999999993" customHeight="1" x14ac:dyDescent="0.15">
      <c r="U80" s="280">
        <v>231</v>
      </c>
      <c r="V80" s="274">
        <v>41591</v>
      </c>
      <c r="W80" s="287">
        <v>7.1999999999999995E-2</v>
      </c>
      <c r="X80" s="287">
        <v>0.13700000000000001</v>
      </c>
      <c r="Y80" s="287">
        <v>6.4000000000000001E-2</v>
      </c>
      <c r="Z80" s="287">
        <v>7.2999999999999995E-2</v>
      </c>
      <c r="AA80" s="287">
        <v>7.0000000000000007E-2</v>
      </c>
      <c r="AB80" s="287">
        <v>0.113</v>
      </c>
      <c r="AC80" s="287">
        <v>5.0999999999999997E-2</v>
      </c>
      <c r="AD80" s="287">
        <v>5.8000000000000003E-2</v>
      </c>
      <c r="AF80" s="288">
        <f t="shared" si="8"/>
        <v>2.5579908700117316E-37</v>
      </c>
      <c r="AG80" s="289">
        <f t="shared" si="9"/>
        <v>2.0382812428609325E-2</v>
      </c>
      <c r="AH80" s="289">
        <f t="shared" si="10"/>
        <v>4.7016097001905267E-2</v>
      </c>
      <c r="AI80" s="289">
        <f t="shared" si="7"/>
        <v>6.7398909430514589E-2</v>
      </c>
      <c r="AJ80" s="290">
        <f t="shared" si="13"/>
        <v>8081.6727313527435</v>
      </c>
      <c r="AK80" s="290">
        <f t="shared" si="11"/>
        <v>203.82812428609324</v>
      </c>
      <c r="AL80" s="290">
        <f t="shared" si="12"/>
        <v>470.16097001905268</v>
      </c>
    </row>
    <row r="81" spans="21:38" ht="9.9499999999999993" customHeight="1" x14ac:dyDescent="0.15">
      <c r="U81" s="280">
        <v>233</v>
      </c>
      <c r="V81" s="274">
        <v>41598</v>
      </c>
      <c r="W81" s="287">
        <v>6.8000000000000005E-2</v>
      </c>
      <c r="X81" s="287">
        <v>0.14399999999999999</v>
      </c>
      <c r="Y81" s="287">
        <v>6.4000000000000001E-2</v>
      </c>
      <c r="Z81" s="287">
        <v>7.0999999999999994E-2</v>
      </c>
      <c r="AA81" s="287">
        <v>6.0999999999999999E-2</v>
      </c>
      <c r="AB81" s="287">
        <v>0.109</v>
      </c>
      <c r="AC81" s="287">
        <v>5.0999999999999997E-2</v>
      </c>
      <c r="AD81" s="287">
        <v>5.8999999999999997E-2</v>
      </c>
      <c r="AF81" s="288">
        <f t="shared" si="8"/>
        <v>1.3969680387185413E-37</v>
      </c>
      <c r="AG81" s="289">
        <f t="shared" si="9"/>
        <v>2.0251920759848996E-2</v>
      </c>
      <c r="AH81" s="289">
        <f t="shared" si="10"/>
        <v>4.6995331043979488E-2</v>
      </c>
      <c r="AI81" s="289">
        <f t="shared" si="7"/>
        <v>6.7247251803828484E-2</v>
      </c>
      <c r="AJ81" s="290">
        <f t="shared" si="13"/>
        <v>8058.7918345720464</v>
      </c>
      <c r="AK81" s="290">
        <f t="shared" si="11"/>
        <v>202.51920759848994</v>
      </c>
      <c r="AL81" s="290">
        <f t="shared" si="12"/>
        <v>469.95331043979485</v>
      </c>
    </row>
    <row r="82" spans="21:38" ht="9.9499999999999993" customHeight="1" x14ac:dyDescent="0.15">
      <c r="U82" s="280">
        <v>235</v>
      </c>
      <c r="V82" s="274">
        <v>41605</v>
      </c>
      <c r="W82" s="287">
        <v>6.8000000000000005E-2</v>
      </c>
      <c r="X82" s="287">
        <v>0.14000000000000001</v>
      </c>
      <c r="Y82" s="287">
        <v>6.8000000000000005E-2</v>
      </c>
      <c r="Z82" s="287">
        <v>6.8000000000000005E-2</v>
      </c>
      <c r="AA82" s="287">
        <v>6.0999999999999999E-2</v>
      </c>
      <c r="AB82" s="287">
        <v>0.1</v>
      </c>
      <c r="AC82" s="287">
        <v>5.0999999999999997E-2</v>
      </c>
      <c r="AD82" s="287">
        <v>6.0999999999999999E-2</v>
      </c>
      <c r="AF82" s="288">
        <f t="shared" si="8"/>
        <v>7.6291112844830058E-38</v>
      </c>
      <c r="AG82" s="289">
        <f t="shared" si="9"/>
        <v>2.0121869634022127E-2</v>
      </c>
      <c r="AH82" s="289">
        <f t="shared" si="10"/>
        <v>4.6974574257912627E-2</v>
      </c>
      <c r="AI82" s="289">
        <f t="shared" si="7"/>
        <v>6.7096443891934754E-2</v>
      </c>
      <c r="AJ82" s="290">
        <f t="shared" si="13"/>
        <v>8036.0450552024158</v>
      </c>
      <c r="AK82" s="290">
        <f t="shared" si="11"/>
        <v>201.21869634022124</v>
      </c>
      <c r="AL82" s="290">
        <f t="shared" si="12"/>
        <v>469.74574257912622</v>
      </c>
    </row>
    <row r="83" spans="21:38" ht="9.9499999999999993" customHeight="1" x14ac:dyDescent="0.15">
      <c r="U83" s="280">
        <v>237</v>
      </c>
      <c r="V83" s="274">
        <v>41612</v>
      </c>
      <c r="W83" s="287">
        <v>6.9000000000000006E-2</v>
      </c>
      <c r="X83" s="287">
        <v>0.13700000000000001</v>
      </c>
      <c r="Y83" s="287">
        <v>6.8000000000000005E-2</v>
      </c>
      <c r="Z83" s="287">
        <v>7.2999999999999995E-2</v>
      </c>
      <c r="AA83" s="287">
        <v>6.5000000000000002E-2</v>
      </c>
      <c r="AB83" s="287">
        <v>0.10199999999999999</v>
      </c>
      <c r="AC83" s="287">
        <v>5.6000000000000001E-2</v>
      </c>
      <c r="AD83" s="287">
        <v>6.5000000000000002E-2</v>
      </c>
      <c r="AF83" s="288">
        <f t="shared" si="8"/>
        <v>4.1664044829843308E-38</v>
      </c>
      <c r="AG83" s="289">
        <f t="shared" si="9"/>
        <v>1.9992653653440461E-2</v>
      </c>
      <c r="AH83" s="289">
        <f t="shared" si="10"/>
        <v>4.6953826639653667E-2</v>
      </c>
      <c r="AI83" s="289">
        <f t="shared" si="7"/>
        <v>6.6946480293094135E-2</v>
      </c>
      <c r="AJ83" s="290">
        <f t="shared" si="13"/>
        <v>8013.4315376468676</v>
      </c>
      <c r="AK83" s="290">
        <f t="shared" si="11"/>
        <v>199.92653653440459</v>
      </c>
      <c r="AL83" s="290">
        <f t="shared" si="12"/>
        <v>469.5382663965367</v>
      </c>
    </row>
    <row r="84" spans="21:38" ht="9.9499999999999993" customHeight="1" x14ac:dyDescent="0.15">
      <c r="U84" s="280">
        <v>239</v>
      </c>
      <c r="V84" s="274">
        <v>41619</v>
      </c>
      <c r="W84" s="287">
        <v>6.9000000000000006E-2</v>
      </c>
      <c r="X84" s="287">
        <v>0.13800000000000001</v>
      </c>
      <c r="Y84" s="287">
        <v>6.7000000000000004E-2</v>
      </c>
      <c r="Z84" s="287">
        <v>6.6000000000000003E-2</v>
      </c>
      <c r="AA84" s="287">
        <v>6.4000000000000001E-2</v>
      </c>
      <c r="AB84" s="287">
        <v>0.115</v>
      </c>
      <c r="AC84" s="287">
        <v>5.3999999999999999E-2</v>
      </c>
      <c r="AD84" s="287">
        <v>5.7000000000000002E-2</v>
      </c>
      <c r="AF84" s="288">
        <f t="shared" si="8"/>
        <v>2.2753536642122504E-38</v>
      </c>
      <c r="AG84" s="289">
        <f t="shared" si="9"/>
        <v>1.9864267455077911E-2</v>
      </c>
      <c r="AH84" s="289">
        <f t="shared" si="10"/>
        <v>4.6933088185153411E-2</v>
      </c>
      <c r="AI84" s="289">
        <f t="shared" si="7"/>
        <v>6.6797355640231315E-2</v>
      </c>
      <c r="AJ84" s="290">
        <f t="shared" si="13"/>
        <v>7990.9504318002728</v>
      </c>
      <c r="AK84" s="290">
        <f t="shared" si="11"/>
        <v>198.64267455077908</v>
      </c>
      <c r="AL84" s="290">
        <f t="shared" si="12"/>
        <v>469.33088185153412</v>
      </c>
    </row>
    <row r="85" spans="21:38" ht="9.9499999999999993" customHeight="1" x14ac:dyDescent="0.15">
      <c r="U85" s="280">
        <v>241</v>
      </c>
      <c r="V85" s="274">
        <v>41626</v>
      </c>
      <c r="W85" s="287">
        <v>6.8000000000000005E-2</v>
      </c>
      <c r="X85" s="287">
        <v>0.13300000000000001</v>
      </c>
      <c r="Y85" s="287">
        <v>0.06</v>
      </c>
      <c r="Z85" s="287">
        <v>6.7000000000000004E-2</v>
      </c>
      <c r="AA85" s="287">
        <v>6.3E-2</v>
      </c>
      <c r="AB85" s="287">
        <v>0.113</v>
      </c>
      <c r="AC85" s="287">
        <v>5.7000000000000002E-2</v>
      </c>
      <c r="AD85" s="287">
        <v>6.8000000000000005E-2</v>
      </c>
      <c r="AF85" s="288">
        <f t="shared" si="8"/>
        <v>1.2426144217125769E-38</v>
      </c>
      <c r="AG85" s="289">
        <f t="shared" si="9"/>
        <v>1.9736705710347961E-2</v>
      </c>
      <c r="AH85" s="289">
        <f t="shared" si="10"/>
        <v>4.6912358890364429E-2</v>
      </c>
      <c r="AI85" s="289">
        <f t="shared" si="7"/>
        <v>6.664906460071239E-2</v>
      </c>
      <c r="AJ85" s="290">
        <f t="shared" si="13"/>
        <v>7968.600893014107</v>
      </c>
      <c r="AK85" s="290">
        <f t="shared" si="11"/>
        <v>197.3670571034796</v>
      </c>
      <c r="AL85" s="290">
        <f t="shared" si="12"/>
        <v>469.12358890364425</v>
      </c>
    </row>
    <row r="86" spans="21:38" ht="9.9499999999999993" customHeight="1" x14ac:dyDescent="0.15">
      <c r="U86" s="280">
        <v>243</v>
      </c>
      <c r="V86" s="274">
        <v>41633</v>
      </c>
      <c r="W86" s="287">
        <v>7.0000000000000007E-2</v>
      </c>
      <c r="X86" s="287">
        <v>0.13700000000000001</v>
      </c>
      <c r="Y86" s="287">
        <v>6.5000000000000002E-2</v>
      </c>
      <c r="Z86" s="287">
        <v>7.3999999999999996E-2</v>
      </c>
      <c r="AA86" s="287">
        <v>6.0999999999999999E-2</v>
      </c>
      <c r="AB86" s="287">
        <v>0.11</v>
      </c>
      <c r="AC86" s="287">
        <v>5.6000000000000001E-2</v>
      </c>
      <c r="AD86" s="287">
        <v>0.06</v>
      </c>
      <c r="AF86" s="288">
        <f t="shared" si="8"/>
        <v>6.7861564790307753E-39</v>
      </c>
      <c r="AG86" s="289">
        <f t="shared" si="9"/>
        <v>1.9609963124882526E-2</v>
      </c>
      <c r="AH86" s="289">
        <f t="shared" si="10"/>
        <v>4.6891638751241083E-2</v>
      </c>
      <c r="AI86" s="289">
        <f t="shared" si="7"/>
        <v>6.6501601876123612E-2</v>
      </c>
      <c r="AJ86" s="290">
        <f t="shared" si="13"/>
        <v>7946.3820820613892</v>
      </c>
      <c r="AK86" s="290">
        <f t="shared" si="11"/>
        <v>196.09963124882523</v>
      </c>
      <c r="AL86" s="290">
        <f t="shared" si="12"/>
        <v>468.91638751241078</v>
      </c>
    </row>
    <row r="87" spans="21:38" ht="9.9499999999999993" customHeight="1" x14ac:dyDescent="0.15">
      <c r="U87" s="280">
        <v>245</v>
      </c>
      <c r="V87" s="274">
        <v>41647</v>
      </c>
      <c r="W87" s="287">
        <v>6.8000000000000005E-2</v>
      </c>
      <c r="X87" s="287">
        <v>0.13400000000000001</v>
      </c>
      <c r="Y87" s="287">
        <v>6.3E-2</v>
      </c>
      <c r="Z87" s="287">
        <v>7.1999999999999995E-2</v>
      </c>
      <c r="AA87" s="287">
        <v>6.2E-2</v>
      </c>
      <c r="AB87" s="287">
        <v>0.106</v>
      </c>
      <c r="AC87" s="287">
        <v>5.5E-2</v>
      </c>
      <c r="AD87" s="287">
        <v>6.5000000000000002E-2</v>
      </c>
      <c r="AF87" s="288">
        <f t="shared" si="8"/>
        <v>2.0239455730428462E-39</v>
      </c>
      <c r="AG87" s="289">
        <f t="shared" si="9"/>
        <v>1.9358914424047871E-2</v>
      </c>
      <c r="AH87" s="289">
        <f t="shared" si="10"/>
        <v>4.685022592381765E-2</v>
      </c>
      <c r="AI87" s="289">
        <f t="shared" si="7"/>
        <v>6.6209140347865514E-2</v>
      </c>
      <c r="AJ87" s="290">
        <f t="shared" si="13"/>
        <v>7902.3333136475194</v>
      </c>
      <c r="AK87" s="290">
        <f t="shared" si="11"/>
        <v>193.58914424047867</v>
      </c>
      <c r="AL87" s="290">
        <f t="shared" si="12"/>
        <v>468.50225923817646</v>
      </c>
    </row>
    <row r="88" spans="21:38" ht="9.9499999999999993" customHeight="1" x14ac:dyDescent="0.15">
      <c r="U88" s="280">
        <v>249</v>
      </c>
      <c r="V88" s="274">
        <v>41654</v>
      </c>
      <c r="W88" s="287">
        <v>6.9000000000000006E-2</v>
      </c>
      <c r="X88" s="287">
        <v>0.129</v>
      </c>
      <c r="Y88" s="287">
        <v>6.5000000000000002E-2</v>
      </c>
      <c r="Z88" s="287">
        <v>7.2999999999999995E-2</v>
      </c>
      <c r="AA88" s="287">
        <v>6.3E-2</v>
      </c>
      <c r="AB88" s="287">
        <v>0.1</v>
      </c>
      <c r="AC88" s="287">
        <v>5.0999999999999997E-2</v>
      </c>
      <c r="AD88" s="287">
        <v>6.2E-2</v>
      </c>
      <c r="AF88" s="288">
        <f t="shared" si="8"/>
        <v>1.1053156251623882E-39</v>
      </c>
      <c r="AG88" s="289">
        <f t="shared" si="9"/>
        <v>1.9234597889063947E-2</v>
      </c>
      <c r="AH88" s="289">
        <f t="shared" si="10"/>
        <v>4.6829533227435216E-2</v>
      </c>
      <c r="AI88" s="289">
        <f t="shared" si="7"/>
        <v>6.606413111649917E-2</v>
      </c>
      <c r="AJ88" s="290">
        <f t="shared" si="13"/>
        <v>7880.5017045279783</v>
      </c>
      <c r="AK88" s="290">
        <f t="shared" si="11"/>
        <v>192.34597889063946</v>
      </c>
      <c r="AL88" s="290">
        <f t="shared" si="12"/>
        <v>468.29533227435218</v>
      </c>
    </row>
    <row r="89" spans="21:38" ht="9.9499999999999993" customHeight="1" x14ac:dyDescent="0.15">
      <c r="U89" s="280">
        <v>251</v>
      </c>
      <c r="V89" s="274">
        <v>41661</v>
      </c>
      <c r="W89" s="287">
        <v>7.3999999999999996E-2</v>
      </c>
      <c r="X89" s="287">
        <v>0.13300000000000001</v>
      </c>
      <c r="Y89" s="287">
        <v>6.3E-2</v>
      </c>
      <c r="Z89" s="287">
        <v>5.7000000000000002E-2</v>
      </c>
      <c r="AA89" s="287">
        <v>6.2E-2</v>
      </c>
      <c r="AB89" s="287">
        <v>0.106</v>
      </c>
      <c r="AC89" s="287">
        <v>5.3999999999999999E-2</v>
      </c>
      <c r="AD89" s="287">
        <v>5.2999999999999999E-2</v>
      </c>
      <c r="AF89" s="288">
        <f t="shared" si="8"/>
        <v>6.0363413300258515E-40</v>
      </c>
      <c r="AG89" s="289">
        <f t="shared" si="9"/>
        <v>1.9111079673682654E-2</v>
      </c>
      <c r="AH89" s="289">
        <f t="shared" si="10"/>
        <v>4.6808849670553716E-2</v>
      </c>
      <c r="AI89" s="289">
        <f t="shared" si="7"/>
        <v>6.5919929344236378E-2</v>
      </c>
      <c r="AJ89" s="290">
        <f t="shared" si="13"/>
        <v>7858.7975198565946</v>
      </c>
      <c r="AK89" s="290">
        <f t="shared" si="11"/>
        <v>191.11079673682653</v>
      </c>
      <c r="AL89" s="290">
        <f t="shared" si="12"/>
        <v>468.08849670553712</v>
      </c>
    </row>
    <row r="90" spans="21:38" ht="9.9499999999999993" customHeight="1" x14ac:dyDescent="0.15">
      <c r="U90" s="280">
        <v>253</v>
      </c>
      <c r="V90" s="274">
        <v>41668</v>
      </c>
      <c r="W90" s="287">
        <v>7.8E-2</v>
      </c>
      <c r="X90" s="287">
        <v>0.13800000000000001</v>
      </c>
      <c r="Y90" s="287">
        <v>6.7000000000000004E-2</v>
      </c>
      <c r="Z90" s="287">
        <v>6.6000000000000003E-2</v>
      </c>
      <c r="AA90" s="287">
        <v>6.2E-2</v>
      </c>
      <c r="AB90" s="287">
        <v>0.105</v>
      </c>
      <c r="AC90" s="287">
        <v>5.7000000000000002E-2</v>
      </c>
      <c r="AD90" s="287">
        <v>5.8000000000000003E-2</v>
      </c>
      <c r="AF90" s="288">
        <f t="shared" si="8"/>
        <v>3.2965621604439937E-40</v>
      </c>
      <c r="AG90" s="289">
        <f t="shared" si="9"/>
        <v>1.8988354651359979E-2</v>
      </c>
      <c r="AH90" s="289">
        <f t="shared" si="10"/>
        <v>4.6788175249136442E-2</v>
      </c>
      <c r="AI90" s="289">
        <f t="shared" si="7"/>
        <v>6.5776529900496428E-2</v>
      </c>
      <c r="AJ90" s="290">
        <f t="shared" si="13"/>
        <v>7837.2199469964071</v>
      </c>
      <c r="AK90" s="290">
        <f t="shared" si="11"/>
        <v>189.88354651359975</v>
      </c>
      <c r="AL90" s="290">
        <f t="shared" si="12"/>
        <v>467.88175249136435</v>
      </c>
    </row>
    <row r="91" spans="21:38" ht="9.9499999999999993" customHeight="1" x14ac:dyDescent="0.15">
      <c r="U91" s="280">
        <v>255</v>
      </c>
      <c r="V91" s="274">
        <v>41675</v>
      </c>
      <c r="W91" s="287">
        <v>9.7000000000000003E-2</v>
      </c>
      <c r="X91" s="287">
        <v>0.13500000000000001</v>
      </c>
      <c r="Y91" s="287">
        <v>6.3E-2</v>
      </c>
      <c r="Z91" s="287">
        <v>6.4000000000000001E-2</v>
      </c>
      <c r="AA91" s="287">
        <v>7.8E-2</v>
      </c>
      <c r="AB91" s="287">
        <v>0.105</v>
      </c>
      <c r="AC91" s="287">
        <v>5.6000000000000001E-2</v>
      </c>
      <c r="AD91" s="287">
        <v>6.0999999999999999E-2</v>
      </c>
      <c r="AF91" s="288">
        <f t="shared" si="8"/>
        <v>1.8003160330936139E-40</v>
      </c>
      <c r="AG91" s="289">
        <f t="shared" si="9"/>
        <v>1.8866417728472886E-2</v>
      </c>
      <c r="AH91" s="289">
        <f t="shared" si="10"/>
        <v>4.6767509959148447E-2</v>
      </c>
      <c r="AI91" s="289">
        <f t="shared" si="7"/>
        <v>6.563392768762133E-2</v>
      </c>
      <c r="AJ91" s="290">
        <f t="shared" si="13"/>
        <v>7815.7681785264404</v>
      </c>
      <c r="AK91" s="290">
        <f t="shared" si="11"/>
        <v>188.66417728472885</v>
      </c>
      <c r="AL91" s="290">
        <f t="shared" si="12"/>
        <v>467.67509959148447</v>
      </c>
    </row>
    <row r="92" spans="21:38" ht="9.9499999999999993" customHeight="1" x14ac:dyDescent="0.15">
      <c r="U92" s="280">
        <v>257</v>
      </c>
      <c r="V92" s="274">
        <v>41682</v>
      </c>
      <c r="W92" s="287">
        <v>6.5000000000000002E-2</v>
      </c>
      <c r="X92" s="287">
        <v>0.12</v>
      </c>
      <c r="Y92" s="287">
        <v>4.7E-2</v>
      </c>
      <c r="Z92" s="287">
        <v>0.05</v>
      </c>
      <c r="AA92" s="287">
        <v>5.8999999999999997E-2</v>
      </c>
      <c r="AB92" s="287">
        <v>9.5000000000000001E-2</v>
      </c>
      <c r="AC92" s="287">
        <v>4.1000000000000002E-2</v>
      </c>
      <c r="AD92" s="287">
        <v>4.8000000000000001E-2</v>
      </c>
      <c r="AF92" s="288">
        <f t="shared" si="8"/>
        <v>9.8318722998912064E-41</v>
      </c>
      <c r="AG92" s="289">
        <f t="shared" si="9"/>
        <v>1.8745263844107882E-2</v>
      </c>
      <c r="AH92" s="289">
        <f t="shared" si="10"/>
        <v>4.674685379655661E-2</v>
      </c>
      <c r="AI92" s="289">
        <f t="shared" si="7"/>
        <v>6.5492117640664496E-2</v>
      </c>
      <c r="AJ92" s="290">
        <f t="shared" si="13"/>
        <v>7794.4414122082262</v>
      </c>
      <c r="AK92" s="290">
        <f t="shared" si="11"/>
        <v>187.45263844107882</v>
      </c>
      <c r="AL92" s="290">
        <f t="shared" si="12"/>
        <v>467.4685379655661</v>
      </c>
    </row>
    <row r="93" spans="21:38" ht="9.9499999999999993" customHeight="1" x14ac:dyDescent="0.15">
      <c r="U93" s="280">
        <v>259</v>
      </c>
      <c r="V93" s="274">
        <v>41689</v>
      </c>
      <c r="W93" s="287">
        <v>6.5000000000000002E-2</v>
      </c>
      <c r="X93" s="287">
        <v>0.13200000000000001</v>
      </c>
      <c r="Y93" s="287">
        <v>5.7000000000000002E-2</v>
      </c>
      <c r="Z93" s="287">
        <v>5.8999999999999997E-2</v>
      </c>
      <c r="AA93" s="287">
        <v>6.0999999999999999E-2</v>
      </c>
      <c r="AB93" s="287">
        <v>0.106</v>
      </c>
      <c r="AC93" s="287">
        <v>4.5999999999999999E-2</v>
      </c>
      <c r="AD93" s="287">
        <v>5.1999999999999998E-2</v>
      </c>
      <c r="AF93" s="288">
        <f t="shared" si="8"/>
        <v>5.3693746622509173E-41</v>
      </c>
      <c r="AG93" s="289">
        <f t="shared" si="9"/>
        <v>1.8624887969850998E-2</v>
      </c>
      <c r="AH93" s="289">
        <f t="shared" si="10"/>
        <v>4.6726206757329532E-2</v>
      </c>
      <c r="AI93" s="289">
        <f t="shared" si="7"/>
        <v>6.5351094727180536E-2</v>
      </c>
      <c r="AJ93" s="290">
        <f t="shared" si="13"/>
        <v>7773.2388509525126</v>
      </c>
      <c r="AK93" s="290">
        <f t="shared" si="11"/>
        <v>186.24887969850997</v>
      </c>
      <c r="AL93" s="290">
        <f t="shared" si="12"/>
        <v>467.26206757329533</v>
      </c>
    </row>
    <row r="94" spans="21:38" ht="9.9499999999999993" customHeight="1" x14ac:dyDescent="0.15">
      <c r="U94" s="280">
        <v>261</v>
      </c>
      <c r="V94" s="274">
        <v>41696</v>
      </c>
      <c r="W94" s="287">
        <v>7.0000000000000007E-2</v>
      </c>
      <c r="X94" s="287">
        <v>0.128</v>
      </c>
      <c r="Y94" s="287">
        <v>6.7000000000000004E-2</v>
      </c>
      <c r="Z94" s="287">
        <v>7.0999999999999994E-2</v>
      </c>
      <c r="AA94" s="287">
        <v>6.2E-2</v>
      </c>
      <c r="AB94" s="287">
        <v>0.106</v>
      </c>
      <c r="AC94" s="287">
        <v>5.6000000000000001E-2</v>
      </c>
      <c r="AD94" s="287">
        <v>6.0999999999999999E-2</v>
      </c>
      <c r="AF94" s="288">
        <f t="shared" si="8"/>
        <v>2.9323188284231052E-41</v>
      </c>
      <c r="AG94" s="289">
        <f t="shared" si="9"/>
        <v>1.8505285109579064E-2</v>
      </c>
      <c r="AH94" s="289">
        <f t="shared" si="10"/>
        <v>4.6705568837437657E-2</v>
      </c>
      <c r="AI94" s="289">
        <f t="shared" si="7"/>
        <v>6.5210853947016728E-2</v>
      </c>
      <c r="AJ94" s="290">
        <f t="shared" si="13"/>
        <v>7752.1597027862044</v>
      </c>
      <c r="AK94" s="290">
        <f t="shared" si="11"/>
        <v>185.05285109579066</v>
      </c>
      <c r="AL94" s="290">
        <f t="shared" si="12"/>
        <v>467.05568837437653</v>
      </c>
    </row>
    <row r="95" spans="21:38" ht="9.9499999999999993" customHeight="1" x14ac:dyDescent="0.15">
      <c r="U95" s="280">
        <v>263</v>
      </c>
      <c r="V95" s="274">
        <v>41703</v>
      </c>
      <c r="W95" s="287">
        <v>5.8000000000000003E-2</v>
      </c>
      <c r="X95" s="287">
        <v>0.107</v>
      </c>
      <c r="Y95" s="287">
        <v>5.8999999999999997E-2</v>
      </c>
      <c r="Z95" s="287">
        <v>5.7000000000000002E-2</v>
      </c>
      <c r="AA95" s="287">
        <v>5.2999999999999999E-2</v>
      </c>
      <c r="AB95" s="287">
        <v>0.1</v>
      </c>
      <c r="AC95" s="287">
        <v>4.8000000000000001E-2</v>
      </c>
      <c r="AD95" s="287">
        <v>5.2999999999999999E-2</v>
      </c>
      <c r="AF95" s="288">
        <f t="shared" si="8"/>
        <v>1.6013957401735719E-41</v>
      </c>
      <c r="AG95" s="289">
        <f t="shared" si="9"/>
        <v>1.8386450299252365E-2</v>
      </c>
      <c r="AH95" s="289">
        <f t="shared" si="10"/>
        <v>4.6684940032853159E-2</v>
      </c>
      <c r="AI95" s="289">
        <f t="shared" si="7"/>
        <v>6.5071390332105516E-2</v>
      </c>
      <c r="AJ95" s="290">
        <f t="shared" si="13"/>
        <v>7731.2031808195079</v>
      </c>
      <c r="AK95" s="290">
        <f t="shared" si="11"/>
        <v>183.86450299252363</v>
      </c>
      <c r="AL95" s="290">
        <f t="shared" si="12"/>
        <v>466.84940032853154</v>
      </c>
    </row>
    <row r="96" spans="21:38" ht="9.9499999999999993" customHeight="1" x14ac:dyDescent="0.15">
      <c r="U96" s="280">
        <v>265</v>
      </c>
      <c r="V96" s="274">
        <v>41710</v>
      </c>
      <c r="W96" s="287">
        <v>5.0999999999999997E-2</v>
      </c>
      <c r="X96" s="287">
        <v>0.125</v>
      </c>
      <c r="Y96" s="287">
        <v>5.5E-2</v>
      </c>
      <c r="Z96" s="287">
        <v>5.7000000000000002E-2</v>
      </c>
      <c r="AA96" s="287">
        <v>5.6000000000000001E-2</v>
      </c>
      <c r="AB96" s="287">
        <v>9.4E-2</v>
      </c>
      <c r="AC96" s="287">
        <v>5.1999999999999998E-2</v>
      </c>
      <c r="AD96" s="287">
        <v>0.06</v>
      </c>
      <c r="AF96" s="288">
        <f t="shared" si="8"/>
        <v>8.7455303010999804E-42</v>
      </c>
      <c r="AG96" s="289">
        <f t="shared" si="9"/>
        <v>1.8268378606708598E-2</v>
      </c>
      <c r="AH96" s="289">
        <f t="shared" si="10"/>
        <v>4.6664320339550029E-2</v>
      </c>
      <c r="AI96" s="289">
        <f t="shared" si="7"/>
        <v>6.4932698946258624E-2</v>
      </c>
      <c r="AJ96" s="290">
        <f t="shared" si="13"/>
        <v>7710.3685032132889</v>
      </c>
      <c r="AK96" s="290">
        <f t="shared" si="11"/>
        <v>182.683786067086</v>
      </c>
      <c r="AL96" s="290">
        <f t="shared" si="12"/>
        <v>466.64320339550022</v>
      </c>
    </row>
    <row r="97" spans="21:38" ht="9.9499999999999993" customHeight="1" x14ac:dyDescent="0.15">
      <c r="U97" s="280">
        <v>267</v>
      </c>
      <c r="V97" s="274">
        <v>41717</v>
      </c>
      <c r="W97" s="287">
        <v>6.7000000000000004E-2</v>
      </c>
      <c r="X97" s="287">
        <v>0.13300000000000001</v>
      </c>
      <c r="Y97" s="287">
        <v>6.5000000000000002E-2</v>
      </c>
      <c r="Z97" s="287">
        <v>6.8000000000000005E-2</v>
      </c>
      <c r="AA97" s="287">
        <v>6.0999999999999999E-2</v>
      </c>
      <c r="AB97" s="287">
        <v>9.7000000000000003E-2</v>
      </c>
      <c r="AC97" s="287">
        <v>4.7E-2</v>
      </c>
      <c r="AD97" s="287">
        <v>5.6000000000000001E-2</v>
      </c>
      <c r="AF97" s="288">
        <f t="shared" si="8"/>
        <v>4.7761023917279877E-42</v>
      </c>
      <c r="AG97" s="289">
        <f t="shared" si="9"/>
        <v>1.8151065131458182E-2</v>
      </c>
      <c r="AH97" s="289">
        <f t="shared" si="10"/>
        <v>4.6643709753503994E-2</v>
      </c>
      <c r="AI97" s="289">
        <f t="shared" si="7"/>
        <v>6.4794774884962172E-2</v>
      </c>
      <c r="AJ97" s="290">
        <f t="shared" si="13"/>
        <v>7689.6548931466405</v>
      </c>
      <c r="AK97" s="290">
        <f t="shared" si="11"/>
        <v>181.51065131458182</v>
      </c>
      <c r="AL97" s="290">
        <f t="shared" si="12"/>
        <v>466.43709753503992</v>
      </c>
    </row>
    <row r="98" spans="21:38" ht="9.9499999999999993" customHeight="1" x14ac:dyDescent="0.15">
      <c r="U98" s="280">
        <v>269</v>
      </c>
      <c r="V98" s="274">
        <v>41724</v>
      </c>
      <c r="W98" s="287">
        <v>6.2E-2</v>
      </c>
      <c r="X98" s="287">
        <v>0.123</v>
      </c>
      <c r="Y98" s="287">
        <v>6.3E-2</v>
      </c>
      <c r="Z98" s="287">
        <v>6.5000000000000002E-2</v>
      </c>
      <c r="AA98" s="287">
        <v>5.8000000000000003E-2</v>
      </c>
      <c r="AB98" s="287">
        <v>9.7000000000000003E-2</v>
      </c>
      <c r="AC98" s="287">
        <v>4.9000000000000002E-2</v>
      </c>
      <c r="AD98" s="287">
        <v>5.0999999999999997E-2</v>
      </c>
      <c r="AF98" s="288">
        <f t="shared" si="8"/>
        <v>2.6083214248769317E-42</v>
      </c>
      <c r="AG98" s="289">
        <f t="shared" si="9"/>
        <v>1.8034505004480842E-2</v>
      </c>
      <c r="AH98" s="289">
        <f t="shared" si="10"/>
        <v>4.6623108270692597E-2</v>
      </c>
      <c r="AI98" s="289">
        <f t="shared" si="7"/>
        <v>6.4657613275173442E-2</v>
      </c>
      <c r="AJ98" s="290">
        <f t="shared" si="13"/>
        <v>7669.06157878466</v>
      </c>
      <c r="AK98" s="290">
        <f t="shared" si="11"/>
        <v>180.3450500448084</v>
      </c>
      <c r="AL98" s="290">
        <f t="shared" si="12"/>
        <v>466.23108270692592</v>
      </c>
    </row>
    <row r="99" spans="21:38" ht="9.9499999999999993" customHeight="1" x14ac:dyDescent="0.15">
      <c r="U99" s="280">
        <v>317</v>
      </c>
      <c r="V99" s="274">
        <v>41731</v>
      </c>
      <c r="W99" s="287">
        <v>6.8000000000000005E-2</v>
      </c>
      <c r="X99" s="287">
        <v>0.128</v>
      </c>
      <c r="Y99" s="287">
        <v>6.7000000000000004E-2</v>
      </c>
      <c r="Z99" s="287">
        <v>6.4000000000000001E-2</v>
      </c>
      <c r="AA99" s="287">
        <v>5.8999999999999997E-2</v>
      </c>
      <c r="AB99" s="287">
        <v>0.1</v>
      </c>
      <c r="AC99" s="287">
        <v>5.2999999999999999E-2</v>
      </c>
      <c r="AD99" s="287">
        <v>5.3999999999999999E-2</v>
      </c>
      <c r="AF99" s="288">
        <f t="shared" si="8"/>
        <v>1.4244545232646259E-42</v>
      </c>
      <c r="AG99" s="289">
        <f t="shared" si="9"/>
        <v>1.7918693388023554E-2</v>
      </c>
      <c r="AH99" s="289">
        <f t="shared" si="10"/>
        <v>4.6602515887095138E-2</v>
      </c>
      <c r="AI99" s="289">
        <f t="shared" si="7"/>
        <v>6.4521209275118688E-2</v>
      </c>
      <c r="AJ99" s="290">
        <f t="shared" si="13"/>
        <v>7648.5877932464282</v>
      </c>
      <c r="AK99" s="290">
        <f t="shared" si="11"/>
        <v>179.18693388023553</v>
      </c>
      <c r="AL99" s="290">
        <f t="shared" si="12"/>
        <v>466.02515887095137</v>
      </c>
    </row>
    <row r="100" spans="21:38" ht="9.9499999999999993" customHeight="1" x14ac:dyDescent="0.15">
      <c r="U100" s="280">
        <v>319</v>
      </c>
      <c r="V100" s="274">
        <v>41738</v>
      </c>
      <c r="W100" s="287">
        <v>6.9000000000000006E-2</v>
      </c>
      <c r="X100" s="287">
        <v>0.123</v>
      </c>
      <c r="Y100" s="287">
        <v>5.8000000000000003E-2</v>
      </c>
      <c r="Z100" s="287">
        <v>6.8000000000000005E-2</v>
      </c>
      <c r="AA100" s="287">
        <v>7.5999999999999998E-2</v>
      </c>
      <c r="AB100" s="287">
        <v>9.9000000000000005E-2</v>
      </c>
      <c r="AC100" s="287">
        <v>5.8000000000000003E-2</v>
      </c>
      <c r="AD100" s="287">
        <v>0.06</v>
      </c>
      <c r="AF100" s="288">
        <f t="shared" si="8"/>
        <v>7.7792202659410307E-43</v>
      </c>
      <c r="AG100" s="289">
        <f t="shared" si="9"/>
        <v>1.7803625475399723E-2</v>
      </c>
      <c r="AH100" s="289">
        <f t="shared" si="10"/>
        <v>4.6581932598692699E-2</v>
      </c>
      <c r="AI100" s="289">
        <f t="shared" si="7"/>
        <v>6.4385558074092422E-2</v>
      </c>
      <c r="AJ100" s="290">
        <f t="shared" si="13"/>
        <v>7628.2327745732018</v>
      </c>
      <c r="AK100" s="290">
        <f t="shared" si="11"/>
        <v>178.03625475399724</v>
      </c>
      <c r="AL100" s="290">
        <f t="shared" si="12"/>
        <v>465.81932598692697</v>
      </c>
    </row>
    <row r="101" spans="21:38" ht="9.9499999999999993" customHeight="1" x14ac:dyDescent="0.15">
      <c r="U101" s="280">
        <v>321</v>
      </c>
      <c r="V101" s="274">
        <v>41745</v>
      </c>
      <c r="W101" s="287">
        <v>6.6000000000000003E-2</v>
      </c>
      <c r="X101" s="287">
        <v>0.126</v>
      </c>
      <c r="Y101" s="287">
        <v>6.3E-2</v>
      </c>
      <c r="Z101" s="287">
        <v>7.3999999999999996E-2</v>
      </c>
      <c r="AA101" s="287">
        <v>6.0999999999999999E-2</v>
      </c>
      <c r="AB101" s="287">
        <v>9.6000000000000002E-2</v>
      </c>
      <c r="AC101" s="287">
        <v>4.7E-2</v>
      </c>
      <c r="AD101" s="287">
        <v>6.3E-2</v>
      </c>
      <c r="AF101" s="288">
        <f t="shared" si="8"/>
        <v>4.2483818863753349E-43</v>
      </c>
      <c r="AG101" s="289">
        <f t="shared" si="9"/>
        <v>1.7689296490789728E-2</v>
      </c>
      <c r="AH101" s="289">
        <f t="shared" si="10"/>
        <v>4.6561358401468154E-2</v>
      </c>
      <c r="AI101" s="289">
        <f t="shared" si="7"/>
        <v>6.4250654892257883E-2</v>
      </c>
      <c r="AJ101" s="290">
        <f t="shared" si="13"/>
        <v>7607.9957656967981</v>
      </c>
      <c r="AK101" s="290">
        <f t="shared" si="11"/>
        <v>176.89296490789727</v>
      </c>
      <c r="AL101" s="290">
        <f t="shared" si="12"/>
        <v>465.61358401468152</v>
      </c>
    </row>
    <row r="102" spans="21:38" ht="9.9499999999999993" customHeight="1" x14ac:dyDescent="0.15">
      <c r="U102" s="280">
        <v>323</v>
      </c>
      <c r="V102" s="274">
        <v>41752</v>
      </c>
      <c r="W102" s="287">
        <v>6.5000000000000002E-2</v>
      </c>
      <c r="X102" s="287">
        <v>0.122</v>
      </c>
      <c r="Y102" s="287">
        <v>6.3E-2</v>
      </c>
      <c r="Z102" s="287">
        <v>6.6000000000000003E-2</v>
      </c>
      <c r="AA102" s="287">
        <v>6.2E-2</v>
      </c>
      <c r="AB102" s="287">
        <v>9.9000000000000005E-2</v>
      </c>
      <c r="AC102" s="287">
        <v>4.8000000000000001E-2</v>
      </c>
      <c r="AD102" s="287">
        <v>5.8999999999999997E-2</v>
      </c>
      <c r="AF102" s="288">
        <f t="shared" si="8"/>
        <v>2.3201231017333186E-43</v>
      </c>
      <c r="AG102" s="289">
        <f t="shared" si="9"/>
        <v>1.7575701689042652E-2</v>
      </c>
      <c r="AH102" s="289">
        <f t="shared" si="10"/>
        <v>4.6540793291406098E-2</v>
      </c>
      <c r="AI102" s="289">
        <f t="shared" si="7"/>
        <v>6.4116494980448746E-2</v>
      </c>
      <c r="AJ102" s="290">
        <f t="shared" si="13"/>
        <v>7587.8760144082062</v>
      </c>
      <c r="AK102" s="290">
        <f t="shared" si="11"/>
        <v>175.75701689042651</v>
      </c>
      <c r="AL102" s="290">
        <f t="shared" si="12"/>
        <v>465.40793291406095</v>
      </c>
    </row>
    <row r="103" spans="21:38" ht="9.9499999999999993" customHeight="1" x14ac:dyDescent="0.15">
      <c r="U103" s="280">
        <v>325</v>
      </c>
      <c r="V103" s="274">
        <v>41759</v>
      </c>
      <c r="W103" s="287">
        <v>6.7000000000000004E-2</v>
      </c>
      <c r="X103" s="287">
        <v>0.11799999999999999</v>
      </c>
      <c r="Y103" s="287">
        <v>6.3E-2</v>
      </c>
      <c r="Z103" s="287">
        <v>6.9000000000000006E-2</v>
      </c>
      <c r="AA103" s="287">
        <v>5.6000000000000001E-2</v>
      </c>
      <c r="AB103" s="287">
        <v>9.6000000000000002E-2</v>
      </c>
      <c r="AC103" s="287">
        <v>0.05</v>
      </c>
      <c r="AD103" s="287">
        <v>5.2999999999999999E-2</v>
      </c>
      <c r="AF103" s="288">
        <f t="shared" si="8"/>
        <v>1.2670638730618544E-43</v>
      </c>
      <c r="AG103" s="289">
        <f t="shared" si="9"/>
        <v>1.7462836355479384E-2</v>
      </c>
      <c r="AH103" s="289">
        <f t="shared" si="10"/>
        <v>4.6520237264492968E-2</v>
      </c>
      <c r="AI103" s="289">
        <f t="shared" ref="AI103:AI166" si="14">AG103+AH103</f>
        <v>6.3983073619972353E-2</v>
      </c>
      <c r="AJ103" s="290">
        <f t="shared" si="13"/>
        <v>7567.872773326364</v>
      </c>
      <c r="AK103" s="290">
        <f t="shared" si="11"/>
        <v>174.62836355479382</v>
      </c>
      <c r="AL103" s="290">
        <f t="shared" si="12"/>
        <v>465.20237264492965</v>
      </c>
    </row>
    <row r="104" spans="21:38" ht="9.9499999999999993" customHeight="1" x14ac:dyDescent="0.15">
      <c r="U104" s="280">
        <v>327</v>
      </c>
      <c r="V104" s="274">
        <v>41766</v>
      </c>
      <c r="W104" s="287">
        <v>6.6000000000000003E-2</v>
      </c>
      <c r="X104" s="287">
        <v>0.11799999999999999</v>
      </c>
      <c r="Y104" s="287">
        <v>6.6000000000000003E-2</v>
      </c>
      <c r="Z104" s="287">
        <v>6.5000000000000002E-2</v>
      </c>
      <c r="AA104" s="287">
        <v>6.0999999999999999E-2</v>
      </c>
      <c r="AB104" s="287">
        <v>9.1999999999999998E-2</v>
      </c>
      <c r="AC104" s="287">
        <v>5.0999999999999997E-2</v>
      </c>
      <c r="AD104" s="287">
        <v>5.5E-2</v>
      </c>
      <c r="AF104" s="288">
        <f t="shared" si="8"/>
        <v>6.919679637770637E-44</v>
      </c>
      <c r="AG104" s="289">
        <f t="shared" si="9"/>
        <v>1.7350695805696911E-2</v>
      </c>
      <c r="AH104" s="289">
        <f t="shared" si="10"/>
        <v>4.6499690316716913E-2</v>
      </c>
      <c r="AI104" s="289">
        <f t="shared" si="14"/>
        <v>6.3850386122413824E-2</v>
      </c>
      <c r="AJ104" s="290">
        <f t="shared" si="13"/>
        <v>7547.9852998671731</v>
      </c>
      <c r="AK104" s="290">
        <f t="shared" si="11"/>
        <v>173.50695805696913</v>
      </c>
      <c r="AL104" s="290">
        <f t="shared" si="12"/>
        <v>464.99690316716914</v>
      </c>
    </row>
    <row r="105" spans="21:38" ht="9.9499999999999993" customHeight="1" x14ac:dyDescent="0.15">
      <c r="U105" s="280">
        <v>329</v>
      </c>
      <c r="V105" s="274">
        <v>41773</v>
      </c>
      <c r="W105" s="287">
        <v>6.7000000000000004E-2</v>
      </c>
      <c r="X105" s="287">
        <v>0.121</v>
      </c>
      <c r="Y105" s="287">
        <v>6.3E-2</v>
      </c>
      <c r="Z105" s="287">
        <v>6.4000000000000001E-2</v>
      </c>
      <c r="AA105" s="287">
        <v>6.9000000000000006E-2</v>
      </c>
      <c r="AB105" s="287">
        <v>9.6000000000000002E-2</v>
      </c>
      <c r="AC105" s="287">
        <v>4.8000000000000001E-2</v>
      </c>
      <c r="AD105" s="287">
        <v>5.6000000000000001E-2</v>
      </c>
      <c r="AF105" s="288">
        <f t="shared" si="8"/>
        <v>3.7789702087923162E-44</v>
      </c>
      <c r="AG105" s="289">
        <f t="shared" si="9"/>
        <v>1.7239275385373915E-2</v>
      </c>
      <c r="AH105" s="289">
        <f t="shared" si="10"/>
        <v>4.6479152444067896E-2</v>
      </c>
      <c r="AI105" s="289">
        <f t="shared" si="14"/>
        <v>6.3718427829441815E-2</v>
      </c>
      <c r="AJ105" s="290">
        <f t="shared" si="13"/>
        <v>7528.2128562126836</v>
      </c>
      <c r="AK105" s="290">
        <f t="shared" si="11"/>
        <v>172.39275385373915</v>
      </c>
      <c r="AL105" s="290">
        <f t="shared" si="12"/>
        <v>464.79152444067893</v>
      </c>
    </row>
    <row r="106" spans="21:38" ht="9.9499999999999993" customHeight="1" x14ac:dyDescent="0.15">
      <c r="U106" s="280">
        <v>331</v>
      </c>
      <c r="V106" s="274">
        <v>41780</v>
      </c>
      <c r="W106" s="287">
        <v>5.6000000000000001E-2</v>
      </c>
      <c r="X106" s="287">
        <v>0.122</v>
      </c>
      <c r="Y106" s="287">
        <v>5.5E-2</v>
      </c>
      <c r="Z106" s="287">
        <v>5.5E-2</v>
      </c>
      <c r="AA106" s="287">
        <v>6.5000000000000002E-2</v>
      </c>
      <c r="AB106" s="287">
        <v>9.6000000000000002E-2</v>
      </c>
      <c r="AC106" s="287">
        <v>5.3999999999999999E-2</v>
      </c>
      <c r="AD106" s="287">
        <v>0.06</v>
      </c>
      <c r="AF106" s="288">
        <f t="shared" si="8"/>
        <v>2.0637683514985289E-44</v>
      </c>
      <c r="AG106" s="289">
        <f t="shared" si="9"/>
        <v>1.7128570470077573E-2</v>
      </c>
      <c r="AH106" s="289">
        <f t="shared" si="10"/>
        <v>4.6458623642537639E-2</v>
      </c>
      <c r="AI106" s="289">
        <f t="shared" si="14"/>
        <v>6.3587194112615208E-2</v>
      </c>
      <c r="AJ106" s="290">
        <f t="shared" si="13"/>
        <v>7508.5547092804954</v>
      </c>
      <c r="AK106" s="290">
        <f t="shared" si="11"/>
        <v>171.28570470077574</v>
      </c>
      <c r="AL106" s="290">
        <f t="shared" si="12"/>
        <v>464.58623642537634</v>
      </c>
    </row>
    <row r="107" spans="21:38" ht="9.9499999999999993" customHeight="1" x14ac:dyDescent="0.15">
      <c r="U107" s="280">
        <v>333</v>
      </c>
      <c r="V107" s="274">
        <v>41787</v>
      </c>
      <c r="W107" s="287">
        <v>6.6000000000000003E-2</v>
      </c>
      <c r="X107" s="287">
        <v>0.12</v>
      </c>
      <c r="Y107" s="287">
        <v>6.4000000000000001E-2</v>
      </c>
      <c r="Z107" s="287">
        <v>6.8000000000000005E-2</v>
      </c>
      <c r="AA107" s="287">
        <v>6.9000000000000006E-2</v>
      </c>
      <c r="AB107" s="287">
        <v>0.109</v>
      </c>
      <c r="AC107" s="287">
        <v>5.3999999999999999E-2</v>
      </c>
      <c r="AD107" s="287">
        <v>7.0999999999999994E-2</v>
      </c>
      <c r="AF107" s="288">
        <f t="shared" si="8"/>
        <v>1.1270636108052548E-44</v>
      </c>
      <c r="AG107" s="289">
        <f t="shared" si="9"/>
        <v>1.7018576465071645E-2</v>
      </c>
      <c r="AH107" s="289">
        <f t="shared" si="10"/>
        <v>4.6438103908119623E-2</v>
      </c>
      <c r="AI107" s="289">
        <f t="shared" si="14"/>
        <v>6.3456680373191271E-2</v>
      </c>
      <c r="AJ107" s="290">
        <f t="shared" si="13"/>
        <v>7489.0101306933475</v>
      </c>
      <c r="AK107" s="290">
        <f t="shared" si="11"/>
        <v>170.18576465071644</v>
      </c>
      <c r="AL107" s="290">
        <f t="shared" si="12"/>
        <v>464.38103908119621</v>
      </c>
    </row>
    <row r="108" spans="21:38" ht="9.9499999999999993" customHeight="1" x14ac:dyDescent="0.15">
      <c r="U108" s="280">
        <v>335</v>
      </c>
      <c r="V108" s="274">
        <v>41794</v>
      </c>
      <c r="W108" s="287">
        <v>7.5999999999999998E-2</v>
      </c>
      <c r="X108" s="287">
        <v>0.11799999999999999</v>
      </c>
      <c r="Y108" s="287">
        <v>6.0999999999999999E-2</v>
      </c>
      <c r="Z108" s="287">
        <v>6.3E-2</v>
      </c>
      <c r="AA108" s="287">
        <v>5.3999999999999999E-2</v>
      </c>
      <c r="AB108" s="287">
        <v>9.9000000000000005E-2</v>
      </c>
      <c r="AC108" s="287">
        <v>5.0999999999999997E-2</v>
      </c>
      <c r="AD108" s="287">
        <v>5.8999999999999997E-2</v>
      </c>
      <c r="AF108" s="288">
        <f t="shared" si="8"/>
        <v>6.1551112646873248E-45</v>
      </c>
      <c r="AG108" s="289">
        <f t="shared" si="9"/>
        <v>1.6909288805125763E-2</v>
      </c>
      <c r="AH108" s="289">
        <f t="shared" si="10"/>
        <v>4.6417593236809121E-2</v>
      </c>
      <c r="AI108" s="289">
        <f t="shared" si="14"/>
        <v>6.3326882041934887E-2</v>
      </c>
      <c r="AJ108" s="290">
        <f t="shared" si="13"/>
        <v>7469.5783967489006</v>
      </c>
      <c r="AK108" s="290">
        <f t="shared" si="11"/>
        <v>169.09288805125763</v>
      </c>
      <c r="AL108" s="290">
        <f t="shared" si="12"/>
        <v>464.1759323680912</v>
      </c>
    </row>
    <row r="109" spans="21:38" ht="9.9499999999999993" customHeight="1" x14ac:dyDescent="0.15">
      <c r="U109" s="280">
        <v>337</v>
      </c>
      <c r="V109" s="274">
        <v>41801</v>
      </c>
      <c r="W109" s="287">
        <v>7.0999999999999994E-2</v>
      </c>
      <c r="X109" s="287">
        <v>0.115</v>
      </c>
      <c r="Y109" s="287">
        <v>6.3E-2</v>
      </c>
      <c r="Z109" s="287">
        <v>5.8999999999999997E-2</v>
      </c>
      <c r="AA109" s="287">
        <v>5.3999999999999999E-2</v>
      </c>
      <c r="AB109" s="287">
        <v>9.8000000000000004E-2</v>
      </c>
      <c r="AC109" s="287">
        <v>4.7E-2</v>
      </c>
      <c r="AD109" s="287">
        <v>6.3E-2</v>
      </c>
      <c r="AF109" s="288">
        <f t="shared" si="8"/>
        <v>3.3614247073075828E-45</v>
      </c>
      <c r="AG109" s="289">
        <f t="shared" si="9"/>
        <v>1.6800702954325963E-2</v>
      </c>
      <c r="AH109" s="289">
        <f t="shared" si="10"/>
        <v>4.6397091624603141E-2</v>
      </c>
      <c r="AI109" s="289">
        <f t="shared" si="14"/>
        <v>6.3197794578929101E-2</v>
      </c>
      <c r="AJ109" s="290">
        <f t="shared" si="13"/>
        <v>7450.2587883897259</v>
      </c>
      <c r="AK109" s="290">
        <f t="shared" si="11"/>
        <v>168.00702954325962</v>
      </c>
      <c r="AL109" s="290">
        <f t="shared" si="12"/>
        <v>463.97091624603138</v>
      </c>
    </row>
    <row r="110" spans="21:38" ht="9.9499999999999993" customHeight="1" x14ac:dyDescent="0.15">
      <c r="U110" s="280">
        <v>339</v>
      </c>
      <c r="V110" s="274">
        <v>41808</v>
      </c>
      <c r="W110" s="287">
        <v>7.1999999999999995E-2</v>
      </c>
      <c r="X110" s="287">
        <v>0.125</v>
      </c>
      <c r="Y110" s="287">
        <v>0.06</v>
      </c>
      <c r="Z110" s="287">
        <v>6.4000000000000001E-2</v>
      </c>
      <c r="AA110" s="287">
        <v>6.3E-2</v>
      </c>
      <c r="AB110" s="287">
        <v>0.107</v>
      </c>
      <c r="AC110" s="287">
        <v>5.3999999999999999E-2</v>
      </c>
      <c r="AD110" s="287">
        <v>5.8999999999999997E-2</v>
      </c>
      <c r="AF110" s="288">
        <f t="shared" si="8"/>
        <v>1.8357387181158772E-45</v>
      </c>
      <c r="AG110" s="289">
        <f t="shared" si="9"/>
        <v>1.6692814405886408E-2</v>
      </c>
      <c r="AH110" s="289">
        <f t="shared" si="10"/>
        <v>4.6376599067500489E-2</v>
      </c>
      <c r="AI110" s="289">
        <f t="shared" si="14"/>
        <v>6.3069413473386904E-2</v>
      </c>
      <c r="AJ110" s="290">
        <f t="shared" si="13"/>
        <v>7431.0505911734654</v>
      </c>
      <c r="AK110" s="290">
        <f t="shared" si="11"/>
        <v>166.92814405886409</v>
      </c>
      <c r="AL110" s="290">
        <f t="shared" si="12"/>
        <v>463.76599067500484</v>
      </c>
    </row>
    <row r="111" spans="21:38" ht="9.9499999999999993" customHeight="1" x14ac:dyDescent="0.15">
      <c r="U111" s="280">
        <v>341</v>
      </c>
      <c r="V111" s="274">
        <v>41815</v>
      </c>
      <c r="W111" s="287">
        <v>6.4000000000000001E-2</v>
      </c>
      <c r="X111" s="287">
        <v>0.115</v>
      </c>
      <c r="Y111" s="287">
        <v>5.0999999999999997E-2</v>
      </c>
      <c r="Z111" s="287">
        <v>6.6000000000000003E-2</v>
      </c>
      <c r="AA111" s="287">
        <v>0.06</v>
      </c>
      <c r="AB111" s="287">
        <v>9.7000000000000003E-2</v>
      </c>
      <c r="AC111" s="287">
        <v>5.0999999999999997E-2</v>
      </c>
      <c r="AD111" s="287">
        <v>6.2E-2</v>
      </c>
      <c r="AF111" s="288">
        <f t="shared" si="8"/>
        <v>1.0025322399349552E-45</v>
      </c>
      <c r="AG111" s="289">
        <f t="shared" si="9"/>
        <v>1.6585618681962358E-2</v>
      </c>
      <c r="AH111" s="289">
        <f t="shared" si="10"/>
        <v>4.6356115561501737E-2</v>
      </c>
      <c r="AI111" s="289">
        <f t="shared" si="14"/>
        <v>6.2941734243464095E-2</v>
      </c>
      <c r="AJ111" s="290">
        <f t="shared" si="13"/>
        <v>7411.9530952432096</v>
      </c>
      <c r="AK111" s="290">
        <f t="shared" si="11"/>
        <v>165.85618681962359</v>
      </c>
      <c r="AL111" s="290">
        <f t="shared" si="12"/>
        <v>463.56115561501736</v>
      </c>
    </row>
    <row r="112" spans="21:38" ht="9.9499999999999993" customHeight="1" x14ac:dyDescent="0.15">
      <c r="U112" s="280">
        <v>343</v>
      </c>
      <c r="V112" s="274">
        <v>41822</v>
      </c>
      <c r="W112" s="287">
        <v>5.8999999999999997E-2</v>
      </c>
      <c r="X112" s="287">
        <v>0.109</v>
      </c>
      <c r="Y112" s="287">
        <v>5.3999999999999999E-2</v>
      </c>
      <c r="Z112" s="287">
        <v>6.9000000000000006E-2</v>
      </c>
      <c r="AA112" s="287">
        <v>0.06</v>
      </c>
      <c r="AB112" s="287">
        <v>9.4E-2</v>
      </c>
      <c r="AC112" s="287">
        <v>4.8000000000000001E-2</v>
      </c>
      <c r="AD112" s="287">
        <v>5.8999999999999997E-2</v>
      </c>
      <c r="AF112" s="288">
        <f t="shared" si="8"/>
        <v>5.475021484215217E-46</v>
      </c>
      <c r="AG112" s="289">
        <f t="shared" si="9"/>
        <v>1.6479111333464299E-2</v>
      </c>
      <c r="AH112" s="289">
        <f t="shared" si="10"/>
        <v>4.6335641102609203E-2</v>
      </c>
      <c r="AI112" s="289">
        <f t="shared" si="14"/>
        <v>6.2814752436073498E-2</v>
      </c>
      <c r="AJ112" s="290">
        <f t="shared" si="13"/>
        <v>7392.9655952980447</v>
      </c>
      <c r="AK112" s="290">
        <f t="shared" si="11"/>
        <v>164.79111333464297</v>
      </c>
      <c r="AL112" s="290">
        <f t="shared" si="12"/>
        <v>463.35641102609196</v>
      </c>
    </row>
    <row r="113" spans="21:38" ht="9.9499999999999993" customHeight="1" x14ac:dyDescent="0.15">
      <c r="U113" s="280">
        <v>345</v>
      </c>
      <c r="V113" s="274">
        <v>41829</v>
      </c>
      <c r="W113" s="287">
        <v>6.4000000000000001E-2</v>
      </c>
      <c r="X113" s="287">
        <v>0.124</v>
      </c>
      <c r="Y113" s="287">
        <v>5.0999999999999997E-2</v>
      </c>
      <c r="Z113" s="287">
        <v>5.8999999999999997E-2</v>
      </c>
      <c r="AA113" s="287">
        <v>6.0999999999999999E-2</v>
      </c>
      <c r="AB113" s="287">
        <v>9.5000000000000001E-2</v>
      </c>
      <c r="AC113" s="287">
        <v>4.7E-2</v>
      </c>
      <c r="AD113" s="287">
        <v>6.3E-2</v>
      </c>
      <c r="AF113" s="288">
        <f t="shared" si="8"/>
        <v>2.9900145909085798E-46</v>
      </c>
      <c r="AG113" s="289">
        <f t="shared" si="9"/>
        <v>1.6373287939873287E-2</v>
      </c>
      <c r="AH113" s="289">
        <f t="shared" si="10"/>
        <v>4.6315175686826984E-2</v>
      </c>
      <c r="AI113" s="289">
        <f t="shared" si="14"/>
        <v>6.2688463626700275E-2</v>
      </c>
      <c r="AJ113" s="290">
        <f t="shared" si="13"/>
        <v>7374.0873905637982</v>
      </c>
      <c r="AK113" s="290">
        <f t="shared" si="11"/>
        <v>163.73287939873285</v>
      </c>
      <c r="AL113" s="290">
        <f t="shared" si="12"/>
        <v>463.15175686826984</v>
      </c>
    </row>
    <row r="114" spans="21:38" ht="9.9499999999999993" customHeight="1" x14ac:dyDescent="0.15">
      <c r="U114" s="280">
        <v>347</v>
      </c>
      <c r="V114" s="274">
        <v>41836</v>
      </c>
      <c r="W114" s="287">
        <v>5.5E-2</v>
      </c>
      <c r="X114" s="287">
        <v>0.108</v>
      </c>
      <c r="Y114" s="287">
        <v>4.9000000000000002E-2</v>
      </c>
      <c r="Z114" s="287">
        <v>6.2E-2</v>
      </c>
      <c r="AA114" s="287">
        <v>5.2999999999999999E-2</v>
      </c>
      <c r="AB114" s="287">
        <v>9.4E-2</v>
      </c>
      <c r="AC114" s="287">
        <v>5.0999999999999997E-2</v>
      </c>
      <c r="AD114" s="287">
        <v>5.7000000000000002E-2</v>
      </c>
      <c r="AF114" s="288">
        <f t="shared" si="8"/>
        <v>1.6329045063331926E-46</v>
      </c>
      <c r="AG114" s="289">
        <f t="shared" si="9"/>
        <v>1.6268144109057515E-2</v>
      </c>
      <c r="AH114" s="289">
        <f t="shared" si="10"/>
        <v>4.6294719310160957E-2</v>
      </c>
      <c r="AI114" s="289">
        <f t="shared" si="14"/>
        <v>6.2562863419218476E-2</v>
      </c>
      <c r="AJ114" s="290">
        <f t="shared" si="13"/>
        <v>7355.3177847639718</v>
      </c>
      <c r="AK114" s="290">
        <f t="shared" si="11"/>
        <v>162.68144109057513</v>
      </c>
      <c r="AL114" s="290">
        <f t="shared" si="12"/>
        <v>462.94719310160951</v>
      </c>
    </row>
    <row r="115" spans="21:38" ht="9.9499999999999993" customHeight="1" x14ac:dyDescent="0.15">
      <c r="U115" s="280">
        <v>349</v>
      </c>
      <c r="V115" s="274">
        <v>41843</v>
      </c>
      <c r="W115" s="287">
        <v>6.0999999999999999E-2</v>
      </c>
      <c r="X115" s="287">
        <v>0.107</v>
      </c>
      <c r="Y115" s="287">
        <v>5.1999999999999998E-2</v>
      </c>
      <c r="Z115" s="287">
        <v>6.2E-2</v>
      </c>
      <c r="AA115" s="287">
        <v>5.5E-2</v>
      </c>
      <c r="AB115" s="287">
        <v>9.0999999999999998E-2</v>
      </c>
      <c r="AC115" s="287">
        <v>0.05</v>
      </c>
      <c r="AD115" s="287">
        <v>5.8999999999999997E-2</v>
      </c>
      <c r="AF115" s="288">
        <f t="shared" si="8"/>
        <v>8.9176057364758547E-47</v>
      </c>
      <c r="AG115" s="289">
        <f t="shared" si="9"/>
        <v>1.6163675477089964E-2</v>
      </c>
      <c r="AH115" s="289">
        <f t="shared" si="10"/>
        <v>4.6274271968618719E-2</v>
      </c>
      <c r="AI115" s="289">
        <f t="shared" si="14"/>
        <v>6.2437947445708686E-2</v>
      </c>
      <c r="AJ115" s="290">
        <f t="shared" si="13"/>
        <v>7336.6560860908576</v>
      </c>
      <c r="AK115" s="290">
        <f t="shared" si="11"/>
        <v>161.63675477089961</v>
      </c>
      <c r="AL115" s="290">
        <f t="shared" si="12"/>
        <v>462.74271968618717</v>
      </c>
    </row>
    <row r="116" spans="21:38" ht="9.9499999999999993" customHeight="1" x14ac:dyDescent="0.15">
      <c r="U116" s="280">
        <v>351</v>
      </c>
      <c r="V116" s="274">
        <v>41850</v>
      </c>
      <c r="W116" s="287">
        <v>6.4000000000000001E-2</v>
      </c>
      <c r="X116" s="287">
        <v>0.122</v>
      </c>
      <c r="Y116" s="287">
        <v>5.3999999999999999E-2</v>
      </c>
      <c r="Z116" s="287">
        <v>6.4000000000000001E-2</v>
      </c>
      <c r="AA116" s="287">
        <v>5.8000000000000003E-2</v>
      </c>
      <c r="AB116" s="287">
        <v>9.0999999999999998E-2</v>
      </c>
      <c r="AC116" s="287">
        <v>4.5999999999999999E-2</v>
      </c>
      <c r="AD116" s="287">
        <v>5.5E-2</v>
      </c>
      <c r="AF116" s="288">
        <f t="shared" si="8"/>
        <v>4.8700760983141254E-47</v>
      </c>
      <c r="AG116" s="289">
        <f t="shared" si="9"/>
        <v>1.605987770806732E-2</v>
      </c>
      <c r="AH116" s="289">
        <f t="shared" si="10"/>
        <v>4.6253833658209675E-2</v>
      </c>
      <c r="AI116" s="289">
        <f t="shared" si="14"/>
        <v>6.2313711366276996E-2</v>
      </c>
      <c r="AJ116" s="290">
        <f t="shared" si="13"/>
        <v>7318.1016071768463</v>
      </c>
      <c r="AK116" s="290">
        <f t="shared" si="11"/>
        <v>160.59877708067319</v>
      </c>
      <c r="AL116" s="290">
        <f t="shared" si="12"/>
        <v>462.53833658209669</v>
      </c>
    </row>
    <row r="117" spans="21:38" ht="9.9499999999999993" customHeight="1" x14ac:dyDescent="0.15">
      <c r="U117" s="280">
        <v>353</v>
      </c>
      <c r="V117" s="274">
        <v>41857</v>
      </c>
      <c r="W117" s="287">
        <v>5.6000000000000001E-2</v>
      </c>
      <c r="X117" s="287">
        <v>0.111</v>
      </c>
      <c r="Y117" s="287">
        <v>5.2999999999999999E-2</v>
      </c>
      <c r="Z117" s="287">
        <v>5.8999999999999997E-2</v>
      </c>
      <c r="AA117" s="287">
        <v>5.6000000000000001E-2</v>
      </c>
      <c r="AB117" s="287">
        <v>8.5999999999999993E-2</v>
      </c>
      <c r="AC117" s="287">
        <v>4.4999999999999998E-2</v>
      </c>
      <c r="AD117" s="287">
        <v>5.8000000000000003E-2</v>
      </c>
      <c r="AF117" s="288">
        <f t="shared" si="8"/>
        <v>2.659642274423258E-47</v>
      </c>
      <c r="AG117" s="289">
        <f t="shared" si="9"/>
        <v>1.5956746493929995E-2</v>
      </c>
      <c r="AH117" s="289">
        <f t="shared" si="10"/>
        <v>4.6233404374944977E-2</v>
      </c>
      <c r="AI117" s="289">
        <f t="shared" si="14"/>
        <v>6.2190150868874972E-2</v>
      </c>
      <c r="AJ117" s="290">
        <f t="shared" si="13"/>
        <v>7299.6536650659073</v>
      </c>
      <c r="AK117" s="290">
        <f t="shared" si="11"/>
        <v>159.56746493929992</v>
      </c>
      <c r="AL117" s="290">
        <f t="shared" si="12"/>
        <v>462.33404374944973</v>
      </c>
    </row>
    <row r="118" spans="21:38" ht="9.9499999999999993" customHeight="1" x14ac:dyDescent="0.15">
      <c r="U118" s="280">
        <v>355</v>
      </c>
      <c r="V118" s="274">
        <v>41864</v>
      </c>
      <c r="W118" s="287">
        <v>5.3999999999999999E-2</v>
      </c>
      <c r="X118" s="287">
        <v>0.113</v>
      </c>
      <c r="Y118" s="287">
        <v>5.3999999999999999E-2</v>
      </c>
      <c r="Z118" s="287">
        <v>6.0999999999999999E-2</v>
      </c>
      <c r="AA118" s="287">
        <v>5.5E-2</v>
      </c>
      <c r="AB118" s="287">
        <v>0.09</v>
      </c>
      <c r="AC118" s="287">
        <v>4.8000000000000001E-2</v>
      </c>
      <c r="AD118" s="287">
        <v>5.6000000000000001E-2</v>
      </c>
      <c r="AF118" s="288">
        <f t="shared" si="8"/>
        <v>1.452481826792814E-47</v>
      </c>
      <c r="AG118" s="289">
        <f t="shared" si="9"/>
        <v>1.5854277554283352E-2</v>
      </c>
      <c r="AH118" s="289">
        <f t="shared" si="10"/>
        <v>4.6212984114837541E-2</v>
      </c>
      <c r="AI118" s="289">
        <f t="shared" si="14"/>
        <v>6.2067261669120896E-2</v>
      </c>
      <c r="AJ118" s="290">
        <f t="shared" si="13"/>
        <v>7281.3115811852731</v>
      </c>
      <c r="AK118" s="290">
        <f t="shared" si="11"/>
        <v>158.54277554283351</v>
      </c>
      <c r="AL118" s="290">
        <f t="shared" si="12"/>
        <v>462.12984114837536</v>
      </c>
    </row>
    <row r="119" spans="21:38" ht="9.9499999999999993" customHeight="1" x14ac:dyDescent="0.15">
      <c r="U119" s="280">
        <v>357</v>
      </c>
      <c r="V119" s="274">
        <v>41871</v>
      </c>
      <c r="W119" s="287">
        <v>5.8000000000000003E-2</v>
      </c>
      <c r="X119" s="287">
        <v>0.12</v>
      </c>
      <c r="Y119" s="287">
        <v>5.2999999999999999E-2</v>
      </c>
      <c r="Z119" s="287">
        <v>6.4000000000000001E-2</v>
      </c>
      <c r="AA119" s="287">
        <v>5.7000000000000002E-2</v>
      </c>
      <c r="AB119" s="287">
        <v>9.1999999999999998E-2</v>
      </c>
      <c r="AC119" s="287">
        <v>5.0999999999999997E-2</v>
      </c>
      <c r="AD119" s="287">
        <v>5.8999999999999997E-2</v>
      </c>
      <c r="AF119" s="288">
        <f t="shared" si="8"/>
        <v>7.9322827639326342E-48</v>
      </c>
      <c r="AG119" s="289">
        <f t="shared" si="9"/>
        <v>1.575246663622001E-2</v>
      </c>
      <c r="AH119" s="289">
        <f t="shared" si="10"/>
        <v>4.6192572873902014E-2</v>
      </c>
      <c r="AI119" s="289">
        <f t="shared" si="14"/>
        <v>6.1945039510122021E-2</v>
      </c>
      <c r="AJ119" s="290">
        <f t="shared" si="13"/>
        <v>7263.0746813172809</v>
      </c>
      <c r="AK119" s="290">
        <f t="shared" si="11"/>
        <v>157.52466636220012</v>
      </c>
      <c r="AL119" s="290">
        <f t="shared" si="12"/>
        <v>461.92572873902009</v>
      </c>
    </row>
    <row r="120" spans="21:38" ht="9.9499999999999993" customHeight="1" x14ac:dyDescent="0.15">
      <c r="U120" s="280">
        <v>359</v>
      </c>
      <c r="V120" s="274">
        <v>41878</v>
      </c>
      <c r="W120" s="287">
        <v>5.7000000000000002E-2</v>
      </c>
      <c r="X120" s="287">
        <v>0.11</v>
      </c>
      <c r="Y120" s="287">
        <v>5.5E-2</v>
      </c>
      <c r="Z120" s="287">
        <v>6.2E-2</v>
      </c>
      <c r="AA120" s="287">
        <v>6.3E-2</v>
      </c>
      <c r="AB120" s="287">
        <v>8.5999999999999993E-2</v>
      </c>
      <c r="AC120" s="287">
        <v>4.5999999999999999E-2</v>
      </c>
      <c r="AD120" s="287">
        <v>5.3999999999999999E-2</v>
      </c>
      <c r="AF120" s="288">
        <f t="shared" si="8"/>
        <v>4.3319722619811544E-48</v>
      </c>
      <c r="AG120" s="289">
        <f t="shared" si="9"/>
        <v>1.5651309514143365E-2</v>
      </c>
      <c r="AH120" s="289">
        <f t="shared" si="10"/>
        <v>4.6172170648154855E-2</v>
      </c>
      <c r="AI120" s="289">
        <f t="shared" si="14"/>
        <v>6.1823480162298217E-2</v>
      </c>
      <c r="AJ120" s="290">
        <f t="shared" si="13"/>
        <v>7244.9422955714099</v>
      </c>
      <c r="AK120" s="290">
        <f t="shared" si="11"/>
        <v>156.51309514143367</v>
      </c>
      <c r="AL120" s="290">
        <f t="shared" si="12"/>
        <v>461.72170648154855</v>
      </c>
    </row>
    <row r="121" spans="21:38" ht="9.9499999999999993" customHeight="1" x14ac:dyDescent="0.15">
      <c r="U121" s="280">
        <v>361</v>
      </c>
      <c r="V121" s="274">
        <v>41885</v>
      </c>
      <c r="W121" s="287">
        <v>5.8000000000000003E-2</v>
      </c>
      <c r="X121" s="287">
        <v>0.109</v>
      </c>
      <c r="Y121" s="287">
        <v>6.0999999999999999E-2</v>
      </c>
      <c r="Z121" s="287">
        <v>5.8999999999999997E-2</v>
      </c>
      <c r="AA121" s="287">
        <v>5.5E-2</v>
      </c>
      <c r="AB121" s="287">
        <v>9.9000000000000005E-2</v>
      </c>
      <c r="AC121" s="287">
        <v>5.1999999999999998E-2</v>
      </c>
      <c r="AD121" s="287">
        <v>5.8999999999999997E-2</v>
      </c>
      <c r="AF121" s="288">
        <f t="shared" si="8"/>
        <v>2.3657734144199698E-48</v>
      </c>
      <c r="AG121" s="289">
        <f t="shared" si="9"/>
        <v>1.5550801989592184E-2</v>
      </c>
      <c r="AH121" s="289">
        <f t="shared" si="10"/>
        <v>4.6151777433614261E-2</v>
      </c>
      <c r="AI121" s="289">
        <f t="shared" si="14"/>
        <v>6.1702579423206443E-2</v>
      </c>
      <c r="AJ121" s="290">
        <f t="shared" si="13"/>
        <v>7226.9137583564971</v>
      </c>
      <c r="AK121" s="290">
        <f t="shared" si="11"/>
        <v>155.50801989592185</v>
      </c>
      <c r="AL121" s="290">
        <f t="shared" si="12"/>
        <v>461.51777433614257</v>
      </c>
    </row>
    <row r="122" spans="21:38" ht="9.9499999999999993" customHeight="1" x14ac:dyDescent="0.15">
      <c r="U122" s="280">
        <v>363</v>
      </c>
      <c r="V122" s="274">
        <v>41892</v>
      </c>
      <c r="W122" s="287">
        <v>6.6000000000000003E-2</v>
      </c>
      <c r="X122" s="287">
        <v>0.113</v>
      </c>
      <c r="Y122" s="287">
        <v>5.6000000000000001E-2</v>
      </c>
      <c r="Z122" s="287">
        <v>6.7000000000000004E-2</v>
      </c>
      <c r="AA122" s="287">
        <v>5.3999999999999999E-2</v>
      </c>
      <c r="AB122" s="287">
        <v>9.2999999999999999E-2</v>
      </c>
      <c r="AC122" s="287">
        <v>4.3999999999999997E-2</v>
      </c>
      <c r="AD122" s="287">
        <v>5.8000000000000003E-2</v>
      </c>
      <c r="AF122" s="288">
        <f t="shared" si="8"/>
        <v>1.2919943872901999E-48</v>
      </c>
      <c r="AG122" s="289">
        <f t="shared" si="9"/>
        <v>1.5450939891066355E-2</v>
      </c>
      <c r="AH122" s="289">
        <f t="shared" si="10"/>
        <v>4.6131393226300159E-2</v>
      </c>
      <c r="AI122" s="289">
        <f t="shared" si="14"/>
        <v>6.1582333117366515E-2</v>
      </c>
      <c r="AJ122" s="290">
        <f t="shared" si="13"/>
        <v>7208.9884083531279</v>
      </c>
      <c r="AK122" s="290">
        <f t="shared" si="11"/>
        <v>154.50939891066355</v>
      </c>
      <c r="AL122" s="290">
        <f t="shared" si="12"/>
        <v>461.31393226300156</v>
      </c>
    </row>
    <row r="123" spans="21:38" ht="9.9499999999999993" customHeight="1" x14ac:dyDescent="0.15">
      <c r="U123" s="280">
        <v>365</v>
      </c>
      <c r="V123" s="274">
        <v>41899</v>
      </c>
      <c r="W123" s="287">
        <v>6.3E-2</v>
      </c>
      <c r="X123" s="287">
        <v>0.10100000000000001</v>
      </c>
      <c r="Y123" s="287">
        <v>5.7000000000000002E-2</v>
      </c>
      <c r="Z123" s="287">
        <v>6.4000000000000001E-2</v>
      </c>
      <c r="AA123" s="287">
        <v>5.8000000000000003E-2</v>
      </c>
      <c r="AB123" s="287">
        <v>8.3000000000000004E-2</v>
      </c>
      <c r="AC123" s="287">
        <v>4.9000000000000002E-2</v>
      </c>
      <c r="AD123" s="287">
        <v>5.1999999999999998E-2</v>
      </c>
      <c r="AF123" s="288">
        <f t="shared" si="8"/>
        <v>7.0558299734662538E-49</v>
      </c>
      <c r="AG123" s="289">
        <f t="shared" si="9"/>
        <v>1.5351719073853782E-2</v>
      </c>
      <c r="AH123" s="289">
        <f t="shared" si="10"/>
        <v>4.6111018022234281E-2</v>
      </c>
      <c r="AI123" s="289">
        <f t="shared" si="14"/>
        <v>6.1462737096088065E-2</v>
      </c>
      <c r="AJ123" s="290">
        <f t="shared" si="13"/>
        <v>7191.1655884862066</v>
      </c>
      <c r="AK123" s="290">
        <f t="shared" si="11"/>
        <v>153.51719073853781</v>
      </c>
      <c r="AL123" s="290">
        <f t="shared" si="12"/>
        <v>461.11018022234282</v>
      </c>
    </row>
    <row r="124" spans="21:38" ht="9.9499999999999993" customHeight="1" x14ac:dyDescent="0.15">
      <c r="U124" s="280">
        <v>367</v>
      </c>
      <c r="V124" s="274">
        <v>41906</v>
      </c>
      <c r="W124" s="287">
        <v>6.6000000000000003E-2</v>
      </c>
      <c r="X124" s="287">
        <v>0.11799999999999999</v>
      </c>
      <c r="Y124" s="287">
        <v>5.6000000000000001E-2</v>
      </c>
      <c r="Z124" s="287">
        <v>6.6000000000000003E-2</v>
      </c>
      <c r="AA124" s="287">
        <v>5.6000000000000001E-2</v>
      </c>
      <c r="AB124" s="287">
        <v>8.7999999999999995E-2</v>
      </c>
      <c r="AC124" s="287">
        <v>4.7E-2</v>
      </c>
      <c r="AD124" s="287">
        <v>5.2999999999999999E-2</v>
      </c>
      <c r="AF124" s="288">
        <f t="shared" si="8"/>
        <v>3.8533245271197721E-49</v>
      </c>
      <c r="AG124" s="289">
        <f t="shared" si="9"/>
        <v>1.5253135419858319E-2</v>
      </c>
      <c r="AH124" s="289">
        <f t="shared" si="10"/>
        <v>4.6090651817440084E-2</v>
      </c>
      <c r="AI124" s="289">
        <f t="shared" si="14"/>
        <v>6.13437872372984E-2</v>
      </c>
      <c r="AJ124" s="290">
        <f t="shared" si="13"/>
        <v>7173.4446458976981</v>
      </c>
      <c r="AK124" s="290">
        <f t="shared" si="11"/>
        <v>152.53135419858319</v>
      </c>
      <c r="AL124" s="290">
        <f t="shared" si="12"/>
        <v>460.90651817440079</v>
      </c>
    </row>
    <row r="125" spans="21:38" ht="9.9499999999999993" customHeight="1" x14ac:dyDescent="0.15">
      <c r="U125" s="280">
        <v>369</v>
      </c>
      <c r="V125" s="274">
        <v>41913</v>
      </c>
      <c r="W125" s="287">
        <v>0.06</v>
      </c>
      <c r="X125" s="287">
        <v>0.11600000000000001</v>
      </c>
      <c r="Y125" s="287">
        <v>5.8999999999999997E-2</v>
      </c>
      <c r="Z125" s="287">
        <v>0.06</v>
      </c>
      <c r="AA125" s="287">
        <v>6.0999999999999999E-2</v>
      </c>
      <c r="AB125" s="287">
        <v>8.8999999999999996E-2</v>
      </c>
      <c r="AC125" s="287">
        <v>5.1999999999999998E-2</v>
      </c>
      <c r="AD125" s="287">
        <v>5.6000000000000001E-2</v>
      </c>
      <c r="AF125" s="288">
        <f t="shared" si="8"/>
        <v>2.104374675571768E-49</v>
      </c>
      <c r="AG125" s="289">
        <f t="shared" si="9"/>
        <v>1.5155184837428868E-2</v>
      </c>
      <c r="AH125" s="289">
        <f t="shared" si="10"/>
        <v>4.6070294607942791E-2</v>
      </c>
      <c r="AI125" s="289">
        <f t="shared" si="14"/>
        <v>6.1225479445371656E-2</v>
      </c>
      <c r="AJ125" s="290">
        <f t="shared" si="13"/>
        <v>7155.8249319195547</v>
      </c>
      <c r="AK125" s="290">
        <f t="shared" si="11"/>
        <v>151.55184837428868</v>
      </c>
      <c r="AL125" s="290">
        <f t="shared" si="12"/>
        <v>460.70294607942787</v>
      </c>
    </row>
    <row r="126" spans="21:38" ht="9.9499999999999993" customHeight="1" x14ac:dyDescent="0.15">
      <c r="U126" s="280">
        <v>371</v>
      </c>
      <c r="V126" s="274">
        <v>41920</v>
      </c>
      <c r="W126" s="287">
        <v>6.0999999999999999E-2</v>
      </c>
      <c r="X126" s="287">
        <v>0.114</v>
      </c>
      <c r="Y126" s="287">
        <v>5.2999999999999999E-2</v>
      </c>
      <c r="Z126" s="287">
        <v>6.5000000000000002E-2</v>
      </c>
      <c r="AA126" s="287">
        <v>6.0999999999999999E-2</v>
      </c>
      <c r="AB126" s="287">
        <v>8.8999999999999996E-2</v>
      </c>
      <c r="AC126" s="287">
        <v>4.7E-2</v>
      </c>
      <c r="AD126" s="287">
        <v>5.0999999999999997E-2</v>
      </c>
      <c r="AF126" s="288">
        <f t="shared" si="8"/>
        <v>1.1492395057879849E-49</v>
      </c>
      <c r="AG126" s="289">
        <f t="shared" si="9"/>
        <v>1.5057863261189568E-2</v>
      </c>
      <c r="AH126" s="289">
        <f t="shared" si="10"/>
        <v>4.6049946389769371E-2</v>
      </c>
      <c r="AI126" s="289">
        <f t="shared" si="14"/>
        <v>6.1107809650958939E-2</v>
      </c>
      <c r="AJ126" s="290">
        <f t="shared" si="13"/>
        <v>7138.3058020468025</v>
      </c>
      <c r="AK126" s="290">
        <f t="shared" si="11"/>
        <v>150.57863261189567</v>
      </c>
      <c r="AL126" s="290">
        <f t="shared" si="12"/>
        <v>460.49946389769372</v>
      </c>
    </row>
    <row r="127" spans="21:38" ht="9.9499999999999993" customHeight="1" x14ac:dyDescent="0.15">
      <c r="U127" s="280">
        <v>373</v>
      </c>
      <c r="V127" s="274">
        <v>41927</v>
      </c>
      <c r="W127" s="287">
        <v>5.8999999999999997E-2</v>
      </c>
      <c r="X127" s="287">
        <v>9.8000000000000004E-2</v>
      </c>
      <c r="Y127" s="287">
        <v>5.5E-2</v>
      </c>
      <c r="Z127" s="287">
        <v>6.3E-2</v>
      </c>
      <c r="AA127" s="287">
        <v>5.8000000000000003E-2</v>
      </c>
      <c r="AB127" s="287">
        <v>0.08</v>
      </c>
      <c r="AC127" s="287">
        <v>5.6000000000000001E-2</v>
      </c>
      <c r="AD127" s="287">
        <v>4.8000000000000001E-2</v>
      </c>
      <c r="AF127" s="288">
        <f t="shared" si="8"/>
        <v>6.2762180945984642E-50</v>
      </c>
      <c r="AG127" s="289">
        <f t="shared" si="9"/>
        <v>1.4961166651871041E-2</v>
      </c>
      <c r="AH127" s="289">
        <f t="shared" si="10"/>
        <v>4.6029607158948577E-2</v>
      </c>
      <c r="AI127" s="289">
        <f t="shared" si="14"/>
        <v>6.0990773810819618E-2</v>
      </c>
      <c r="AJ127" s="290">
        <f t="shared" si="13"/>
        <v>7120.8866159108165</v>
      </c>
      <c r="AK127" s="290">
        <f t="shared" si="11"/>
        <v>149.61166651871042</v>
      </c>
      <c r="AL127" s="290">
        <f t="shared" si="12"/>
        <v>460.29607158948579</v>
      </c>
    </row>
    <row r="128" spans="21:38" ht="9.9499999999999993" customHeight="1" x14ac:dyDescent="0.15">
      <c r="U128" s="280">
        <v>375</v>
      </c>
      <c r="V128" s="274">
        <v>41934</v>
      </c>
      <c r="W128" s="287">
        <v>7.1999999999999995E-2</v>
      </c>
      <c r="X128" s="287">
        <v>0.104</v>
      </c>
      <c r="Y128" s="287">
        <v>0.06</v>
      </c>
      <c r="Z128" s="287">
        <v>6.3E-2</v>
      </c>
      <c r="AA128" s="287">
        <v>5.6000000000000001E-2</v>
      </c>
      <c r="AB128" s="287">
        <v>8.7999999999999995E-2</v>
      </c>
      <c r="AC128" s="287">
        <v>5.3999999999999999E-2</v>
      </c>
      <c r="AD128" s="287">
        <v>5.8999999999999997E-2</v>
      </c>
      <c r="AF128" s="288">
        <f t="shared" si="8"/>
        <v>3.4275634776369242E-50</v>
      </c>
      <c r="AG128" s="289">
        <f t="shared" si="9"/>
        <v>1.4865090996142784E-2</v>
      </c>
      <c r="AH128" s="289">
        <f t="shared" si="10"/>
        <v>4.6009276911510896E-2</v>
      </c>
      <c r="AI128" s="289">
        <f t="shared" si="14"/>
        <v>6.087436790765368E-2</v>
      </c>
      <c r="AJ128" s="290">
        <f t="shared" si="13"/>
        <v>7103.566737252755</v>
      </c>
      <c r="AK128" s="290">
        <f t="shared" si="11"/>
        <v>148.65090996142783</v>
      </c>
      <c r="AL128" s="290">
        <f t="shared" si="12"/>
        <v>460.09276911510892</v>
      </c>
    </row>
    <row r="129" spans="21:38" ht="9.9499999999999993" customHeight="1" x14ac:dyDescent="0.15">
      <c r="U129" s="280">
        <v>377</v>
      </c>
      <c r="V129" s="274">
        <v>41941</v>
      </c>
      <c r="W129" s="287">
        <v>4.8000000000000001E-2</v>
      </c>
      <c r="X129" s="287">
        <v>9.8000000000000004E-2</v>
      </c>
      <c r="Y129" s="287">
        <v>4.2000000000000003E-2</v>
      </c>
      <c r="Z129" s="287">
        <v>5.6000000000000001E-2</v>
      </c>
      <c r="AA129" s="287">
        <v>5.8000000000000003E-2</v>
      </c>
      <c r="AB129" s="287">
        <v>8.6999999999999994E-2</v>
      </c>
      <c r="AC129" s="287">
        <v>5.6000000000000001E-2</v>
      </c>
      <c r="AD129" s="287">
        <v>0.06</v>
      </c>
      <c r="AF129" s="288">
        <f t="shared" si="8"/>
        <v>1.8718583733318004E-50</v>
      </c>
      <c r="AG129" s="289">
        <f t="shared" si="9"/>
        <v>1.4769632306446543E-2</v>
      </c>
      <c r="AH129" s="289">
        <f t="shared" si="10"/>
        <v>4.5988955643488552E-2</v>
      </c>
      <c r="AI129" s="289">
        <f t="shared" si="14"/>
        <v>6.0758587949935092E-2</v>
      </c>
      <c r="AJ129" s="290">
        <f t="shared" si="13"/>
        <v>7086.3455338971708</v>
      </c>
      <c r="AK129" s="290">
        <f t="shared" si="11"/>
        <v>147.69632306446542</v>
      </c>
      <c r="AL129" s="290">
        <f t="shared" si="12"/>
        <v>459.88955643488549</v>
      </c>
    </row>
    <row r="130" spans="21:38" ht="9.9499999999999993" customHeight="1" x14ac:dyDescent="0.15">
      <c r="U130" s="280">
        <v>379</v>
      </c>
      <c r="V130" s="274">
        <v>41948</v>
      </c>
      <c r="W130" s="287">
        <v>5.3999999999999999E-2</v>
      </c>
      <c r="X130" s="287">
        <v>0.10299999999999999</v>
      </c>
      <c r="Y130" s="287">
        <v>5.1999999999999998E-2</v>
      </c>
      <c r="Z130" s="287">
        <v>6.3E-2</v>
      </c>
      <c r="AA130" s="287">
        <v>5.2999999999999999E-2</v>
      </c>
      <c r="AB130" s="287">
        <v>6.8000000000000005E-2</v>
      </c>
      <c r="AC130" s="287">
        <v>5.6000000000000001E-2</v>
      </c>
      <c r="AD130" s="287">
        <v>5.2999999999999999E-2</v>
      </c>
      <c r="AF130" s="288">
        <f t="shared" si="8"/>
        <v>1.022257878715669E-50</v>
      </c>
      <c r="AG130" s="289">
        <f t="shared" si="9"/>
        <v>1.4674786620830863E-2</v>
      </c>
      <c r="AH130" s="289">
        <f t="shared" si="10"/>
        <v>4.5968643350915557E-2</v>
      </c>
      <c r="AI130" s="289">
        <f t="shared" si="14"/>
        <v>6.0643429971746418E-2</v>
      </c>
      <c r="AJ130" s="290">
        <f t="shared" si="13"/>
        <v>7069.2223777257859</v>
      </c>
      <c r="AK130" s="290">
        <f t="shared" si="11"/>
        <v>146.74786620830864</v>
      </c>
      <c r="AL130" s="290">
        <f t="shared" si="12"/>
        <v>459.68643350915556</v>
      </c>
    </row>
    <row r="131" spans="21:38" ht="9.9499999999999993" customHeight="1" x14ac:dyDescent="0.15">
      <c r="U131" s="280">
        <v>381</v>
      </c>
      <c r="V131" s="274">
        <v>41955</v>
      </c>
      <c r="W131" s="287">
        <v>0.06</v>
      </c>
      <c r="X131" s="287">
        <v>8.2000000000000003E-2</v>
      </c>
      <c r="Y131" s="287">
        <v>3.7999999999999999E-2</v>
      </c>
      <c r="Z131" s="287">
        <v>5.6000000000000001E-2</v>
      </c>
      <c r="AA131" s="287">
        <v>0.06</v>
      </c>
      <c r="AB131" s="287">
        <v>8.5999999999999993E-2</v>
      </c>
      <c r="AC131" s="287">
        <v>5.0999999999999997E-2</v>
      </c>
      <c r="AD131" s="287">
        <v>5.7000000000000002E-2</v>
      </c>
      <c r="AF131" s="288">
        <f t="shared" si="8"/>
        <v>5.5827469934928085E-51</v>
      </c>
      <c r="AG131" s="289">
        <f t="shared" si="9"/>
        <v>1.4580550002786623E-2</v>
      </c>
      <c r="AH131" s="289">
        <f t="shared" si="10"/>
        <v>4.5948340029827631E-2</v>
      </c>
      <c r="AI131" s="289">
        <f t="shared" si="14"/>
        <v>6.0528890032614253E-2</v>
      </c>
      <c r="AJ131" s="290">
        <f t="shared" si="13"/>
        <v>7052.1966446514452</v>
      </c>
      <c r="AK131" s="290">
        <f t="shared" si="11"/>
        <v>145.8055000278662</v>
      </c>
      <c r="AL131" s="290">
        <f t="shared" si="12"/>
        <v>459.48340029827625</v>
      </c>
    </row>
    <row r="132" spans="21:38" ht="9.9499999999999993" customHeight="1" x14ac:dyDescent="0.15">
      <c r="U132" s="280">
        <v>383</v>
      </c>
      <c r="V132" s="274">
        <v>41962</v>
      </c>
      <c r="W132" s="287">
        <v>6.2E-2</v>
      </c>
      <c r="X132" s="287">
        <v>0.10299999999999999</v>
      </c>
      <c r="Y132" s="287">
        <v>4.8000000000000001E-2</v>
      </c>
      <c r="Z132" s="287">
        <v>7.0999999999999994E-2</v>
      </c>
      <c r="AA132" s="287">
        <v>6.3E-2</v>
      </c>
      <c r="AB132" s="287">
        <v>0.09</v>
      </c>
      <c r="AC132" s="287">
        <v>5.0999999999999997E-2</v>
      </c>
      <c r="AD132" s="287">
        <v>0.06</v>
      </c>
      <c r="AF132" s="288">
        <f t="shared" si="8"/>
        <v>3.0488455645369846E-51</v>
      </c>
      <c r="AG132" s="289">
        <f t="shared" si="9"/>
        <v>1.448691854108365E-2</v>
      </c>
      <c r="AH132" s="289">
        <f t="shared" si="10"/>
        <v>4.5928045676262297E-2</v>
      </c>
      <c r="AI132" s="289">
        <f t="shared" si="14"/>
        <v>6.0414964217345948E-2</v>
      </c>
      <c r="AJ132" s="290">
        <f t="shared" si="13"/>
        <v>7035.2677145922289</v>
      </c>
      <c r="AK132" s="290">
        <f t="shared" si="11"/>
        <v>144.86918541083648</v>
      </c>
      <c r="AL132" s="290">
        <f t="shared" si="12"/>
        <v>459.28045676262292</v>
      </c>
    </row>
    <row r="133" spans="21:38" ht="9.9499999999999993" customHeight="1" x14ac:dyDescent="0.15">
      <c r="U133" s="280">
        <v>385</v>
      </c>
      <c r="V133" s="274">
        <v>41969</v>
      </c>
      <c r="W133" s="287">
        <v>5.2999999999999999E-2</v>
      </c>
      <c r="X133" s="287">
        <v>0.08</v>
      </c>
      <c r="Y133" s="287">
        <v>0.06</v>
      </c>
      <c r="Z133" s="287">
        <v>5.3999999999999999E-2</v>
      </c>
      <c r="AA133" s="287">
        <v>6.9000000000000006E-2</v>
      </c>
      <c r="AB133" s="287">
        <v>9.6000000000000002E-2</v>
      </c>
      <c r="AC133" s="287">
        <v>6.6000000000000003E-2</v>
      </c>
      <c r="AD133" s="287">
        <v>7.0999999999999994E-2</v>
      </c>
      <c r="AF133" s="288">
        <f t="shared" si="8"/>
        <v>1.6650332331434093E-51</v>
      </c>
      <c r="AG133" s="289">
        <f t="shared" si="9"/>
        <v>1.4393888349608412E-2</v>
      </c>
      <c r="AH133" s="289">
        <f t="shared" si="10"/>
        <v>4.5907760286258786E-2</v>
      </c>
      <c r="AI133" s="289">
        <f t="shared" si="14"/>
        <v>6.0301648635867199E-2</v>
      </c>
      <c r="AJ133" s="290">
        <f t="shared" si="13"/>
        <v>7018.4349714457258</v>
      </c>
      <c r="AK133" s="290">
        <f t="shared" si="11"/>
        <v>143.93888349608412</v>
      </c>
      <c r="AL133" s="290">
        <f t="shared" si="12"/>
        <v>459.07760286258787</v>
      </c>
    </row>
    <row r="134" spans="21:38" ht="9.9499999999999993" customHeight="1" x14ac:dyDescent="0.15">
      <c r="U134" s="280">
        <v>387</v>
      </c>
      <c r="V134" s="274">
        <v>41976</v>
      </c>
      <c r="W134" s="287">
        <v>6.2E-2</v>
      </c>
      <c r="X134" s="287">
        <v>0.107</v>
      </c>
      <c r="Y134" s="287">
        <v>5.6000000000000001E-2</v>
      </c>
      <c r="Z134" s="287">
        <v>6.0999999999999999E-2</v>
      </c>
      <c r="AA134" s="287">
        <v>5.6000000000000001E-2</v>
      </c>
      <c r="AB134" s="287">
        <v>9.0999999999999998E-2</v>
      </c>
      <c r="AC134" s="287">
        <v>4.8000000000000001E-2</v>
      </c>
      <c r="AD134" s="287">
        <v>6.2E-2</v>
      </c>
      <c r="AF134" s="288">
        <f t="shared" si="8"/>
        <v>9.0930668962664155E-52</v>
      </c>
      <c r="AG134" s="289">
        <f t="shared" si="9"/>
        <v>1.4301455567202699E-2</v>
      </c>
      <c r="AH134" s="289">
        <f t="shared" si="10"/>
        <v>4.5887483855858092E-2</v>
      </c>
      <c r="AI134" s="289">
        <f t="shared" si="14"/>
        <v>6.0188939423060792E-2</v>
      </c>
      <c r="AJ134" s="290">
        <f t="shared" si="13"/>
        <v>7001.6978030634955</v>
      </c>
      <c r="AK134" s="290">
        <f t="shared" si="11"/>
        <v>143.01455567202697</v>
      </c>
      <c r="AL134" s="290">
        <f t="shared" si="12"/>
        <v>458.8748385585809</v>
      </c>
    </row>
    <row r="135" spans="21:38" ht="9.9499999999999993" customHeight="1" x14ac:dyDescent="0.15">
      <c r="U135" s="280">
        <v>389</v>
      </c>
      <c r="V135" s="274">
        <v>41983</v>
      </c>
      <c r="W135" s="287">
        <v>6.7000000000000004E-2</v>
      </c>
      <c r="X135" s="287">
        <v>0.109</v>
      </c>
      <c r="Y135" s="287">
        <v>5.8000000000000003E-2</v>
      </c>
      <c r="Z135" s="287">
        <v>5.6000000000000001E-2</v>
      </c>
      <c r="AA135" s="287">
        <v>6.0999999999999999E-2</v>
      </c>
      <c r="AB135" s="287">
        <v>0.10199999999999999</v>
      </c>
      <c r="AC135" s="287">
        <v>4.8000000000000001E-2</v>
      </c>
      <c r="AD135" s="287">
        <v>5.1999999999999998E-2</v>
      </c>
      <c r="AF135" s="288">
        <f t="shared" si="8"/>
        <v>4.9658988141562564E-52</v>
      </c>
      <c r="AG135" s="289">
        <f t="shared" si="9"/>
        <v>1.4209616357503386E-2</v>
      </c>
      <c r="AH135" s="289">
        <f t="shared" si="10"/>
        <v>4.5867216381102964E-2</v>
      </c>
      <c r="AI135" s="289">
        <f t="shared" si="14"/>
        <v>6.0076832738606353E-2</v>
      </c>
      <c r="AJ135" s="290">
        <f t="shared" si="13"/>
        <v>6985.055601225662</v>
      </c>
      <c r="AK135" s="290">
        <f t="shared" si="11"/>
        <v>142.09616357503384</v>
      </c>
      <c r="AL135" s="290">
        <f t="shared" si="12"/>
        <v>458.67216381102958</v>
      </c>
    </row>
    <row r="136" spans="21:38" ht="9.9499999999999993" customHeight="1" x14ac:dyDescent="0.15">
      <c r="U136" s="280">
        <v>391</v>
      </c>
      <c r="V136" s="274">
        <v>41990</v>
      </c>
      <c r="W136" s="287">
        <v>7.2999999999999995E-2</v>
      </c>
      <c r="X136" s="287">
        <v>0.115</v>
      </c>
      <c r="Y136" s="287">
        <v>7.0000000000000007E-2</v>
      </c>
      <c r="Z136" s="287">
        <v>7.0000000000000007E-2</v>
      </c>
      <c r="AA136" s="287">
        <v>6.4000000000000001E-2</v>
      </c>
      <c r="AB136" s="287">
        <v>9.9000000000000005E-2</v>
      </c>
      <c r="AC136" s="287">
        <v>5.1999999999999998E-2</v>
      </c>
      <c r="AD136" s="287">
        <v>5.6000000000000001E-2</v>
      </c>
      <c r="AF136" s="288">
        <f t="shared" si="8"/>
        <v>2.7119729035056247E-52</v>
      </c>
      <c r="AG136" s="289">
        <f t="shared" si="9"/>
        <v>1.4118366908783195E-2</v>
      </c>
      <c r="AH136" s="289">
        <f t="shared" si="10"/>
        <v>4.5846957858037891E-2</v>
      </c>
      <c r="AI136" s="289">
        <f t="shared" si="14"/>
        <v>5.9965324766821086E-2</v>
      </c>
      <c r="AJ136" s="290">
        <f t="shared" si="13"/>
        <v>6968.5077616156941</v>
      </c>
      <c r="AK136" s="290">
        <f t="shared" si="11"/>
        <v>141.18366908783196</v>
      </c>
      <c r="AL136" s="290">
        <f t="shared" si="12"/>
        <v>458.46957858037888</v>
      </c>
    </row>
    <row r="137" spans="21:38" ht="9.9499999999999993" customHeight="1" x14ac:dyDescent="0.15">
      <c r="U137" s="280">
        <v>393</v>
      </c>
      <c r="V137" s="274">
        <v>41997</v>
      </c>
      <c r="W137" s="287">
        <v>6.0999999999999999E-2</v>
      </c>
      <c r="X137" s="287">
        <v>0.104</v>
      </c>
      <c r="Y137" s="287">
        <v>5.6000000000000001E-2</v>
      </c>
      <c r="Z137" s="287">
        <v>0.06</v>
      </c>
      <c r="AA137" s="287">
        <v>5.6000000000000001E-2</v>
      </c>
      <c r="AB137" s="287">
        <v>9.6000000000000002E-2</v>
      </c>
      <c r="AC137" s="287">
        <v>4.2000000000000003E-2</v>
      </c>
      <c r="AD137" s="287">
        <v>5.7000000000000002E-2</v>
      </c>
      <c r="AF137" s="288">
        <f t="shared" si="8"/>
        <v>1.4810605903572483E-52</v>
      </c>
      <c r="AG137" s="289">
        <f t="shared" si="9"/>
        <v>1.4027703433792499E-2</v>
      </c>
      <c r="AH137" s="289">
        <f t="shared" si="10"/>
        <v>4.5826708282709121E-2</v>
      </c>
      <c r="AI137" s="289">
        <f t="shared" si="14"/>
        <v>5.9854411716501618E-2</v>
      </c>
      <c r="AJ137" s="290">
        <f t="shared" si="13"/>
        <v>6952.0536837953423</v>
      </c>
      <c r="AK137" s="290">
        <f t="shared" si="11"/>
        <v>140.27703433792499</v>
      </c>
      <c r="AL137" s="290">
        <f t="shared" si="12"/>
        <v>458.26708282709114</v>
      </c>
    </row>
    <row r="138" spans="21:38" ht="9.9499999999999993" customHeight="1" x14ac:dyDescent="0.15">
      <c r="U138" s="280">
        <v>395</v>
      </c>
      <c r="V138" s="274">
        <v>42011</v>
      </c>
      <c r="W138" s="287">
        <v>6.2E-2</v>
      </c>
      <c r="X138" s="287">
        <v>0.107</v>
      </c>
      <c r="Y138" s="287">
        <v>5.8999999999999997E-2</v>
      </c>
      <c r="Z138" s="287">
        <v>6.3E-2</v>
      </c>
      <c r="AA138" s="287">
        <v>0.06</v>
      </c>
      <c r="AB138" s="287">
        <v>9.5000000000000001E-2</v>
      </c>
      <c r="AC138" s="287">
        <v>4.5999999999999999E-2</v>
      </c>
      <c r="AD138" s="287">
        <v>4.9000000000000002E-2</v>
      </c>
      <c r="AF138" s="288">
        <f t="shared" si="8"/>
        <v>4.4172073463443934E-53</v>
      </c>
      <c r="AG138" s="289">
        <f t="shared" si="9"/>
        <v>1.3848119377447236E-2</v>
      </c>
      <c r="AH138" s="289">
        <f t="shared" si="10"/>
        <v>4.5786235959454129E-2</v>
      </c>
      <c r="AI138" s="289">
        <f t="shared" si="14"/>
        <v>5.9634355336901368E-2</v>
      </c>
      <c r="AJ138" s="290">
        <f t="shared" si="13"/>
        <v>6919.424431012616</v>
      </c>
      <c r="AK138" s="290">
        <f t="shared" si="11"/>
        <v>138.48119377447236</v>
      </c>
      <c r="AL138" s="290">
        <f t="shared" si="12"/>
        <v>457.86235959454126</v>
      </c>
    </row>
    <row r="139" spans="21:38" ht="9.9499999999999993" customHeight="1" x14ac:dyDescent="0.15">
      <c r="U139" s="280">
        <v>397</v>
      </c>
      <c r="V139" s="274">
        <v>42018</v>
      </c>
      <c r="W139" s="287">
        <v>6.5000000000000002E-2</v>
      </c>
      <c r="X139" s="287">
        <v>0.10199999999999999</v>
      </c>
      <c r="Y139" s="287">
        <v>6.9000000000000006E-2</v>
      </c>
      <c r="Z139" s="287">
        <v>6.3E-2</v>
      </c>
      <c r="AA139" s="287">
        <v>4.5999999999999999E-2</v>
      </c>
      <c r="AB139" s="287">
        <v>9.2999999999999999E-2</v>
      </c>
      <c r="AC139" s="287">
        <v>0.05</v>
      </c>
      <c r="AD139" s="287">
        <v>4.3999999999999997E-2</v>
      </c>
      <c r="AF139" s="288">
        <f t="shared" si="8"/>
        <v>2.4123219342090769E-53</v>
      </c>
      <c r="AG139" s="289">
        <f t="shared" si="9"/>
        <v>1.3759191342572023E-2</v>
      </c>
      <c r="AH139" s="289">
        <f t="shared" si="10"/>
        <v>4.5766013203629136E-2</v>
      </c>
      <c r="AI139" s="289">
        <f t="shared" si="14"/>
        <v>5.9525204546201159E-2</v>
      </c>
      <c r="AJ139" s="290">
        <f t="shared" si="13"/>
        <v>6903.2480743418</v>
      </c>
      <c r="AK139" s="290">
        <f t="shared" si="11"/>
        <v>137.59191342572021</v>
      </c>
      <c r="AL139" s="290">
        <f t="shared" si="12"/>
        <v>457.66013203629137</v>
      </c>
    </row>
    <row r="140" spans="21:38" ht="9.9499999999999993" customHeight="1" x14ac:dyDescent="0.15">
      <c r="U140" s="280">
        <v>399</v>
      </c>
      <c r="V140" s="274">
        <v>42025</v>
      </c>
      <c r="W140" s="287">
        <v>5.7000000000000002E-2</v>
      </c>
      <c r="X140" s="287">
        <v>0.10100000000000001</v>
      </c>
      <c r="Y140" s="287">
        <v>5.6000000000000001E-2</v>
      </c>
      <c r="Z140" s="287">
        <v>6.0999999999999999E-2</v>
      </c>
      <c r="AA140" s="287">
        <v>5.0999999999999997E-2</v>
      </c>
      <c r="AB140" s="287">
        <v>9.2999999999999999E-2</v>
      </c>
      <c r="AC140" s="287">
        <v>4.7E-2</v>
      </c>
      <c r="AD140" s="287">
        <v>5.5E-2</v>
      </c>
      <c r="AF140" s="288">
        <f t="shared" si="8"/>
        <v>1.3174154297018131E-53</v>
      </c>
      <c r="AG140" s="289">
        <f t="shared" si="9"/>
        <v>1.3670834374075656E-2</v>
      </c>
      <c r="AH140" s="289">
        <f t="shared" si="10"/>
        <v>4.5745799379742845E-2</v>
      </c>
      <c r="AI140" s="289">
        <f t="shared" si="14"/>
        <v>5.9416633753818504E-2</v>
      </c>
      <c r="AJ140" s="290">
        <f t="shared" si="13"/>
        <v>6887.1631159947037</v>
      </c>
      <c r="AK140" s="290">
        <f t="shared" si="11"/>
        <v>136.70834374075656</v>
      </c>
      <c r="AL140" s="290">
        <f t="shared" si="12"/>
        <v>457.4579937974284</v>
      </c>
    </row>
    <row r="141" spans="21:38" ht="9.9499999999999993" customHeight="1" x14ac:dyDescent="0.15">
      <c r="U141" s="280">
        <v>401</v>
      </c>
      <c r="V141" s="274">
        <v>42032</v>
      </c>
      <c r="W141" s="287">
        <v>6.5000000000000002E-2</v>
      </c>
      <c r="X141" s="287">
        <v>0.1</v>
      </c>
      <c r="Y141" s="287">
        <v>0.06</v>
      </c>
      <c r="Z141" s="287">
        <v>6.6000000000000003E-2</v>
      </c>
      <c r="AA141" s="287">
        <v>4.7E-2</v>
      </c>
      <c r="AB141" s="287">
        <v>6.4000000000000001E-2</v>
      </c>
      <c r="AC141" s="287">
        <v>4.5999999999999999E-2</v>
      </c>
      <c r="AD141" s="287">
        <v>4.5999999999999999E-2</v>
      </c>
      <c r="AF141" s="288">
        <f t="shared" ref="AF141:AF204" si="15">1*2.71828^(-0.69315/半I131*(V141-事故日)/365.25)</f>
        <v>7.1946591779651108E-54</v>
      </c>
      <c r="AG141" s="289">
        <f t="shared" ref="AG141:AG204" si="16">0.05*2.71828^(-0.69315/半Cs134*(V141-事故日)/365.25)</f>
        <v>1.3583044804759048E-2</v>
      </c>
      <c r="AH141" s="289">
        <f t="shared" ref="AH141:AH204" si="17">0.05*2.71828^(-0.69315/半Cs137*(V141-事故日)/365.25)</f>
        <v>4.5725594483850218E-2</v>
      </c>
      <c r="AI141" s="289">
        <f t="shared" si="14"/>
        <v>5.9308639288609265E-2</v>
      </c>
      <c r="AJ141" s="290">
        <f t="shared" si="13"/>
        <v>6871.1689745540971</v>
      </c>
      <c r="AK141" s="290">
        <f t="shared" ref="AK141:AK204" si="18">500*2.71828^(-0.69315/半Cs134*(V141-事故日)/365.25)</f>
        <v>135.83044804759049</v>
      </c>
      <c r="AL141" s="290">
        <f t="shared" ref="AL141:AL204" si="19">500*2.71828^(-0.69315/半Cs137*(V141-事故日)/365.25)</f>
        <v>457.25594483850216</v>
      </c>
    </row>
    <row r="142" spans="21:38" ht="9.9499999999999993" customHeight="1" x14ac:dyDescent="0.15">
      <c r="U142" s="280">
        <v>403</v>
      </c>
      <c r="V142" s="274">
        <v>42039</v>
      </c>
      <c r="W142" s="287">
        <v>5.0999999999999997E-2</v>
      </c>
      <c r="X142" s="287">
        <v>0.1</v>
      </c>
      <c r="Y142" s="287">
        <v>5.0999999999999997E-2</v>
      </c>
      <c r="Z142" s="287">
        <v>5.0999999999999997E-2</v>
      </c>
      <c r="AA142" s="287">
        <v>5.3999999999999999E-2</v>
      </c>
      <c r="AB142" s="287">
        <v>8.7999999999999995E-2</v>
      </c>
      <c r="AC142" s="287">
        <v>4.8000000000000001E-2</v>
      </c>
      <c r="AD142" s="287">
        <v>5.3999999999999999E-2</v>
      </c>
      <c r="AF142" s="288">
        <f t="shared" si="15"/>
        <v>3.9291418272513365E-54</v>
      </c>
      <c r="AG142" s="289">
        <f t="shared" si="16"/>
        <v>1.3495818990972639E-2</v>
      </c>
      <c r="AH142" s="289">
        <f t="shared" si="17"/>
        <v>4.5705398512007965E-2</v>
      </c>
      <c r="AI142" s="289">
        <f t="shared" si="14"/>
        <v>5.9201217502980602E-2</v>
      </c>
      <c r="AJ142" s="290">
        <f t="shared" ref="AJ142:AJ205" si="20">5000*2.71828^(-0.69315/半Cs134*(V142-調査初日)/365.25)+5000*2.71828^(-0.69315/半Cs137*(V142-調査初日)/365.25)</f>
        <v>6855.2650723339848</v>
      </c>
      <c r="AK142" s="290">
        <f t="shared" si="18"/>
        <v>134.95818990972637</v>
      </c>
      <c r="AL142" s="290">
        <f t="shared" si="19"/>
        <v>457.05398512007963</v>
      </c>
    </row>
    <row r="143" spans="21:38" ht="9.9499999999999993" customHeight="1" x14ac:dyDescent="0.15">
      <c r="U143" s="280">
        <v>405</v>
      </c>
      <c r="V143" s="274">
        <v>42045</v>
      </c>
      <c r="W143" s="287">
        <v>0.06</v>
      </c>
      <c r="X143" s="287">
        <v>0.106</v>
      </c>
      <c r="Y143" s="287">
        <v>5.1999999999999998E-2</v>
      </c>
      <c r="Z143" s="287">
        <v>6.4000000000000001E-2</v>
      </c>
      <c r="AA143" s="287">
        <v>5.6000000000000001E-2</v>
      </c>
      <c r="AB143" s="287">
        <v>7.9000000000000001E-2</v>
      </c>
      <c r="AC143" s="287">
        <v>4.8000000000000001E-2</v>
      </c>
      <c r="AD143" s="287">
        <v>5.2999999999999999E-2</v>
      </c>
      <c r="AF143" s="288">
        <f t="shared" si="15"/>
        <v>2.3394595765496317E-54</v>
      </c>
      <c r="AG143" s="289">
        <f t="shared" si="16"/>
        <v>1.3421499966264247E-2</v>
      </c>
      <c r="AH143" s="289">
        <f t="shared" si="17"/>
        <v>4.5688094778828112E-2</v>
      </c>
      <c r="AI143" s="289">
        <f t="shared" si="14"/>
        <v>5.9109594745092357E-2</v>
      </c>
      <c r="AJ143" s="290">
        <f t="shared" si="20"/>
        <v>6841.7045440125858</v>
      </c>
      <c r="AK143" s="290">
        <f t="shared" si="18"/>
        <v>134.21499966264247</v>
      </c>
      <c r="AL143" s="290">
        <f t="shared" si="19"/>
        <v>456.88094778828111</v>
      </c>
    </row>
    <row r="144" spans="21:38" ht="9.9499999999999993" customHeight="1" x14ac:dyDescent="0.15">
      <c r="U144" s="280">
        <v>407</v>
      </c>
      <c r="V144" s="274">
        <v>42053</v>
      </c>
      <c r="W144" s="287">
        <v>4.7E-2</v>
      </c>
      <c r="X144" s="287">
        <v>0.08</v>
      </c>
      <c r="Y144" s="287">
        <v>4.9000000000000002E-2</v>
      </c>
      <c r="Z144" s="287">
        <v>4.9000000000000002E-2</v>
      </c>
      <c r="AA144" s="287">
        <v>5.5E-2</v>
      </c>
      <c r="AB144" s="287">
        <v>8.7999999999999995E-2</v>
      </c>
      <c r="AC144" s="287">
        <v>5.2999999999999999E-2</v>
      </c>
      <c r="AD144" s="287">
        <v>5.2999999999999999E-2</v>
      </c>
      <c r="AF144" s="288">
        <f t="shared" si="15"/>
        <v>1.1718517295755749E-54</v>
      </c>
      <c r="AG144" s="289">
        <f t="shared" si="16"/>
        <v>1.332304417223347E-2</v>
      </c>
      <c r="AH144" s="289">
        <f t="shared" si="17"/>
        <v>4.5665033324710114E-2</v>
      </c>
      <c r="AI144" s="289">
        <f t="shared" si="14"/>
        <v>5.8988077496943583E-2</v>
      </c>
      <c r="AJ144" s="290">
        <f t="shared" si="20"/>
        <v>6823.7256933238223</v>
      </c>
      <c r="AK144" s="290">
        <f t="shared" si="18"/>
        <v>133.23044172233469</v>
      </c>
      <c r="AL144" s="290">
        <f t="shared" si="19"/>
        <v>456.65033324710106</v>
      </c>
    </row>
    <row r="145" spans="21:38" ht="9.9499999999999993" customHeight="1" x14ac:dyDescent="0.15">
      <c r="U145" s="280">
        <v>409</v>
      </c>
      <c r="V145" s="274">
        <v>42060</v>
      </c>
      <c r="W145" s="287">
        <v>5.7000000000000002E-2</v>
      </c>
      <c r="X145" s="287">
        <v>0.1</v>
      </c>
      <c r="Y145" s="287">
        <v>5.3999999999999999E-2</v>
      </c>
      <c r="Z145" s="287">
        <v>5.7000000000000002E-2</v>
      </c>
      <c r="AA145" s="287">
        <v>5.1999999999999998E-2</v>
      </c>
      <c r="AB145" s="287">
        <v>8.4000000000000005E-2</v>
      </c>
      <c r="AC145" s="287">
        <v>0.05</v>
      </c>
      <c r="AD145" s="287">
        <v>5.6000000000000001E-2</v>
      </c>
      <c r="AF145" s="288">
        <f t="shared" si="15"/>
        <v>6.3997078000775411E-55</v>
      </c>
      <c r="AG145" s="289">
        <f t="shared" si="16"/>
        <v>1.3237487996373094E-2</v>
      </c>
      <c r="AH145" s="289">
        <f t="shared" si="17"/>
        <v>4.5644864101376623E-2</v>
      </c>
      <c r="AI145" s="289">
        <f t="shared" si="14"/>
        <v>5.8882352097749717E-2</v>
      </c>
      <c r="AJ145" s="290">
        <f t="shared" si="20"/>
        <v>6808.0890796030817</v>
      </c>
      <c r="AK145" s="290">
        <f t="shared" si="18"/>
        <v>132.37487996373093</v>
      </c>
      <c r="AL145" s="290">
        <f t="shared" si="19"/>
        <v>456.44864101376618</v>
      </c>
    </row>
    <row r="146" spans="21:38" ht="9.9499999999999993" customHeight="1" x14ac:dyDescent="0.15">
      <c r="U146" s="280">
        <v>411</v>
      </c>
      <c r="V146" s="274">
        <v>42067</v>
      </c>
      <c r="W146" s="287">
        <v>6.5000000000000002E-2</v>
      </c>
      <c r="X146" s="287">
        <v>0.1</v>
      </c>
      <c r="Y146" s="287">
        <v>5.5E-2</v>
      </c>
      <c r="Z146" s="287">
        <v>6.0999999999999999E-2</v>
      </c>
      <c r="AA146" s="287">
        <v>6.8000000000000005E-2</v>
      </c>
      <c r="AB146" s="287">
        <v>8.8999999999999996E-2</v>
      </c>
      <c r="AC146" s="287">
        <v>4.5999999999999999E-2</v>
      </c>
      <c r="AD146" s="287">
        <v>4.8000000000000001E-2</v>
      </c>
      <c r="AF146" s="288">
        <f t="shared" si="15"/>
        <v>3.4950035821687943E-55</v>
      </c>
      <c r="AG146" s="289">
        <f t="shared" si="16"/>
        <v>1.3152481233930043E-2</v>
      </c>
      <c r="AH146" s="289">
        <f t="shared" si="17"/>
        <v>4.5624703786337741E-2</v>
      </c>
      <c r="AI146" s="289">
        <f t="shared" si="14"/>
        <v>5.8777185020267783E-2</v>
      </c>
      <c r="AJ146" s="290">
        <f t="shared" si="20"/>
        <v>6792.5404311943012</v>
      </c>
      <c r="AK146" s="290">
        <f t="shared" si="18"/>
        <v>131.52481233930041</v>
      </c>
      <c r="AL146" s="290">
        <f t="shared" si="19"/>
        <v>456.24703786337739</v>
      </c>
    </row>
    <row r="147" spans="21:38" ht="9.9499999999999993" customHeight="1" x14ac:dyDescent="0.15">
      <c r="U147" s="280">
        <v>413</v>
      </c>
      <c r="V147" s="274">
        <v>42074</v>
      </c>
      <c r="W147" s="287">
        <v>5.1999999999999998E-2</v>
      </c>
      <c r="X147" s="287">
        <v>0.108</v>
      </c>
      <c r="Y147" s="287">
        <v>5.8000000000000003E-2</v>
      </c>
      <c r="Z147" s="287">
        <v>0.06</v>
      </c>
      <c r="AA147" s="287">
        <v>5.1999999999999998E-2</v>
      </c>
      <c r="AB147" s="287">
        <v>8.5000000000000006E-2</v>
      </c>
      <c r="AC147" s="287">
        <v>4.3999999999999997E-2</v>
      </c>
      <c r="AD147" s="287">
        <v>5.2999999999999999E-2</v>
      </c>
      <c r="AF147" s="288">
        <f t="shared" si="15"/>
        <v>1.9086887121978493E-55</v>
      </c>
      <c r="AG147" s="289">
        <f t="shared" si="16"/>
        <v>1.3068020356753363E-2</v>
      </c>
      <c r="AH147" s="289">
        <f t="shared" si="17"/>
        <v>4.5604552375658858E-2</v>
      </c>
      <c r="AI147" s="289">
        <f t="shared" si="14"/>
        <v>5.867257273241222E-2</v>
      </c>
      <c r="AJ147" s="290">
        <f t="shared" si="20"/>
        <v>6777.0791887113191</v>
      </c>
      <c r="AK147" s="290">
        <f t="shared" si="18"/>
        <v>130.68020356753362</v>
      </c>
      <c r="AL147" s="290">
        <f t="shared" si="19"/>
        <v>456.04552375658858</v>
      </c>
    </row>
    <row r="148" spans="21:38" ht="9.9499999999999993" customHeight="1" x14ac:dyDescent="0.15">
      <c r="U148" s="280">
        <v>415</v>
      </c>
      <c r="V148" s="274">
        <v>42081</v>
      </c>
      <c r="W148" s="287">
        <v>5.8999999999999997E-2</v>
      </c>
      <c r="X148" s="287">
        <v>0.104</v>
      </c>
      <c r="Y148" s="287">
        <v>6.5000000000000002E-2</v>
      </c>
      <c r="Z148" s="287">
        <v>5.8999999999999997E-2</v>
      </c>
      <c r="AA148" s="287">
        <v>5.7000000000000002E-2</v>
      </c>
      <c r="AB148" s="287">
        <v>7.9000000000000001E-2</v>
      </c>
      <c r="AC148" s="287">
        <v>4.3999999999999997E-2</v>
      </c>
      <c r="AD148" s="287">
        <v>4.9000000000000002E-2</v>
      </c>
      <c r="AF148" s="288">
        <f t="shared" si="15"/>
        <v>1.0423716355137322E-55</v>
      </c>
      <c r="AG148" s="289">
        <f t="shared" si="16"/>
        <v>1.2984101859348732E-2</v>
      </c>
      <c r="AH148" s="289">
        <f t="shared" si="17"/>
        <v>4.5584409865407127E-2</v>
      </c>
      <c r="AI148" s="289">
        <f t="shared" si="14"/>
        <v>5.8568511724755856E-2</v>
      </c>
      <c r="AJ148" s="290">
        <f t="shared" si="20"/>
        <v>6761.7047963577461</v>
      </c>
      <c r="AK148" s="290">
        <f t="shared" si="18"/>
        <v>129.84101859348732</v>
      </c>
      <c r="AL148" s="290">
        <f t="shared" si="19"/>
        <v>455.84409865407127</v>
      </c>
    </row>
    <row r="149" spans="21:38" ht="9.9499999999999993" customHeight="1" x14ac:dyDescent="0.15">
      <c r="U149" s="280">
        <v>417</v>
      </c>
      <c r="V149" s="274">
        <v>42088</v>
      </c>
      <c r="W149" s="287">
        <v>0.08</v>
      </c>
      <c r="X149" s="287">
        <v>0.104</v>
      </c>
      <c r="Y149" s="287">
        <v>5.6000000000000001E-2</v>
      </c>
      <c r="Z149" s="287">
        <v>5.0999999999999997E-2</v>
      </c>
      <c r="AA149" s="287">
        <v>5.1999999999999998E-2</v>
      </c>
      <c r="AB149" s="287">
        <v>7.8E-2</v>
      </c>
      <c r="AC149" s="287">
        <v>4.8000000000000001E-2</v>
      </c>
      <c r="AD149" s="287">
        <v>5.3999999999999999E-2</v>
      </c>
      <c r="AF149" s="288">
        <f t="shared" si="15"/>
        <v>5.692592089950492E-56</v>
      </c>
      <c r="AG149" s="289">
        <f t="shared" si="16"/>
        <v>1.2900722258732931E-2</v>
      </c>
      <c r="AH149" s="289">
        <f t="shared" si="17"/>
        <v>4.5564276251651437E-2</v>
      </c>
      <c r="AI149" s="289">
        <f t="shared" si="14"/>
        <v>5.8464998510384364E-2</v>
      </c>
      <c r="AJ149" s="290">
        <f t="shared" si="20"/>
        <v>6746.4167019038969</v>
      </c>
      <c r="AK149" s="290">
        <f t="shared" si="18"/>
        <v>129.0072225873293</v>
      </c>
      <c r="AL149" s="290">
        <f t="shared" si="19"/>
        <v>455.64276251651432</v>
      </c>
    </row>
    <row r="150" spans="21:38" ht="9.9499999999999993" customHeight="1" x14ac:dyDescent="0.15">
      <c r="U150" s="280">
        <v>426</v>
      </c>
      <c r="V150" s="274">
        <v>42465</v>
      </c>
      <c r="W150" s="287">
        <v>5.5E-2</v>
      </c>
      <c r="X150" s="287">
        <v>9.4E-2</v>
      </c>
      <c r="Y150" s="287">
        <v>5.2999999999999999E-2</v>
      </c>
      <c r="Z150" s="287">
        <v>5.7000000000000002E-2</v>
      </c>
      <c r="AA150" s="287">
        <v>5.6000000000000001E-2</v>
      </c>
      <c r="AB150" s="287">
        <v>7.9000000000000001E-2</v>
      </c>
      <c r="AC150" s="287">
        <v>4.2000000000000003E-2</v>
      </c>
      <c r="AD150" s="287">
        <v>5.3999999999999999E-2</v>
      </c>
      <c r="AF150" s="288">
        <f t="shared" si="15"/>
        <v>4.0398416386698769E-70</v>
      </c>
      <c r="AG150" s="289">
        <f t="shared" si="16"/>
        <v>9.1185911859913201E-3</v>
      </c>
      <c r="AH150" s="289">
        <f t="shared" si="17"/>
        <v>4.4492972013320399E-2</v>
      </c>
      <c r="AI150" s="289">
        <f t="shared" si="14"/>
        <v>5.3611563199311721E-2</v>
      </c>
      <c r="AJ150" s="290">
        <f t="shared" si="20"/>
        <v>6036.6325900148522</v>
      </c>
      <c r="AK150" s="290">
        <f t="shared" si="18"/>
        <v>91.18591185991319</v>
      </c>
      <c r="AL150" s="290">
        <f t="shared" si="19"/>
        <v>444.929720133204</v>
      </c>
    </row>
    <row r="151" spans="21:38" ht="9.9499999999999993" customHeight="1" x14ac:dyDescent="0.15">
      <c r="U151" s="280">
        <v>428</v>
      </c>
      <c r="V151" s="274">
        <v>42472</v>
      </c>
      <c r="W151" s="287">
        <v>5.7000000000000002E-2</v>
      </c>
      <c r="X151" s="287">
        <v>9.8000000000000004E-2</v>
      </c>
      <c r="Y151" s="287">
        <v>5.7000000000000002E-2</v>
      </c>
      <c r="Z151" s="287">
        <v>5.6000000000000001E-2</v>
      </c>
      <c r="AA151" s="287">
        <v>5.2999999999999999E-2</v>
      </c>
      <c r="AB151" s="287">
        <v>8.1000000000000003E-2</v>
      </c>
      <c r="AC151" s="287">
        <v>4.5999999999999999E-2</v>
      </c>
      <c r="AD151" s="287">
        <v>5.2999999999999999E-2</v>
      </c>
      <c r="AF151" s="288">
        <f t="shared" si="15"/>
        <v>2.2062352594246255E-70</v>
      </c>
      <c r="AG151" s="289">
        <f t="shared" si="16"/>
        <v>9.0600346143082898E-3</v>
      </c>
      <c r="AH151" s="289">
        <f t="shared" si="17"/>
        <v>4.4473320463239922E-2</v>
      </c>
      <c r="AI151" s="289">
        <f t="shared" si="14"/>
        <v>5.3533355077548209E-2</v>
      </c>
      <c r="AJ151" s="290">
        <f t="shared" si="20"/>
        <v>6025.3270662788036</v>
      </c>
      <c r="AK151" s="290">
        <f t="shared" si="18"/>
        <v>90.600346143082888</v>
      </c>
      <c r="AL151" s="290">
        <f t="shared" si="19"/>
        <v>444.73320463239918</v>
      </c>
    </row>
    <row r="152" spans="21:38" ht="9.9499999999999993" customHeight="1" x14ac:dyDescent="0.15">
      <c r="U152" s="280">
        <v>430</v>
      </c>
      <c r="V152" s="274">
        <v>42479</v>
      </c>
      <c r="W152" s="287">
        <v>5.8999999999999997E-2</v>
      </c>
      <c r="X152" s="287">
        <v>9.0999999999999998E-2</v>
      </c>
      <c r="Y152" s="287">
        <v>5.1999999999999998E-2</v>
      </c>
      <c r="Z152" s="287">
        <v>5.5E-2</v>
      </c>
      <c r="AA152" s="287">
        <v>5.5E-2</v>
      </c>
      <c r="AB152" s="287">
        <v>0.08</v>
      </c>
      <c r="AC152" s="287">
        <v>4.3999999999999997E-2</v>
      </c>
      <c r="AD152" s="287">
        <v>5.2999999999999999E-2</v>
      </c>
      <c r="AF152" s="288">
        <f t="shared" si="15"/>
        <v>1.2048675307805053E-70</v>
      </c>
      <c r="AG152" s="289">
        <f t="shared" si="16"/>
        <v>9.0018540735293025E-3</v>
      </c>
      <c r="AH152" s="289">
        <f t="shared" si="17"/>
        <v>4.4453677592809354E-2</v>
      </c>
      <c r="AI152" s="289">
        <f t="shared" si="14"/>
        <v>5.3455531666338658E-2</v>
      </c>
      <c r="AJ152" s="290">
        <f t="shared" si="20"/>
        <v>6014.082014522126</v>
      </c>
      <c r="AK152" s="290">
        <f t="shared" si="18"/>
        <v>90.01854073529303</v>
      </c>
      <c r="AL152" s="290">
        <f t="shared" si="19"/>
        <v>444.53677592809356</v>
      </c>
    </row>
    <row r="153" spans="21:38" ht="9.9499999999999993" customHeight="1" x14ac:dyDescent="0.15">
      <c r="U153" s="280">
        <v>432</v>
      </c>
      <c r="V153" s="274">
        <v>42486</v>
      </c>
      <c r="W153" s="287">
        <v>5.3999999999999999E-2</v>
      </c>
      <c r="X153" s="287">
        <v>9.5000000000000001E-2</v>
      </c>
      <c r="Y153" s="287">
        <v>5.0999999999999997E-2</v>
      </c>
      <c r="Z153" s="287">
        <v>5.6000000000000001E-2</v>
      </c>
      <c r="AA153" s="287">
        <v>5.6000000000000001E-2</v>
      </c>
      <c r="AB153" s="287">
        <v>7.6999999999999999E-2</v>
      </c>
      <c r="AC153" s="287">
        <v>4.8000000000000001E-2</v>
      </c>
      <c r="AD153" s="287">
        <v>0.05</v>
      </c>
      <c r="AF153" s="288">
        <f t="shared" si="15"/>
        <v>6.5800134438414737E-71</v>
      </c>
      <c r="AG153" s="289">
        <f t="shared" si="16"/>
        <v>8.9440471489084707E-3</v>
      </c>
      <c r="AH153" s="289">
        <f t="shared" si="17"/>
        <v>4.4434043398195087E-2</v>
      </c>
      <c r="AI153" s="289">
        <f t="shared" si="14"/>
        <v>5.337809054710356E-2</v>
      </c>
      <c r="AJ153" s="290">
        <f t="shared" si="20"/>
        <v>6002.8970517706239</v>
      </c>
      <c r="AK153" s="290">
        <f t="shared" si="18"/>
        <v>89.4404714890847</v>
      </c>
      <c r="AL153" s="290">
        <f t="shared" si="19"/>
        <v>444.34043398195081</v>
      </c>
    </row>
    <row r="154" spans="21:38" ht="9.9499999999999993" customHeight="1" x14ac:dyDescent="0.15">
      <c r="U154" s="280">
        <v>434</v>
      </c>
      <c r="V154" s="274">
        <v>42492</v>
      </c>
      <c r="W154" s="287">
        <v>5.8999999999999997E-2</v>
      </c>
      <c r="X154" s="287">
        <v>0.104</v>
      </c>
      <c r="Y154" s="287">
        <v>5.3999999999999999E-2</v>
      </c>
      <c r="Z154" s="287">
        <v>0.06</v>
      </c>
      <c r="AA154" s="287">
        <v>5.2999999999999999E-2</v>
      </c>
      <c r="AB154" s="287">
        <v>7.6999999999999999E-2</v>
      </c>
      <c r="AC154" s="287">
        <v>4.5999999999999999E-2</v>
      </c>
      <c r="AD154" s="287">
        <v>5.5E-2</v>
      </c>
      <c r="AF154" s="288">
        <f t="shared" si="15"/>
        <v>3.9178212805284191E-71</v>
      </c>
      <c r="AG154" s="289">
        <f t="shared" si="16"/>
        <v>8.8947939052559429E-3</v>
      </c>
      <c r="AH154" s="289">
        <f t="shared" si="17"/>
        <v>4.4417220990862559E-2</v>
      </c>
      <c r="AI154" s="289">
        <f t="shared" si="14"/>
        <v>5.3312014896118504E-2</v>
      </c>
      <c r="AJ154" s="290">
        <f t="shared" si="20"/>
        <v>5993.3574782787564</v>
      </c>
      <c r="AK154" s="290">
        <f t="shared" si="18"/>
        <v>88.947939052559434</v>
      </c>
      <c r="AL154" s="290">
        <f t="shared" si="19"/>
        <v>444.17220990862558</v>
      </c>
    </row>
    <row r="155" spans="21:38" ht="9.9499999999999993" customHeight="1" x14ac:dyDescent="0.15">
      <c r="U155" s="280">
        <v>436</v>
      </c>
      <c r="V155" s="274">
        <v>42499</v>
      </c>
      <c r="W155" s="287">
        <v>5.8000000000000003E-2</v>
      </c>
      <c r="X155" s="287">
        <v>9.9000000000000005E-2</v>
      </c>
      <c r="Y155" s="287">
        <v>5.5E-2</v>
      </c>
      <c r="Z155" s="287">
        <v>5.5E-2</v>
      </c>
      <c r="AA155" s="287">
        <v>5.0999999999999997E-2</v>
      </c>
      <c r="AB155" s="287">
        <v>7.4999999999999997E-2</v>
      </c>
      <c r="AC155" s="287">
        <v>4.5999999999999999E-2</v>
      </c>
      <c r="AD155" s="287">
        <v>5.1999999999999998E-2</v>
      </c>
      <c r="AF155" s="288">
        <f t="shared" si="15"/>
        <v>2.1395975937492707E-71</v>
      </c>
      <c r="AG155" s="289">
        <f t="shared" si="16"/>
        <v>8.8376744855676193E-3</v>
      </c>
      <c r="AH155" s="289">
        <f t="shared" si="17"/>
        <v>4.4397602898313564E-2</v>
      </c>
      <c r="AI155" s="289">
        <f t="shared" si="14"/>
        <v>5.3235277383881181E-2</v>
      </c>
      <c r="AJ155" s="290">
        <f t="shared" si="20"/>
        <v>5982.2831017093877</v>
      </c>
      <c r="AK155" s="290">
        <f t="shared" si="18"/>
        <v>88.376744855676193</v>
      </c>
      <c r="AL155" s="290">
        <f t="shared" si="19"/>
        <v>443.97602898313562</v>
      </c>
    </row>
    <row r="156" spans="21:38" ht="9.9499999999999993" customHeight="1" x14ac:dyDescent="0.15">
      <c r="U156" s="280">
        <v>438</v>
      </c>
      <c r="V156" s="274">
        <v>42506</v>
      </c>
      <c r="W156" s="287">
        <v>0.05</v>
      </c>
      <c r="X156" s="287">
        <v>9.2999999999999999E-2</v>
      </c>
      <c r="Y156" s="287">
        <v>0.05</v>
      </c>
      <c r="Z156" s="287">
        <v>0.06</v>
      </c>
      <c r="AA156" s="287">
        <v>5.3999999999999999E-2</v>
      </c>
      <c r="AB156" s="287">
        <v>0.08</v>
      </c>
      <c r="AC156" s="287">
        <v>4.7E-2</v>
      </c>
      <c r="AD156" s="287">
        <v>5.8000000000000003E-2</v>
      </c>
      <c r="AF156" s="288">
        <f t="shared" si="15"/>
        <v>1.1684754192156424E-71</v>
      </c>
      <c r="AG156" s="289">
        <f t="shared" si="16"/>
        <v>8.7809218678693429E-3</v>
      </c>
      <c r="AH156" s="289">
        <f t="shared" si="17"/>
        <v>4.4377993470637013E-2</v>
      </c>
      <c r="AI156" s="289">
        <f t="shared" si="14"/>
        <v>5.3158915338506356E-2</v>
      </c>
      <c r="AJ156" s="290">
        <f t="shared" si="20"/>
        <v>5971.2677334178479</v>
      </c>
      <c r="AK156" s="290">
        <f t="shared" si="18"/>
        <v>87.809218678693426</v>
      </c>
      <c r="AL156" s="290">
        <f t="shared" si="19"/>
        <v>443.77993470637011</v>
      </c>
    </row>
    <row r="157" spans="21:38" ht="9.9499999999999993" customHeight="1" x14ac:dyDescent="0.15">
      <c r="U157" s="280">
        <v>440</v>
      </c>
      <c r="V157" s="274">
        <v>42514</v>
      </c>
      <c r="W157" s="287">
        <v>5.8000000000000003E-2</v>
      </c>
      <c r="X157" s="287">
        <v>9.0999999999999998E-2</v>
      </c>
      <c r="Y157" s="287">
        <v>5.2999999999999999E-2</v>
      </c>
      <c r="Z157" s="287">
        <v>5.2999999999999999E-2</v>
      </c>
      <c r="AA157" s="287">
        <v>4.8000000000000001E-2</v>
      </c>
      <c r="AB157" s="287">
        <v>7.4999999999999997E-2</v>
      </c>
      <c r="AC157" s="287">
        <v>4.4999999999999998E-2</v>
      </c>
      <c r="AD157" s="287">
        <v>5.1999999999999998E-2</v>
      </c>
      <c r="AF157" s="288">
        <f t="shared" si="15"/>
        <v>5.8529754251787812E-72</v>
      </c>
      <c r="AG157" s="289">
        <f t="shared" si="16"/>
        <v>8.7165078577366249E-3</v>
      </c>
      <c r="AH157" s="289">
        <f t="shared" si="17"/>
        <v>4.4355593301288167E-2</v>
      </c>
      <c r="AI157" s="289">
        <f t="shared" si="14"/>
        <v>5.307210115902479E-2</v>
      </c>
      <c r="AJ157" s="290">
        <f t="shared" si="20"/>
        <v>5958.7505169956594</v>
      </c>
      <c r="AK157" s="290">
        <f t="shared" si="18"/>
        <v>87.165078577366245</v>
      </c>
      <c r="AL157" s="290">
        <f t="shared" si="19"/>
        <v>443.55593301288167</v>
      </c>
    </row>
    <row r="158" spans="21:38" ht="9.9499999999999993" customHeight="1" x14ac:dyDescent="0.15">
      <c r="U158" s="280">
        <v>442</v>
      </c>
      <c r="V158" s="274">
        <v>42521</v>
      </c>
      <c r="W158" s="287">
        <v>5.0999999999999997E-2</v>
      </c>
      <c r="X158" s="287">
        <v>9.4E-2</v>
      </c>
      <c r="Y158" s="287">
        <v>0.05</v>
      </c>
      <c r="Z158" s="287">
        <v>5.2999999999999999E-2</v>
      </c>
      <c r="AA158" s="287">
        <v>5.3999999999999999E-2</v>
      </c>
      <c r="AB158" s="287">
        <v>7.3999999999999996E-2</v>
      </c>
      <c r="AC158" s="287">
        <v>4.4999999999999998E-2</v>
      </c>
      <c r="AD158" s="287">
        <v>4.9000000000000002E-2</v>
      </c>
      <c r="AF158" s="288">
        <f t="shared" si="15"/>
        <v>3.1964225112118258E-72</v>
      </c>
      <c r="AG158" s="289">
        <f t="shared" si="16"/>
        <v>8.6605333319807846E-3</v>
      </c>
      <c r="AH158" s="289">
        <f t="shared" si="17"/>
        <v>4.4336002428310546E-2</v>
      </c>
      <c r="AI158" s="289">
        <f t="shared" si="14"/>
        <v>5.2996535760291327E-2</v>
      </c>
      <c r="AJ158" s="290">
        <f t="shared" si="20"/>
        <v>5947.8603401008604</v>
      </c>
      <c r="AK158" s="290">
        <f t="shared" si="18"/>
        <v>86.605333319807841</v>
      </c>
      <c r="AL158" s="290">
        <f t="shared" si="19"/>
        <v>443.36002428310547</v>
      </c>
    </row>
    <row r="159" spans="21:38" ht="9.9499999999999993" customHeight="1" x14ac:dyDescent="0.15">
      <c r="U159" s="280">
        <v>444</v>
      </c>
      <c r="V159" s="274">
        <v>42528</v>
      </c>
      <c r="W159" s="287">
        <v>5.6000000000000001E-2</v>
      </c>
      <c r="X159" s="287">
        <v>9.4E-2</v>
      </c>
      <c r="Y159" s="287">
        <v>4.8000000000000001E-2</v>
      </c>
      <c r="Z159" s="287">
        <v>5.3999999999999999E-2</v>
      </c>
      <c r="AA159" s="287">
        <v>5.5E-2</v>
      </c>
      <c r="AB159" s="287">
        <v>7.9000000000000001E-2</v>
      </c>
      <c r="AC159" s="287">
        <v>4.1000000000000002E-2</v>
      </c>
      <c r="AD159" s="287">
        <v>5.6000000000000001E-2</v>
      </c>
      <c r="AF159" s="288">
        <f t="shared" si="15"/>
        <v>1.745627843614245E-72</v>
      </c>
      <c r="AG159" s="289">
        <f t="shared" si="16"/>
        <v>8.6049182560854511E-3</v>
      </c>
      <c r="AH159" s="289">
        <f t="shared" si="17"/>
        <v>4.4316420208183133E-2</v>
      </c>
      <c r="AI159" s="289">
        <f t="shared" si="14"/>
        <v>5.292133846426858E-2</v>
      </c>
      <c r="AJ159" s="290">
        <f t="shared" si="20"/>
        <v>5937.0280054137111</v>
      </c>
      <c r="AK159" s="290">
        <f t="shared" si="18"/>
        <v>86.049182560854504</v>
      </c>
      <c r="AL159" s="290">
        <f t="shared" si="19"/>
        <v>443.16420208183126</v>
      </c>
    </row>
    <row r="160" spans="21:38" ht="9.9499999999999993" customHeight="1" x14ac:dyDescent="0.15">
      <c r="U160" s="280">
        <v>446</v>
      </c>
      <c r="V160" s="274">
        <v>42535</v>
      </c>
      <c r="W160" s="287">
        <v>5.8999999999999997E-2</v>
      </c>
      <c r="X160" s="287">
        <v>8.6999999999999994E-2</v>
      </c>
      <c r="Y160" s="287">
        <v>0.05</v>
      </c>
      <c r="Z160" s="287">
        <v>5.5E-2</v>
      </c>
      <c r="AA160" s="287">
        <v>5.1999999999999998E-2</v>
      </c>
      <c r="AB160" s="287">
        <v>7.8E-2</v>
      </c>
      <c r="AC160" s="287">
        <v>4.7E-2</v>
      </c>
      <c r="AD160" s="287">
        <v>5.8000000000000003E-2</v>
      </c>
      <c r="AF160" s="288">
        <f t="shared" si="15"/>
        <v>9.5332095732424753E-73</v>
      </c>
      <c r="AG160" s="289">
        <f t="shared" si="16"/>
        <v>8.5496603217827052E-3</v>
      </c>
      <c r="AH160" s="289">
        <f t="shared" si="17"/>
        <v>4.4296846637084115E-2</v>
      </c>
      <c r="AI160" s="289">
        <f t="shared" si="14"/>
        <v>5.2846506958866821E-2</v>
      </c>
      <c r="AJ160" s="290">
        <f t="shared" si="20"/>
        <v>5926.2531468309971</v>
      </c>
      <c r="AK160" s="290">
        <f t="shared" si="18"/>
        <v>85.496603217827058</v>
      </c>
      <c r="AL160" s="290">
        <f t="shared" si="19"/>
        <v>442.96846637084116</v>
      </c>
    </row>
    <row r="161" spans="21:38" ht="9.9499999999999993" customHeight="1" x14ac:dyDescent="0.15">
      <c r="U161" s="280">
        <v>448</v>
      </c>
      <c r="V161" s="274">
        <v>42542</v>
      </c>
      <c r="W161" s="287">
        <v>5.3999999999999999E-2</v>
      </c>
      <c r="X161" s="287">
        <v>8.1000000000000003E-2</v>
      </c>
      <c r="Y161" s="287">
        <v>5.2999999999999999E-2</v>
      </c>
      <c r="Z161" s="287">
        <v>5.6000000000000001E-2</v>
      </c>
      <c r="AA161" s="287">
        <v>4.9000000000000002E-2</v>
      </c>
      <c r="AB161" s="287">
        <v>7.5999999999999998E-2</v>
      </c>
      <c r="AC161" s="287">
        <v>4.2000000000000003E-2</v>
      </c>
      <c r="AD161" s="287">
        <v>5.2999999999999999E-2</v>
      </c>
      <c r="AF161" s="288">
        <f t="shared" si="15"/>
        <v>5.2062691999224784E-73</v>
      </c>
      <c r="AG161" s="289">
        <f t="shared" si="16"/>
        <v>8.4947572356275612E-3</v>
      </c>
      <c r="AH161" s="289">
        <f t="shared" si="17"/>
        <v>4.4277281711193467E-2</v>
      </c>
      <c r="AI161" s="289">
        <f t="shared" si="14"/>
        <v>5.2772038946821032E-2</v>
      </c>
      <c r="AJ161" s="290">
        <f t="shared" si="20"/>
        <v>5915.5354005981389</v>
      </c>
      <c r="AK161" s="290">
        <f t="shared" si="18"/>
        <v>84.9475723562756</v>
      </c>
      <c r="AL161" s="290">
        <f t="shared" si="19"/>
        <v>442.77281711193461</v>
      </c>
    </row>
    <row r="162" spans="21:38" ht="9.9499999999999993" customHeight="1" x14ac:dyDescent="0.15">
      <c r="U162" s="280">
        <v>450</v>
      </c>
      <c r="V162" s="274">
        <v>42548</v>
      </c>
      <c r="W162" s="287">
        <v>5.7000000000000002E-2</v>
      </c>
      <c r="X162" s="287">
        <v>8.4000000000000005E-2</v>
      </c>
      <c r="Y162" s="287">
        <v>0.05</v>
      </c>
      <c r="Z162" s="287">
        <v>5.1999999999999998E-2</v>
      </c>
      <c r="AA162" s="287">
        <v>5.2999999999999999E-2</v>
      </c>
      <c r="AB162" s="287">
        <v>0.08</v>
      </c>
      <c r="AC162" s="287">
        <v>4.4999999999999998E-2</v>
      </c>
      <c r="AD162" s="287">
        <v>5.1999999999999998E-2</v>
      </c>
      <c r="AF162" s="288">
        <f t="shared" si="15"/>
        <v>3.0998769892647846E-73</v>
      </c>
      <c r="AG162" s="289">
        <f t="shared" si="16"/>
        <v>8.4479781499486057E-3</v>
      </c>
      <c r="AH162" s="289">
        <f t="shared" si="17"/>
        <v>4.4260518652701392E-2</v>
      </c>
      <c r="AI162" s="289">
        <f t="shared" si="14"/>
        <v>5.2708496802649996E-2</v>
      </c>
      <c r="AJ162" s="290">
        <f t="shared" si="20"/>
        <v>5906.3939437119061</v>
      </c>
      <c r="AK162" s="290">
        <f t="shared" si="18"/>
        <v>84.479781499486052</v>
      </c>
      <c r="AL162" s="290">
        <f t="shared" si="19"/>
        <v>442.60518652701393</v>
      </c>
    </row>
    <row r="163" spans="21:38" ht="9.9499999999999993" customHeight="1" x14ac:dyDescent="0.15">
      <c r="U163" s="280">
        <v>452</v>
      </c>
      <c r="V163" s="274">
        <v>42558</v>
      </c>
      <c r="W163" s="287">
        <v>5.5E-2</v>
      </c>
      <c r="X163" s="287">
        <v>9.6000000000000002E-2</v>
      </c>
      <c r="Y163" s="287">
        <v>4.7E-2</v>
      </c>
      <c r="Z163" s="287">
        <v>5.3999999999999999E-2</v>
      </c>
      <c r="AA163" s="287">
        <v>5.1999999999999998E-2</v>
      </c>
      <c r="AB163" s="287">
        <v>7.9000000000000001E-2</v>
      </c>
      <c r="AC163" s="287">
        <v>4.1000000000000002E-2</v>
      </c>
      <c r="AD163" s="287">
        <v>5.1999999999999998E-2</v>
      </c>
      <c r="AF163" s="288">
        <f t="shared" si="15"/>
        <v>1.3062937838155168E-73</v>
      </c>
      <c r="AG163" s="289">
        <f t="shared" si="16"/>
        <v>8.3705847594760588E-3</v>
      </c>
      <c r="AH163" s="289">
        <f t="shared" si="17"/>
        <v>4.42325943237451E-2</v>
      </c>
      <c r="AI163" s="289">
        <f t="shared" si="14"/>
        <v>5.2603179083221159E-2</v>
      </c>
      <c r="AJ163" s="290">
        <f t="shared" si="20"/>
        <v>5891.2502228025987</v>
      </c>
      <c r="AK163" s="290">
        <f t="shared" si="18"/>
        <v>83.705847594760584</v>
      </c>
      <c r="AL163" s="290">
        <f t="shared" si="19"/>
        <v>442.32594323745093</v>
      </c>
    </row>
    <row r="164" spans="21:38" ht="9.9499999999999993" customHeight="1" x14ac:dyDescent="0.15">
      <c r="U164" s="280">
        <v>454</v>
      </c>
      <c r="V164" s="274">
        <v>42563</v>
      </c>
      <c r="W164" s="287">
        <v>5.7000000000000002E-2</v>
      </c>
      <c r="X164" s="287">
        <v>8.5000000000000006E-2</v>
      </c>
      <c r="Y164" s="287">
        <v>4.9000000000000002E-2</v>
      </c>
      <c r="Z164" s="287">
        <v>5.5E-2</v>
      </c>
      <c r="AA164" s="287">
        <v>5.3999999999999999E-2</v>
      </c>
      <c r="AB164" s="287">
        <v>7.9000000000000001E-2</v>
      </c>
      <c r="AC164" s="287">
        <v>4.2000000000000003E-2</v>
      </c>
      <c r="AD164" s="287">
        <v>5.0999999999999997E-2</v>
      </c>
      <c r="AF164" s="288">
        <f t="shared" si="15"/>
        <v>8.4798673789173432E-74</v>
      </c>
      <c r="AG164" s="289">
        <f t="shared" si="16"/>
        <v>8.3321543519471221E-3</v>
      </c>
      <c r="AH164" s="289">
        <f t="shared" si="17"/>
        <v>4.4218638766595986E-2</v>
      </c>
      <c r="AI164" s="289">
        <f t="shared" si="14"/>
        <v>5.2550793118543104E-2</v>
      </c>
      <c r="AJ164" s="290">
        <f t="shared" si="20"/>
        <v>5883.7212333663956</v>
      </c>
      <c r="AK164" s="290">
        <f t="shared" si="18"/>
        <v>83.32154351947122</v>
      </c>
      <c r="AL164" s="290">
        <f t="shared" si="19"/>
        <v>442.18638766595984</v>
      </c>
    </row>
    <row r="165" spans="21:38" ht="9.9499999999999993" customHeight="1" x14ac:dyDescent="0.15">
      <c r="U165" s="280">
        <v>456</v>
      </c>
      <c r="V165" s="274">
        <v>42570</v>
      </c>
      <c r="W165" s="287">
        <v>5.2999999999999999E-2</v>
      </c>
      <c r="X165" s="287">
        <v>9.0999999999999998E-2</v>
      </c>
      <c r="Y165" s="287">
        <v>5.1999999999999998E-2</v>
      </c>
      <c r="Z165" s="287">
        <v>5.5E-2</v>
      </c>
      <c r="AA165" s="287">
        <v>5.1999999999999998E-2</v>
      </c>
      <c r="AB165" s="287">
        <v>7.9000000000000001E-2</v>
      </c>
      <c r="AC165" s="287">
        <v>4.4999999999999998E-2</v>
      </c>
      <c r="AD165" s="287">
        <v>0.05</v>
      </c>
      <c r="AF165" s="288">
        <f t="shared" si="15"/>
        <v>4.6310187576491116E-74</v>
      </c>
      <c r="AG165" s="289">
        <f t="shared" si="16"/>
        <v>8.2786480170723431E-3</v>
      </c>
      <c r="AH165" s="289">
        <f t="shared" si="17"/>
        <v>4.4199108383371599E-2</v>
      </c>
      <c r="AI165" s="289">
        <f t="shared" si="14"/>
        <v>5.2477756400443942E-2</v>
      </c>
      <c r="AJ165" s="290">
        <f t="shared" si="20"/>
        <v>5873.2283454340486</v>
      </c>
      <c r="AK165" s="290">
        <f t="shared" si="18"/>
        <v>82.786480170723436</v>
      </c>
      <c r="AL165" s="290">
        <f t="shared" si="19"/>
        <v>441.99108383371595</v>
      </c>
    </row>
    <row r="166" spans="21:38" ht="9.9499999999999993" customHeight="1" x14ac:dyDescent="0.15">
      <c r="U166" s="280">
        <v>458</v>
      </c>
      <c r="V166" s="274">
        <v>42577</v>
      </c>
      <c r="W166" s="287">
        <v>5.6000000000000001E-2</v>
      </c>
      <c r="X166" s="287">
        <v>8.6999999999999994E-2</v>
      </c>
      <c r="Y166" s="287">
        <v>4.8000000000000001E-2</v>
      </c>
      <c r="Z166" s="287">
        <v>5.3999999999999999E-2</v>
      </c>
      <c r="AA166" s="287">
        <v>4.7E-2</v>
      </c>
      <c r="AB166" s="287">
        <v>8.2000000000000003E-2</v>
      </c>
      <c r="AC166" s="287">
        <v>4.4999999999999998E-2</v>
      </c>
      <c r="AD166" s="287">
        <v>0.05</v>
      </c>
      <c r="AF166" s="288">
        <f t="shared" si="15"/>
        <v>2.5290884603947008E-74</v>
      </c>
      <c r="AG166" s="289">
        <f t="shared" si="16"/>
        <v>8.2254852821539264E-3</v>
      </c>
      <c r="AH166" s="289">
        <f t="shared" si="17"/>
        <v>4.4179586626280423E-2</v>
      </c>
      <c r="AI166" s="289">
        <f t="shared" si="14"/>
        <v>5.2405071908434353E-2</v>
      </c>
      <c r="AJ166" s="290">
        <f t="shared" si="20"/>
        <v>5862.7907857837199</v>
      </c>
      <c r="AK166" s="290">
        <f t="shared" si="18"/>
        <v>82.254852821539259</v>
      </c>
      <c r="AL166" s="290">
        <f t="shared" si="19"/>
        <v>441.79586626280422</v>
      </c>
    </row>
    <row r="167" spans="21:38" ht="9.9499999999999993" customHeight="1" x14ac:dyDescent="0.15">
      <c r="U167" s="280">
        <v>460</v>
      </c>
      <c r="V167" s="274">
        <v>42584</v>
      </c>
      <c r="W167" s="287">
        <v>5.2999999999999999E-2</v>
      </c>
      <c r="X167" s="287">
        <v>8.8999999999999996E-2</v>
      </c>
      <c r="Y167" s="287">
        <v>4.2999999999999997E-2</v>
      </c>
      <c r="Z167" s="287">
        <v>5.5E-2</v>
      </c>
      <c r="AA167" s="287">
        <v>4.8000000000000001E-2</v>
      </c>
      <c r="AB167" s="287">
        <v>7.1999999999999995E-2</v>
      </c>
      <c r="AC167" s="287">
        <v>4.8000000000000001E-2</v>
      </c>
      <c r="AD167" s="287">
        <v>5.3999999999999999E-2</v>
      </c>
      <c r="AF167" s="288">
        <f t="shared" si="15"/>
        <v>1.381183876644203E-74</v>
      </c>
      <c r="AG167" s="289">
        <f t="shared" si="16"/>
        <v>8.1726639407067817E-3</v>
      </c>
      <c r="AH167" s="289">
        <f t="shared" si="17"/>
        <v>4.4160073491512498E-2</v>
      </c>
      <c r="AI167" s="289">
        <f t="shared" ref="AI167:AI230" si="21">AG167+AH167</f>
        <v>5.2332737432219278E-2</v>
      </c>
      <c r="AJ167" s="290">
        <f t="shared" si="20"/>
        <v>5852.4082044393017</v>
      </c>
      <c r="AK167" s="290">
        <f t="shared" si="18"/>
        <v>81.726639407067807</v>
      </c>
      <c r="AL167" s="290">
        <f t="shared" si="19"/>
        <v>441.60073491512497</v>
      </c>
    </row>
    <row r="168" spans="21:38" ht="9.9499999999999993" customHeight="1" x14ac:dyDescent="0.15">
      <c r="U168" s="280">
        <v>462</v>
      </c>
      <c r="V168" s="274">
        <v>42591</v>
      </c>
      <c r="W168" s="287">
        <v>5.2999999999999999E-2</v>
      </c>
      <c r="X168" s="287">
        <v>8.3000000000000004E-2</v>
      </c>
      <c r="Y168" s="287">
        <v>4.8000000000000001E-2</v>
      </c>
      <c r="Z168" s="287">
        <v>4.9000000000000002E-2</v>
      </c>
      <c r="AA168" s="287">
        <v>4.5999999999999999E-2</v>
      </c>
      <c r="AB168" s="287">
        <v>7.1999999999999995E-2</v>
      </c>
      <c r="AC168" s="287">
        <v>4.7E-2</v>
      </c>
      <c r="AD168" s="287">
        <v>5.3999999999999999E-2</v>
      </c>
      <c r="AF168" s="288">
        <f t="shared" si="15"/>
        <v>7.5429109379756105E-75</v>
      </c>
      <c r="AG168" s="289">
        <f t="shared" si="16"/>
        <v>8.1201818004151428E-3</v>
      </c>
      <c r="AH168" s="289">
        <f t="shared" si="17"/>
        <v>4.4140568975259545E-2</v>
      </c>
      <c r="AI168" s="289">
        <f t="shared" si="21"/>
        <v>5.2260750775674686E-2</v>
      </c>
      <c r="AJ168" s="290">
        <f t="shared" si="20"/>
        <v>5842.0802536697684</v>
      </c>
      <c r="AK168" s="290">
        <f t="shared" si="18"/>
        <v>81.20181800415142</v>
      </c>
      <c r="AL168" s="290">
        <f t="shared" si="19"/>
        <v>441.40568975259544</v>
      </c>
    </row>
    <row r="169" spans="21:38" ht="9.9499999999999993" customHeight="1" x14ac:dyDescent="0.15">
      <c r="U169" s="280">
        <v>464</v>
      </c>
      <c r="V169" s="274">
        <v>42598</v>
      </c>
      <c r="W169" s="287">
        <v>5.7000000000000002E-2</v>
      </c>
      <c r="X169" s="287">
        <v>0.09</v>
      </c>
      <c r="Y169" s="287">
        <v>4.9000000000000002E-2</v>
      </c>
      <c r="Z169" s="287">
        <v>5.3999999999999999E-2</v>
      </c>
      <c r="AA169" s="287">
        <v>5.1999999999999998E-2</v>
      </c>
      <c r="AB169" s="287">
        <v>7.3999999999999996E-2</v>
      </c>
      <c r="AC169" s="287">
        <v>4.9000000000000002E-2</v>
      </c>
      <c r="AD169" s="287">
        <v>5.2999999999999999E-2</v>
      </c>
      <c r="AF169" s="288">
        <f t="shared" si="15"/>
        <v>4.1193288149633209E-75</v>
      </c>
      <c r="AG169" s="289">
        <f t="shared" si="16"/>
        <v>8.0680366830415563E-3</v>
      </c>
      <c r="AH169" s="289">
        <f t="shared" si="17"/>
        <v>4.4121073073714948E-2</v>
      </c>
      <c r="AI169" s="289">
        <f t="shared" si="21"/>
        <v>5.2189109756756502E-2</v>
      </c>
      <c r="AJ169" s="290">
        <f t="shared" si="20"/>
        <v>5831.8065879747564</v>
      </c>
      <c r="AK169" s="290">
        <f t="shared" si="18"/>
        <v>80.680366830415565</v>
      </c>
      <c r="AL169" s="290">
        <f t="shared" si="19"/>
        <v>441.21073073714945</v>
      </c>
    </row>
    <row r="170" spans="21:38" ht="9.9499999999999993" customHeight="1" x14ac:dyDescent="0.15">
      <c r="U170" s="280">
        <v>466</v>
      </c>
      <c r="V170" s="274">
        <v>42605</v>
      </c>
      <c r="W170" s="287">
        <v>4.8000000000000001E-2</v>
      </c>
      <c r="X170" s="287">
        <v>9.5000000000000001E-2</v>
      </c>
      <c r="Y170" s="287">
        <v>0.05</v>
      </c>
      <c r="Z170" s="287">
        <v>5.7000000000000002E-2</v>
      </c>
      <c r="AA170" s="287">
        <v>4.7E-2</v>
      </c>
      <c r="AB170" s="287">
        <v>6.9000000000000006E-2</v>
      </c>
      <c r="AC170" s="287">
        <v>4.1000000000000002E-2</v>
      </c>
      <c r="AD170" s="287">
        <v>6.8000000000000005E-2</v>
      </c>
      <c r="AF170" s="288">
        <f t="shared" si="15"/>
        <v>2.2496447360070881E-75</v>
      </c>
      <c r="AG170" s="289">
        <f t="shared" si="16"/>
        <v>8.0162264243365013E-3</v>
      </c>
      <c r="AH170" s="289">
        <f t="shared" si="17"/>
        <v>4.4101585783073785E-2</v>
      </c>
      <c r="AI170" s="289">
        <f t="shared" si="21"/>
        <v>5.2117812207410283E-2</v>
      </c>
      <c r="AJ170" s="290">
        <f t="shared" si="20"/>
        <v>5821.5868640702392</v>
      </c>
      <c r="AK170" s="290">
        <f t="shared" si="18"/>
        <v>80.162264243365001</v>
      </c>
      <c r="AL170" s="290">
        <f t="shared" si="19"/>
        <v>441.01585783073784</v>
      </c>
    </row>
    <row r="171" spans="21:38" ht="9.9499999999999993" customHeight="1" x14ac:dyDescent="0.15">
      <c r="U171" s="280">
        <v>468</v>
      </c>
      <c r="V171" s="274">
        <v>42611</v>
      </c>
      <c r="W171" s="287">
        <v>5.5E-2</v>
      </c>
      <c r="X171" s="287">
        <v>8.7999999999999995E-2</v>
      </c>
      <c r="Y171" s="287">
        <v>5.1999999999999998E-2</v>
      </c>
      <c r="Z171" s="287">
        <v>5.7000000000000002E-2</v>
      </c>
      <c r="AA171" s="287">
        <v>4.5999999999999999E-2</v>
      </c>
      <c r="AB171" s="287">
        <v>6.4000000000000001E-2</v>
      </c>
      <c r="AC171" s="287">
        <v>4.2000000000000003E-2</v>
      </c>
      <c r="AD171" s="287">
        <v>4.2000000000000003E-2</v>
      </c>
      <c r="AF171" s="288">
        <f t="shared" si="15"/>
        <v>1.3394662633412544E-75</v>
      </c>
      <c r="AG171" s="289">
        <f t="shared" si="16"/>
        <v>7.9720825209471033E-3</v>
      </c>
      <c r="AH171" s="289">
        <f t="shared" si="17"/>
        <v>4.4084889241788883E-2</v>
      </c>
      <c r="AI171" s="289">
        <f t="shared" si="21"/>
        <v>5.2056971762735986E-2</v>
      </c>
      <c r="AJ171" s="290">
        <f t="shared" si="20"/>
        <v>5812.8697753799561</v>
      </c>
      <c r="AK171" s="290">
        <f t="shared" si="18"/>
        <v>79.72082520947103</v>
      </c>
      <c r="AL171" s="290">
        <f t="shared" si="19"/>
        <v>440.84889241788881</v>
      </c>
    </row>
    <row r="172" spans="21:38" ht="9.9499999999999993" customHeight="1" x14ac:dyDescent="0.15">
      <c r="U172" s="280">
        <v>470</v>
      </c>
      <c r="V172" s="274">
        <v>42619</v>
      </c>
      <c r="W172" s="287">
        <v>5.2999999999999999E-2</v>
      </c>
      <c r="X172" s="287">
        <v>9.2999999999999999E-2</v>
      </c>
      <c r="Y172" s="287">
        <v>4.7E-2</v>
      </c>
      <c r="Z172" s="287">
        <v>5.2999999999999999E-2</v>
      </c>
      <c r="AA172" s="287">
        <v>0.05</v>
      </c>
      <c r="AB172" s="287">
        <v>8.3000000000000004E-2</v>
      </c>
      <c r="AC172" s="287">
        <v>4.1000000000000002E-2</v>
      </c>
      <c r="AD172" s="287">
        <v>4.1000000000000002E-2</v>
      </c>
      <c r="AF172" s="288">
        <f t="shared" si="15"/>
        <v>6.7094805703786584E-76</v>
      </c>
      <c r="AG172" s="289">
        <f t="shared" si="16"/>
        <v>7.9136018953350918E-3</v>
      </c>
      <c r="AH172" s="289">
        <f t="shared" si="17"/>
        <v>4.4062637019290474E-2</v>
      </c>
      <c r="AI172" s="289">
        <f t="shared" si="21"/>
        <v>5.1976238914625564E-2</v>
      </c>
      <c r="AJ172" s="290">
        <f t="shared" si="20"/>
        <v>5801.3078794929997</v>
      </c>
      <c r="AK172" s="290">
        <f t="shared" si="18"/>
        <v>79.136018953350913</v>
      </c>
      <c r="AL172" s="290">
        <f t="shared" si="19"/>
        <v>440.62637019290474</v>
      </c>
    </row>
    <row r="173" spans="21:38" ht="9.9499999999999993" customHeight="1" x14ac:dyDescent="0.15">
      <c r="U173" s="280">
        <v>472</v>
      </c>
      <c r="V173" s="274">
        <v>42626</v>
      </c>
      <c r="W173" s="287">
        <v>4.9000000000000002E-2</v>
      </c>
      <c r="X173" s="287">
        <v>8.1000000000000003E-2</v>
      </c>
      <c r="Y173" s="287">
        <v>4.7E-2</v>
      </c>
      <c r="Z173" s="287">
        <v>7.4999999999999997E-2</v>
      </c>
      <c r="AA173" s="287">
        <v>4.8000000000000001E-2</v>
      </c>
      <c r="AB173" s="287">
        <v>7.1999999999999995E-2</v>
      </c>
      <c r="AC173" s="287">
        <v>4.2999999999999997E-2</v>
      </c>
      <c r="AD173" s="287">
        <v>4.7E-2</v>
      </c>
      <c r="AF173" s="288">
        <f t="shared" si="15"/>
        <v>3.6641764531313782E-76</v>
      </c>
      <c r="AG173" s="289">
        <f t="shared" si="16"/>
        <v>7.8627833656737273E-3</v>
      </c>
      <c r="AH173" s="289">
        <f t="shared" si="17"/>
        <v>4.4043175538546885E-2</v>
      </c>
      <c r="AI173" s="289">
        <f t="shared" si="21"/>
        <v>5.190595890422061E-2</v>
      </c>
      <c r="AJ173" s="290">
        <f t="shared" si="20"/>
        <v>5791.2479432062964</v>
      </c>
      <c r="AK173" s="290">
        <f t="shared" si="18"/>
        <v>78.627833656737266</v>
      </c>
      <c r="AL173" s="290">
        <f t="shared" si="19"/>
        <v>440.43175538546882</v>
      </c>
    </row>
    <row r="174" spans="21:38" ht="9.9499999999999993" customHeight="1" x14ac:dyDescent="0.15">
      <c r="U174" s="280">
        <v>474</v>
      </c>
      <c r="V174" s="274">
        <v>42633</v>
      </c>
      <c r="W174" s="287">
        <v>4.9000000000000002E-2</v>
      </c>
      <c r="X174" s="287">
        <v>7.0999999999999994E-2</v>
      </c>
      <c r="Y174" s="287">
        <v>4.5999999999999999E-2</v>
      </c>
      <c r="Z174" s="287">
        <v>4.5999999999999999E-2</v>
      </c>
      <c r="AA174" s="287">
        <v>0.05</v>
      </c>
      <c r="AB174" s="287">
        <v>8.4000000000000005E-2</v>
      </c>
      <c r="AC174" s="287">
        <v>4.3999999999999997E-2</v>
      </c>
      <c r="AD174" s="287">
        <v>4.4999999999999998E-2</v>
      </c>
      <c r="AF174" s="288">
        <f t="shared" si="15"/>
        <v>2.0010772725026464E-76</v>
      </c>
      <c r="AG174" s="289">
        <f t="shared" si="16"/>
        <v>7.8122911757740904E-3</v>
      </c>
      <c r="AH174" s="289">
        <f t="shared" si="17"/>
        <v>4.4023722653503822E-2</v>
      </c>
      <c r="AI174" s="289">
        <f t="shared" si="21"/>
        <v>5.183601382927791E-2</v>
      </c>
      <c r="AJ174" s="290">
        <f t="shared" si="20"/>
        <v>5781.2405974541271</v>
      </c>
      <c r="AK174" s="290">
        <f t="shared" si="18"/>
        <v>78.122911757740894</v>
      </c>
      <c r="AL174" s="290">
        <f t="shared" si="19"/>
        <v>440.23722653503819</v>
      </c>
    </row>
    <row r="175" spans="21:38" ht="9.9499999999999993" customHeight="1" x14ac:dyDescent="0.15">
      <c r="U175" s="280">
        <v>476</v>
      </c>
      <c r="V175" s="274">
        <v>42639</v>
      </c>
      <c r="W175" s="287">
        <v>4.9000000000000002E-2</v>
      </c>
      <c r="X175" s="287">
        <v>9.4E-2</v>
      </c>
      <c r="Y175" s="287">
        <v>4.4999999999999998E-2</v>
      </c>
      <c r="Z175" s="287">
        <v>4.7E-2</v>
      </c>
      <c r="AA175" s="287">
        <v>5.7000000000000002E-2</v>
      </c>
      <c r="AB175" s="287">
        <v>7.5999999999999998E-2</v>
      </c>
      <c r="AC175" s="287">
        <v>4.3999999999999997E-2</v>
      </c>
      <c r="AD175" s="287">
        <v>0.05</v>
      </c>
      <c r="AF175" s="288">
        <f t="shared" si="15"/>
        <v>1.1914661252752167E-76</v>
      </c>
      <c r="AG175" s="289">
        <f t="shared" si="16"/>
        <v>7.7692703067694137E-3</v>
      </c>
      <c r="AH175" s="289">
        <f t="shared" si="17"/>
        <v>4.4007055590636404E-2</v>
      </c>
      <c r="AI175" s="289">
        <f t="shared" si="21"/>
        <v>5.1776325897405814E-2</v>
      </c>
      <c r="AJ175" s="290">
        <f t="shared" si="20"/>
        <v>5772.7044782626526</v>
      </c>
      <c r="AK175" s="290">
        <f t="shared" si="18"/>
        <v>77.692703067694126</v>
      </c>
      <c r="AL175" s="290">
        <f t="shared" si="19"/>
        <v>440.07055590636401</v>
      </c>
    </row>
    <row r="176" spans="21:38" ht="9.9499999999999993" customHeight="1" x14ac:dyDescent="0.15">
      <c r="U176" s="280">
        <v>478</v>
      </c>
      <c r="V176" s="274">
        <v>42647</v>
      </c>
      <c r="W176" s="287">
        <v>5.6000000000000001E-2</v>
      </c>
      <c r="X176" s="287">
        <v>8.8999999999999996E-2</v>
      </c>
      <c r="Y176" s="287">
        <v>0.05</v>
      </c>
      <c r="Z176" s="287">
        <v>5.2999999999999999E-2</v>
      </c>
      <c r="AA176" s="287">
        <v>5.7000000000000002E-2</v>
      </c>
      <c r="AB176" s="287">
        <v>7.1999999999999995E-2</v>
      </c>
      <c r="AC176" s="287">
        <v>4.4999999999999998E-2</v>
      </c>
      <c r="AD176" s="287">
        <v>5.1999999999999998E-2</v>
      </c>
      <c r="AF176" s="288">
        <f t="shared" si="15"/>
        <v>5.9681374862382449E-77</v>
      </c>
      <c r="AG176" s="289">
        <f t="shared" si="16"/>
        <v>7.7122774461342069E-3</v>
      </c>
      <c r="AH176" s="289">
        <f t="shared" si="17"/>
        <v>4.3984842655334894E-2</v>
      </c>
      <c r="AI176" s="289">
        <f t="shared" si="21"/>
        <v>5.1697120101469103E-2</v>
      </c>
      <c r="AJ176" s="290">
        <f t="shared" si="20"/>
        <v>5761.3823500297667</v>
      </c>
      <c r="AK176" s="290">
        <f t="shared" si="18"/>
        <v>77.122774461342061</v>
      </c>
      <c r="AL176" s="290">
        <f t="shared" si="19"/>
        <v>439.84842655334887</v>
      </c>
    </row>
    <row r="177" spans="21:38" ht="9.9499999999999993" customHeight="1" x14ac:dyDescent="0.15">
      <c r="U177" s="280">
        <v>480</v>
      </c>
      <c r="V177" s="274">
        <v>42654</v>
      </c>
      <c r="W177" s="287">
        <v>5.6000000000000001E-2</v>
      </c>
      <c r="X177" s="287">
        <v>8.8999999999999996E-2</v>
      </c>
      <c r="Y177" s="287">
        <v>5.6000000000000001E-2</v>
      </c>
      <c r="Z177" s="287">
        <v>5.7000000000000002E-2</v>
      </c>
      <c r="AA177" s="287">
        <v>5.2999999999999999E-2</v>
      </c>
      <c r="AB177" s="287">
        <v>7.3999999999999996E-2</v>
      </c>
      <c r="AC177" s="287">
        <v>4.7E-2</v>
      </c>
      <c r="AD177" s="287">
        <v>5.0999999999999997E-2</v>
      </c>
      <c r="AF177" s="288">
        <f t="shared" si="15"/>
        <v>3.2593147288733715E-77</v>
      </c>
      <c r="AG177" s="289">
        <f t="shared" si="16"/>
        <v>7.6627517553884972E-3</v>
      </c>
      <c r="AH177" s="289">
        <f t="shared" si="17"/>
        <v>4.3965415534620973E-2</v>
      </c>
      <c r="AI177" s="289">
        <f t="shared" si="21"/>
        <v>5.162816729000947E-2</v>
      </c>
      <c r="AJ177" s="290">
        <f t="shared" si="20"/>
        <v>5751.5307899128511</v>
      </c>
      <c r="AK177" s="290">
        <f t="shared" si="18"/>
        <v>76.627517553884971</v>
      </c>
      <c r="AL177" s="290">
        <f t="shared" si="19"/>
        <v>439.65415534620973</v>
      </c>
    </row>
    <row r="178" spans="21:38" ht="9.9499999999999993" customHeight="1" x14ac:dyDescent="0.15">
      <c r="U178" s="280">
        <v>482</v>
      </c>
      <c r="V178" s="274">
        <v>42661</v>
      </c>
      <c r="W178" s="287">
        <v>5.3999999999999999E-2</v>
      </c>
      <c r="X178" s="287">
        <v>9.5000000000000001E-2</v>
      </c>
      <c r="Y178" s="287">
        <v>5.1999999999999998E-2</v>
      </c>
      <c r="Z178" s="287">
        <v>6.0999999999999999E-2</v>
      </c>
      <c r="AA178" s="287">
        <v>5.3999999999999999E-2</v>
      </c>
      <c r="AB178" s="287">
        <v>7.5999999999999998E-2</v>
      </c>
      <c r="AC178" s="287">
        <v>4.7E-2</v>
      </c>
      <c r="AD178" s="287">
        <v>5.2999999999999999E-2</v>
      </c>
      <c r="AF178" s="288">
        <f t="shared" si="15"/>
        <v>1.7799744939432903E-77</v>
      </c>
      <c r="AG178" s="289">
        <f t="shared" si="16"/>
        <v>7.6135441022213042E-3</v>
      </c>
      <c r="AH178" s="289">
        <f t="shared" si="17"/>
        <v>4.3945996994431552E-2</v>
      </c>
      <c r="AI178" s="289">
        <f t="shared" si="21"/>
        <v>5.1559541096652853E-2</v>
      </c>
      <c r="AJ178" s="290">
        <f t="shared" si="20"/>
        <v>5741.7305034137189</v>
      </c>
      <c r="AK178" s="290">
        <f t="shared" si="18"/>
        <v>76.13544102221303</v>
      </c>
      <c r="AL178" s="290">
        <f t="shared" si="19"/>
        <v>439.45996994431545</v>
      </c>
    </row>
    <row r="179" spans="21:38" ht="9.9499999999999993" customHeight="1" x14ac:dyDescent="0.15">
      <c r="U179" s="280">
        <v>484</v>
      </c>
      <c r="V179" s="274">
        <v>42668</v>
      </c>
      <c r="W179" s="287">
        <v>5.6000000000000001E-2</v>
      </c>
      <c r="X179" s="287">
        <v>9.6000000000000002E-2</v>
      </c>
      <c r="Y179" s="287">
        <v>5.0999999999999997E-2</v>
      </c>
      <c r="Z179" s="287">
        <v>0.06</v>
      </c>
      <c r="AA179" s="287">
        <v>5.6000000000000001E-2</v>
      </c>
      <c r="AB179" s="287">
        <v>7.6999999999999999E-2</v>
      </c>
      <c r="AC179" s="287">
        <v>4.5999999999999999E-2</v>
      </c>
      <c r="AD179" s="287">
        <v>4.8000000000000001E-2</v>
      </c>
      <c r="AF179" s="288">
        <f t="shared" si="15"/>
        <v>9.7207832401743934E-78</v>
      </c>
      <c r="AG179" s="289">
        <f t="shared" si="16"/>
        <v>7.5646524443006655E-3</v>
      </c>
      <c r="AH179" s="289">
        <f t="shared" si="17"/>
        <v>4.392658703097678E-2</v>
      </c>
      <c r="AI179" s="289">
        <f t="shared" si="21"/>
        <v>5.1491239475277444E-2</v>
      </c>
      <c r="AJ179" s="290">
        <f t="shared" si="20"/>
        <v>5731.981166565829</v>
      </c>
      <c r="AK179" s="290">
        <f t="shared" si="18"/>
        <v>75.646524443006655</v>
      </c>
      <c r="AL179" s="290">
        <f t="shared" si="19"/>
        <v>439.26587030976776</v>
      </c>
    </row>
    <row r="180" spans="21:38" ht="9.9499999999999993" customHeight="1" x14ac:dyDescent="0.15">
      <c r="U180" s="280">
        <v>486</v>
      </c>
      <c r="V180" s="274">
        <v>42675</v>
      </c>
      <c r="W180" s="287">
        <v>5.6000000000000001E-2</v>
      </c>
      <c r="X180" s="287">
        <v>9.2999999999999999E-2</v>
      </c>
      <c r="Y180" s="287">
        <v>4.8000000000000001E-2</v>
      </c>
      <c r="Z180" s="287">
        <v>5.5E-2</v>
      </c>
      <c r="AA180" s="287">
        <v>4.9000000000000002E-2</v>
      </c>
      <c r="AB180" s="287">
        <v>7.1999999999999995E-2</v>
      </c>
      <c r="AC180" s="287">
        <v>4.2999999999999997E-2</v>
      </c>
      <c r="AD180" s="287">
        <v>4.5999999999999999E-2</v>
      </c>
      <c r="AF180" s="288">
        <f t="shared" si="15"/>
        <v>5.308706789001248E-78</v>
      </c>
      <c r="AG180" s="289">
        <f t="shared" si="16"/>
        <v>7.5160747524097935E-3</v>
      </c>
      <c r="AH180" s="289">
        <f t="shared" si="17"/>
        <v>4.390718564046852E-2</v>
      </c>
      <c r="AI180" s="289">
        <f t="shared" si="21"/>
        <v>5.1423260392878312E-2</v>
      </c>
      <c r="AJ180" s="290">
        <f t="shared" si="20"/>
        <v>5722.2824574807</v>
      </c>
      <c r="AK180" s="290">
        <f t="shared" si="18"/>
        <v>75.160747524097928</v>
      </c>
      <c r="AL180" s="290">
        <f t="shared" si="19"/>
        <v>439.07185640468515</v>
      </c>
    </row>
    <row r="181" spans="21:38" ht="9.9499999999999993" customHeight="1" x14ac:dyDescent="0.15">
      <c r="U181" s="280">
        <v>488</v>
      </c>
      <c r="V181" s="274">
        <v>42682</v>
      </c>
      <c r="W181" s="287">
        <v>5.6000000000000001E-2</v>
      </c>
      <c r="X181" s="287">
        <v>9.1999999999999998E-2</v>
      </c>
      <c r="Y181" s="287">
        <v>5.0999999999999997E-2</v>
      </c>
      <c r="Z181" s="287">
        <v>5.6000000000000001E-2</v>
      </c>
      <c r="AA181" s="287">
        <v>4.7E-2</v>
      </c>
      <c r="AB181" s="287">
        <v>0.08</v>
      </c>
      <c r="AC181" s="287">
        <v>4.5999999999999999E-2</v>
      </c>
      <c r="AD181" s="287">
        <v>5.0999999999999997E-2</v>
      </c>
      <c r="AF181" s="288">
        <f t="shared" si="15"/>
        <v>2.8991869353814691E-78</v>
      </c>
      <c r="AG181" s="289">
        <f t="shared" si="16"/>
        <v>7.4678090103628613E-3</v>
      </c>
      <c r="AH181" s="289">
        <f t="shared" si="17"/>
        <v>4.388779281912028E-2</v>
      </c>
      <c r="AI181" s="289">
        <f t="shared" si="21"/>
        <v>5.1355601829483143E-2</v>
      </c>
      <c r="AJ181" s="290">
        <f t="shared" si="20"/>
        <v>5712.6340563345821</v>
      </c>
      <c r="AK181" s="290">
        <f t="shared" si="18"/>
        <v>74.678090103628605</v>
      </c>
      <c r="AL181" s="290">
        <f t="shared" si="19"/>
        <v>438.87792819120273</v>
      </c>
    </row>
    <row r="182" spans="21:38" ht="9.9499999999999993" customHeight="1" x14ac:dyDescent="0.15">
      <c r="U182" s="280">
        <v>490</v>
      </c>
      <c r="V182" s="274">
        <v>42689</v>
      </c>
      <c r="W182" s="287">
        <v>5.7000000000000002E-2</v>
      </c>
      <c r="X182" s="287">
        <v>8.2000000000000003E-2</v>
      </c>
      <c r="Y182" s="287">
        <v>5.3999999999999999E-2</v>
      </c>
      <c r="Z182" s="287">
        <v>5.2999999999999999E-2</v>
      </c>
      <c r="AA182" s="287">
        <v>6.2E-2</v>
      </c>
      <c r="AB182" s="287">
        <v>8.5999999999999993E-2</v>
      </c>
      <c r="AC182" s="287">
        <v>5.3999999999999999E-2</v>
      </c>
      <c r="AD182" s="287">
        <v>0.06</v>
      </c>
      <c r="AF182" s="288">
        <f t="shared" si="15"/>
        <v>1.5833017758111446E-78</v>
      </c>
      <c r="AG182" s="289">
        <f t="shared" si="16"/>
        <v>7.4198532149213139E-3</v>
      </c>
      <c r="AH182" s="289">
        <f t="shared" si="17"/>
        <v>4.3868408563147256E-2</v>
      </c>
      <c r="AI182" s="289">
        <f t="shared" si="21"/>
        <v>5.128826177806857E-2</v>
      </c>
      <c r="AJ182" s="290">
        <f t="shared" si="20"/>
        <v>5703.0356453551849</v>
      </c>
      <c r="AK182" s="290">
        <f t="shared" si="18"/>
        <v>74.198532149213136</v>
      </c>
      <c r="AL182" s="290">
        <f t="shared" si="19"/>
        <v>438.68408563147256</v>
      </c>
    </row>
    <row r="183" spans="21:38" ht="9.9499999999999993" customHeight="1" x14ac:dyDescent="0.15">
      <c r="U183" s="280">
        <v>492</v>
      </c>
      <c r="V183" s="274">
        <v>42696</v>
      </c>
      <c r="W183" s="287">
        <v>5.8999999999999997E-2</v>
      </c>
      <c r="X183" s="287">
        <v>8.5999999999999993E-2</v>
      </c>
      <c r="Y183" s="287">
        <v>0.05</v>
      </c>
      <c r="Z183" s="287">
        <v>5.7000000000000002E-2</v>
      </c>
      <c r="AA183" s="287">
        <v>0.05</v>
      </c>
      <c r="AB183" s="287">
        <v>7.9000000000000001E-2</v>
      </c>
      <c r="AC183" s="287">
        <v>4.3999999999999997E-2</v>
      </c>
      <c r="AD183" s="287">
        <v>5.0999999999999997E-2</v>
      </c>
      <c r="AF183" s="288">
        <f t="shared" si="15"/>
        <v>8.6467156798113765E-79</v>
      </c>
      <c r="AG183" s="289">
        <f t="shared" si="16"/>
        <v>7.3722053757107348E-3</v>
      </c>
      <c r="AH183" s="289">
        <f t="shared" si="17"/>
        <v>4.3849032868766319E-2</v>
      </c>
      <c r="AI183" s="289">
        <f t="shared" si="21"/>
        <v>5.1221238244477052E-2</v>
      </c>
      <c r="AJ183" s="290">
        <f t="shared" si="20"/>
        <v>5693.4869088085134</v>
      </c>
      <c r="AK183" s="290">
        <f t="shared" si="18"/>
        <v>73.722053757107346</v>
      </c>
      <c r="AL183" s="290">
        <f t="shared" si="19"/>
        <v>438.49032868766312</v>
      </c>
    </row>
    <row r="184" spans="21:38" ht="9.9499999999999993" customHeight="1" x14ac:dyDescent="0.15">
      <c r="U184" s="280">
        <v>494</v>
      </c>
      <c r="V184" s="274">
        <v>42703</v>
      </c>
      <c r="W184" s="287">
        <v>0.05</v>
      </c>
      <c r="X184" s="287">
        <v>9.0999999999999998E-2</v>
      </c>
      <c r="Y184" s="287">
        <v>0.05</v>
      </c>
      <c r="Z184" s="287">
        <v>5.6000000000000001E-2</v>
      </c>
      <c r="AA184" s="287">
        <v>5.1999999999999998E-2</v>
      </c>
      <c r="AB184" s="287">
        <v>7.2999999999999995E-2</v>
      </c>
      <c r="AC184" s="287">
        <v>4.2999999999999997E-2</v>
      </c>
      <c r="AD184" s="287">
        <v>4.9000000000000002E-2</v>
      </c>
      <c r="AF184" s="288">
        <f t="shared" si="15"/>
        <v>4.722137825506475E-79</v>
      </c>
      <c r="AG184" s="289">
        <f t="shared" si="16"/>
        <v>7.3248635151382351E-3</v>
      </c>
      <c r="AH184" s="289">
        <f t="shared" si="17"/>
        <v>4.3829665732196002E-2</v>
      </c>
      <c r="AI184" s="289">
        <f t="shared" si="21"/>
        <v>5.1154529247334241E-2</v>
      </c>
      <c r="AJ184" s="290">
        <f t="shared" si="20"/>
        <v>5683.9875329857741</v>
      </c>
      <c r="AK184" s="290">
        <f t="shared" si="18"/>
        <v>73.248635151382345</v>
      </c>
      <c r="AL184" s="290">
        <f t="shared" si="19"/>
        <v>438.29665732195997</v>
      </c>
    </row>
    <row r="185" spans="21:38" ht="9.9499999999999993" customHeight="1" x14ac:dyDescent="0.15">
      <c r="U185" s="280">
        <v>496</v>
      </c>
      <c r="V185" s="274">
        <v>42710</v>
      </c>
      <c r="W185" s="287">
        <v>6.7000000000000004E-2</v>
      </c>
      <c r="X185" s="287">
        <v>0.1</v>
      </c>
      <c r="Y185" s="287">
        <v>6.5000000000000002E-2</v>
      </c>
      <c r="Z185" s="287">
        <v>6.0999999999999999E-2</v>
      </c>
      <c r="AA185" s="287">
        <v>4.9000000000000002E-2</v>
      </c>
      <c r="AB185" s="287">
        <v>7.0000000000000007E-2</v>
      </c>
      <c r="AC185" s="287">
        <v>0.04</v>
      </c>
      <c r="AD185" s="287">
        <v>4.9000000000000002E-2</v>
      </c>
      <c r="AF185" s="288">
        <f t="shared" si="15"/>
        <v>2.5788503367982511E-79</v>
      </c>
      <c r="AG185" s="289">
        <f t="shared" si="16"/>
        <v>7.277825668310367E-3</v>
      </c>
      <c r="AH185" s="289">
        <f t="shared" si="17"/>
        <v>4.3810307149656516E-2</v>
      </c>
      <c r="AI185" s="289">
        <f t="shared" si="21"/>
        <v>5.1088132817966883E-2</v>
      </c>
      <c r="AJ185" s="290">
        <f t="shared" si="20"/>
        <v>5674.5372061903763</v>
      </c>
      <c r="AK185" s="290">
        <f t="shared" si="18"/>
        <v>72.778256683103677</v>
      </c>
      <c r="AL185" s="290">
        <f t="shared" si="19"/>
        <v>438.10307149656512</v>
      </c>
    </row>
    <row r="186" spans="21:38" ht="9.9499999999999993" customHeight="1" x14ac:dyDescent="0.15">
      <c r="U186" s="280">
        <v>498</v>
      </c>
      <c r="V186" s="274">
        <v>42717</v>
      </c>
      <c r="W186" s="287">
        <v>5.6000000000000001E-2</v>
      </c>
      <c r="X186" s="287">
        <v>9.7000000000000003E-2</v>
      </c>
      <c r="Y186" s="287">
        <v>5.2999999999999999E-2</v>
      </c>
      <c r="Z186" s="287">
        <v>5.6000000000000001E-2</v>
      </c>
      <c r="AA186" s="287">
        <v>5.5E-2</v>
      </c>
      <c r="AB186" s="287">
        <v>7.6999999999999999E-2</v>
      </c>
      <c r="AC186" s="287">
        <v>4.2000000000000003E-2</v>
      </c>
      <c r="AD186" s="287">
        <v>4.8000000000000001E-2</v>
      </c>
      <c r="AF186" s="288">
        <f t="shared" si="15"/>
        <v>1.4083597949390171E-79</v>
      </c>
      <c r="AG186" s="289">
        <f t="shared" si="16"/>
        <v>7.2310898829515803E-3</v>
      </c>
      <c r="AH186" s="289">
        <f t="shared" si="17"/>
        <v>4.3790957117369737E-2</v>
      </c>
      <c r="AI186" s="289">
        <f t="shared" si="21"/>
        <v>5.102204700032132E-2</v>
      </c>
      <c r="AJ186" s="290">
        <f t="shared" si="20"/>
        <v>5665.1356187250076</v>
      </c>
      <c r="AK186" s="290">
        <f t="shared" si="18"/>
        <v>72.310898829515807</v>
      </c>
      <c r="AL186" s="290">
        <f t="shared" si="19"/>
        <v>437.90957117369732</v>
      </c>
    </row>
    <row r="187" spans="21:38" ht="9.9499999999999993" customHeight="1" x14ac:dyDescent="0.15">
      <c r="U187" s="280">
        <v>500</v>
      </c>
      <c r="V187" s="274">
        <v>42724</v>
      </c>
      <c r="W187" s="287">
        <v>5.3999999999999999E-2</v>
      </c>
      <c r="X187" s="287">
        <v>9.5000000000000001E-2</v>
      </c>
      <c r="Y187" s="287">
        <v>5.3999999999999999E-2</v>
      </c>
      <c r="Z187" s="287">
        <v>5.8000000000000003E-2</v>
      </c>
      <c r="AA187" s="287">
        <v>4.9000000000000002E-2</v>
      </c>
      <c r="AB187" s="287">
        <v>0.08</v>
      </c>
      <c r="AC187" s="287">
        <v>4.3999999999999997E-2</v>
      </c>
      <c r="AD187" s="287">
        <v>4.8000000000000001E-2</v>
      </c>
      <c r="AF187" s="288">
        <f t="shared" si="15"/>
        <v>7.691323857371853E-80</v>
      </c>
      <c r="AG187" s="289">
        <f t="shared" si="16"/>
        <v>7.1846542193231919E-3</v>
      </c>
      <c r="AH187" s="289">
        <f t="shared" si="17"/>
        <v>4.3771615631559208E-2</v>
      </c>
      <c r="AI187" s="289">
        <f t="shared" si="21"/>
        <v>5.0956269850882398E-2</v>
      </c>
      <c r="AJ187" s="290">
        <f t="shared" si="20"/>
        <v>5655.7824628787976</v>
      </c>
      <c r="AK187" s="290">
        <f t="shared" si="18"/>
        <v>71.846542193231912</v>
      </c>
      <c r="AL187" s="290">
        <f t="shared" si="19"/>
        <v>437.716156315592</v>
      </c>
    </row>
    <row r="188" spans="21:38" ht="9.9499999999999993" customHeight="1" x14ac:dyDescent="0.15">
      <c r="U188" s="280">
        <v>502</v>
      </c>
      <c r="V188" s="274">
        <v>42731</v>
      </c>
      <c r="W188" s="287">
        <v>5.1999999999999998E-2</v>
      </c>
      <c r="X188" s="287">
        <v>7.8E-2</v>
      </c>
      <c r="Y188" s="287">
        <v>4.2999999999999997E-2</v>
      </c>
      <c r="Z188" s="287">
        <v>5.2999999999999999E-2</v>
      </c>
      <c r="AA188" s="287">
        <v>4.9000000000000002E-2</v>
      </c>
      <c r="AB188" s="287">
        <v>7.0999999999999994E-2</v>
      </c>
      <c r="AC188" s="287">
        <v>4.1000000000000002E-2</v>
      </c>
      <c r="AD188" s="287">
        <v>5.1999999999999998E-2</v>
      </c>
      <c r="AF188" s="288">
        <f t="shared" si="15"/>
        <v>4.2003799662242765E-80</v>
      </c>
      <c r="AG188" s="289">
        <f t="shared" si="16"/>
        <v>7.1385167501428724E-3</v>
      </c>
      <c r="AH188" s="289">
        <f t="shared" si="17"/>
        <v>4.3752282688450127E-2</v>
      </c>
      <c r="AI188" s="289">
        <f t="shared" si="21"/>
        <v>5.0890799438592996E-2</v>
      </c>
      <c r="AJ188" s="290">
        <f t="shared" si="20"/>
        <v>5646.477432914563</v>
      </c>
      <c r="AK188" s="290">
        <f t="shared" si="18"/>
        <v>71.385167501428711</v>
      </c>
      <c r="AL188" s="290">
        <f t="shared" si="19"/>
        <v>437.52282688450123</v>
      </c>
    </row>
    <row r="189" spans="21:38" ht="9.9499999999999993" customHeight="1" x14ac:dyDescent="0.15">
      <c r="U189" s="280">
        <v>504</v>
      </c>
      <c r="V189" s="274">
        <v>42745</v>
      </c>
      <c r="W189" s="287">
        <v>5.7000000000000002E-2</v>
      </c>
      <c r="X189" s="287">
        <v>8.7999999999999995E-2</v>
      </c>
      <c r="Y189" s="287">
        <v>5.0999999999999997E-2</v>
      </c>
      <c r="Z189" s="287">
        <v>5.6000000000000001E-2</v>
      </c>
      <c r="AA189" s="287">
        <v>5.5E-2</v>
      </c>
      <c r="AB189" s="287">
        <v>7.4999999999999997E-2</v>
      </c>
      <c r="AC189" s="287">
        <v>4.3999999999999997E-2</v>
      </c>
      <c r="AD189" s="287">
        <v>4.9000000000000002E-2</v>
      </c>
      <c r="AF189" s="288">
        <f t="shared" si="15"/>
        <v>1.2527474814361422E-80</v>
      </c>
      <c r="AG189" s="289">
        <f t="shared" si="16"/>
        <v>7.0471287477995234E-3</v>
      </c>
      <c r="AH189" s="289">
        <f t="shared" si="17"/>
        <v>4.371364241524555E-2</v>
      </c>
      <c r="AI189" s="289">
        <f t="shared" si="21"/>
        <v>5.0760771163045074E-2</v>
      </c>
      <c r="AJ189" s="290">
        <f t="shared" si="20"/>
        <v>5628.0105374757559</v>
      </c>
      <c r="AK189" s="290">
        <f t="shared" si="18"/>
        <v>70.471287477995233</v>
      </c>
      <c r="AL189" s="290">
        <f t="shared" si="19"/>
        <v>437.13642415245545</v>
      </c>
    </row>
    <row r="190" spans="21:38" ht="9.9499999999999993" customHeight="1" x14ac:dyDescent="0.15">
      <c r="U190" s="280">
        <v>506</v>
      </c>
      <c r="V190" s="274">
        <v>42752</v>
      </c>
      <c r="W190" s="287">
        <v>0.06</v>
      </c>
      <c r="X190" s="287">
        <v>9.0999999999999998E-2</v>
      </c>
      <c r="Y190" s="287">
        <v>5.2999999999999999E-2</v>
      </c>
      <c r="Z190" s="287">
        <v>5.7000000000000002E-2</v>
      </c>
      <c r="AA190" s="287">
        <v>5.2999999999999999E-2</v>
      </c>
      <c r="AB190" s="287">
        <v>7.1999999999999995E-2</v>
      </c>
      <c r="AC190" s="287">
        <v>4.7E-2</v>
      </c>
      <c r="AD190" s="287">
        <v>0.05</v>
      </c>
      <c r="AF190" s="288">
        <f t="shared" si="15"/>
        <v>6.8414950681329591E-81</v>
      </c>
      <c r="AG190" s="289">
        <f t="shared" si="16"/>
        <v>7.0018744216362857E-3</v>
      </c>
      <c r="AH190" s="289">
        <f t="shared" si="17"/>
        <v>4.3694335077608809E-2</v>
      </c>
      <c r="AI190" s="289">
        <f t="shared" si="21"/>
        <v>5.0696209499245096E-2</v>
      </c>
      <c r="AJ190" s="290">
        <f t="shared" si="20"/>
        <v>5618.8480702815959</v>
      </c>
      <c r="AK190" s="290">
        <f t="shared" si="18"/>
        <v>70.018744216362848</v>
      </c>
      <c r="AL190" s="290">
        <f t="shared" si="19"/>
        <v>436.9433507760881</v>
      </c>
    </row>
    <row r="191" spans="21:38" ht="9.9499999999999993" customHeight="1" x14ac:dyDescent="0.15">
      <c r="U191" s="280">
        <v>508</v>
      </c>
      <c r="V191" s="274">
        <v>42760</v>
      </c>
      <c r="W191" s="287">
        <v>5.8999999999999997E-2</v>
      </c>
      <c r="X191" s="287">
        <v>8.7999999999999995E-2</v>
      </c>
      <c r="Y191" s="287">
        <v>5.0999999999999997E-2</v>
      </c>
      <c r="Z191" s="287">
        <v>5.6000000000000001E-2</v>
      </c>
      <c r="AA191" s="287">
        <v>4.7E-2</v>
      </c>
      <c r="AB191" s="287">
        <v>7.0999999999999994E-2</v>
      </c>
      <c r="AC191" s="287">
        <v>4.1000000000000002E-2</v>
      </c>
      <c r="AD191" s="287">
        <v>4.7E-2</v>
      </c>
      <c r="AF191" s="288">
        <f t="shared" si="15"/>
        <v>3.426952920596618E-81</v>
      </c>
      <c r="AG191" s="289">
        <f t="shared" si="16"/>
        <v>6.9505109296555999E-3</v>
      </c>
      <c r="AH191" s="289">
        <f t="shared" si="17"/>
        <v>4.3672279990643881E-2</v>
      </c>
      <c r="AI191" s="289">
        <f t="shared" si="21"/>
        <v>5.0622790920299483E-2</v>
      </c>
      <c r="AJ191" s="290">
        <f t="shared" si="20"/>
        <v>5608.4341179378243</v>
      </c>
      <c r="AK191" s="290">
        <f t="shared" si="18"/>
        <v>69.505109296556</v>
      </c>
      <c r="AL191" s="290">
        <f t="shared" si="19"/>
        <v>436.72279990643881</v>
      </c>
    </row>
    <row r="192" spans="21:38" ht="9.9499999999999993" customHeight="1" x14ac:dyDescent="0.15">
      <c r="U192" s="280">
        <v>510</v>
      </c>
      <c r="V192" s="274">
        <v>42766</v>
      </c>
      <c r="W192" s="287">
        <v>5.3999999999999999E-2</v>
      </c>
      <c r="X192" s="287">
        <v>9.0999999999999998E-2</v>
      </c>
      <c r="Y192" s="287">
        <v>5.6000000000000001E-2</v>
      </c>
      <c r="Z192" s="287">
        <v>5.7000000000000002E-2</v>
      </c>
      <c r="AA192" s="287">
        <v>0.05</v>
      </c>
      <c r="AB192" s="287">
        <v>7.9000000000000001E-2</v>
      </c>
      <c r="AC192" s="287">
        <v>4.2999999999999997E-2</v>
      </c>
      <c r="AD192" s="287">
        <v>5.0999999999999997E-2</v>
      </c>
      <c r="AF192" s="288">
        <f t="shared" si="15"/>
        <v>2.040450098509846E-81</v>
      </c>
      <c r="AG192" s="289">
        <f t="shared" si="16"/>
        <v>6.9122357279903625E-3</v>
      </c>
      <c r="AH192" s="289">
        <f t="shared" si="17"/>
        <v>4.3655745981425798E-2</v>
      </c>
      <c r="AI192" s="289">
        <f t="shared" si="21"/>
        <v>5.0567981709416163E-2</v>
      </c>
      <c r="AJ192" s="290">
        <f t="shared" si="20"/>
        <v>5600.6636070896111</v>
      </c>
      <c r="AK192" s="290">
        <f t="shared" si="18"/>
        <v>69.122357279903625</v>
      </c>
      <c r="AL192" s="290">
        <f t="shared" si="19"/>
        <v>436.55745981425792</v>
      </c>
    </row>
    <row r="193" spans="21:38" ht="9.9499999999999993" customHeight="1" x14ac:dyDescent="0.15">
      <c r="U193" s="280">
        <v>512</v>
      </c>
      <c r="V193" s="274">
        <v>42773</v>
      </c>
      <c r="W193" s="287">
        <v>0.06</v>
      </c>
      <c r="X193" s="287">
        <v>7.9000000000000001E-2</v>
      </c>
      <c r="Y193" s="287">
        <v>0.05</v>
      </c>
      <c r="Z193" s="287">
        <v>5.2999999999999999E-2</v>
      </c>
      <c r="AA193" s="287">
        <v>5.3999999999999999E-2</v>
      </c>
      <c r="AB193" s="287">
        <v>7.2999999999999995E-2</v>
      </c>
      <c r="AC193" s="287">
        <v>4.7E-2</v>
      </c>
      <c r="AD193" s="287">
        <v>5.2999999999999999E-2</v>
      </c>
      <c r="AF193" s="288">
        <f t="shared" si="15"/>
        <v>1.1143290641242055E-81</v>
      </c>
      <c r="AG193" s="289">
        <f t="shared" si="16"/>
        <v>6.8678476401114047E-3</v>
      </c>
      <c r="AH193" s="289">
        <f t="shared" si="17"/>
        <v>4.3636464215348267E-2</v>
      </c>
      <c r="AI193" s="289">
        <f t="shared" si="21"/>
        <v>5.0504311855459671E-2</v>
      </c>
      <c r="AJ193" s="290">
        <f t="shared" si="20"/>
        <v>5591.6410208761827</v>
      </c>
      <c r="AK193" s="290">
        <f t="shared" si="18"/>
        <v>68.678476401114054</v>
      </c>
      <c r="AL193" s="290">
        <f t="shared" si="19"/>
        <v>436.36464215348263</v>
      </c>
    </row>
    <row r="194" spans="21:38" ht="9.9499999999999993" customHeight="1" x14ac:dyDescent="0.15">
      <c r="U194" s="280">
        <v>514</v>
      </c>
      <c r="V194" s="274">
        <v>42780</v>
      </c>
      <c r="W194" s="287">
        <v>5.8000000000000003E-2</v>
      </c>
      <c r="X194" s="287">
        <v>8.3000000000000004E-2</v>
      </c>
      <c r="Y194" s="287">
        <v>5.0999999999999997E-2</v>
      </c>
      <c r="Z194" s="287">
        <v>5.3999999999999999E-2</v>
      </c>
      <c r="AA194" s="287">
        <v>0.05</v>
      </c>
      <c r="AB194" s="287">
        <v>8.3000000000000004E-2</v>
      </c>
      <c r="AC194" s="287">
        <v>4.8000000000000001E-2</v>
      </c>
      <c r="AD194" s="287">
        <v>5.5E-2</v>
      </c>
      <c r="AF194" s="288">
        <f t="shared" si="15"/>
        <v>6.085565454694041E-82</v>
      </c>
      <c r="AG194" s="289">
        <f t="shared" si="16"/>
        <v>6.8237445978274018E-3</v>
      </c>
      <c r="AH194" s="289">
        <f t="shared" si="17"/>
        <v>4.3617190965595333E-2</v>
      </c>
      <c r="AI194" s="289">
        <f t="shared" si="21"/>
        <v>5.0440935563422731E-2</v>
      </c>
      <c r="AJ194" s="290">
        <f t="shared" si="20"/>
        <v>5582.6644745932945</v>
      </c>
      <c r="AK194" s="290">
        <f t="shared" si="18"/>
        <v>68.23744597827401</v>
      </c>
      <c r="AL194" s="290">
        <f t="shared" si="19"/>
        <v>436.1719096559533</v>
      </c>
    </row>
    <row r="195" spans="21:38" ht="9.9499999999999993" customHeight="1" x14ac:dyDescent="0.15">
      <c r="U195" s="280">
        <v>516</v>
      </c>
      <c r="V195" s="274">
        <v>42789</v>
      </c>
      <c r="W195" s="287">
        <v>5.2999999999999999E-2</v>
      </c>
      <c r="X195" s="287">
        <v>8.5999999999999993E-2</v>
      </c>
      <c r="Y195" s="287">
        <v>5.0999999999999997E-2</v>
      </c>
      <c r="Z195" s="287">
        <v>5.3999999999999999E-2</v>
      </c>
      <c r="AA195" s="287">
        <v>4.8000000000000001E-2</v>
      </c>
      <c r="AB195" s="287">
        <v>8.1000000000000003E-2</v>
      </c>
      <c r="AC195" s="287">
        <v>4.4999999999999998E-2</v>
      </c>
      <c r="AD195" s="287">
        <v>4.3999999999999997E-2</v>
      </c>
      <c r="AF195" s="288">
        <f t="shared" si="15"/>
        <v>2.7959390375205462E-82</v>
      </c>
      <c r="AG195" s="289">
        <f t="shared" si="16"/>
        <v>6.7674565843520752E-3</v>
      </c>
      <c r="AH195" s="289">
        <f t="shared" si="17"/>
        <v>4.3592423580785668E-2</v>
      </c>
      <c r="AI195" s="289">
        <f t="shared" si="21"/>
        <v>5.0359880165137746E-2</v>
      </c>
      <c r="AJ195" s="290">
        <f t="shared" si="20"/>
        <v>5571.1903841807853</v>
      </c>
      <c r="AK195" s="290">
        <f t="shared" si="18"/>
        <v>67.674565843520739</v>
      </c>
      <c r="AL195" s="290">
        <f t="shared" si="19"/>
        <v>435.92423580785669</v>
      </c>
    </row>
    <row r="196" spans="21:38" ht="9.9499999999999993" customHeight="1" x14ac:dyDescent="0.15">
      <c r="U196" s="280">
        <v>518</v>
      </c>
      <c r="V196" s="274">
        <v>42794</v>
      </c>
      <c r="W196" s="287">
        <v>5.6000000000000001E-2</v>
      </c>
      <c r="X196" s="287">
        <v>0.09</v>
      </c>
      <c r="Y196" s="287">
        <v>0.05</v>
      </c>
      <c r="Z196" s="287">
        <v>5.6000000000000001E-2</v>
      </c>
      <c r="AA196" s="287">
        <v>5.2999999999999999E-2</v>
      </c>
      <c r="AB196" s="287">
        <v>7.9000000000000001E-2</v>
      </c>
      <c r="AC196" s="287">
        <v>4.4999999999999998E-2</v>
      </c>
      <c r="AD196" s="287">
        <v>4.9000000000000002E-2</v>
      </c>
      <c r="AF196" s="288">
        <f t="shared" si="15"/>
        <v>1.8149969426064712E-82</v>
      </c>
      <c r="AG196" s="289">
        <f t="shared" si="16"/>
        <v>6.7363863399254077E-3</v>
      </c>
      <c r="AH196" s="289">
        <f t="shared" si="17"/>
        <v>4.3578670000019026E-2</v>
      </c>
      <c r="AI196" s="289">
        <f t="shared" si="21"/>
        <v>5.0315056339944431E-2</v>
      </c>
      <c r="AJ196" s="290">
        <f t="shared" si="20"/>
        <v>5564.848342093007</v>
      </c>
      <c r="AK196" s="290">
        <f t="shared" si="18"/>
        <v>67.363863399254072</v>
      </c>
      <c r="AL196" s="290">
        <f t="shared" si="19"/>
        <v>435.78670000019019</v>
      </c>
    </row>
    <row r="197" spans="21:38" ht="9.9499999999999993" customHeight="1" x14ac:dyDescent="0.15">
      <c r="U197" s="280">
        <v>520</v>
      </c>
      <c r="V197" s="274">
        <v>42801</v>
      </c>
      <c r="W197" s="287">
        <v>5.7000000000000002E-2</v>
      </c>
      <c r="X197" s="287">
        <v>9.7000000000000003E-2</v>
      </c>
      <c r="Y197" s="287">
        <v>5.8000000000000003E-2</v>
      </c>
      <c r="Z197" s="287">
        <v>5.8000000000000003E-2</v>
      </c>
      <c r="AA197" s="287">
        <v>0.05</v>
      </c>
      <c r="AB197" s="287">
        <v>7.9000000000000001E-2</v>
      </c>
      <c r="AC197" s="287">
        <v>4.1000000000000002E-2</v>
      </c>
      <c r="AD197" s="287">
        <v>5.2999999999999999E-2</v>
      </c>
      <c r="AF197" s="288">
        <f t="shared" si="15"/>
        <v>9.9120475718568713E-83</v>
      </c>
      <c r="AG197" s="289">
        <f t="shared" si="16"/>
        <v>6.6931274985591663E-3</v>
      </c>
      <c r="AH197" s="289">
        <f t="shared" si="17"/>
        <v>4.3559422276677695E-2</v>
      </c>
      <c r="AI197" s="289">
        <f t="shared" si="21"/>
        <v>5.0252549775236861E-2</v>
      </c>
      <c r="AJ197" s="290">
        <f t="shared" si="20"/>
        <v>5556.0081806568687</v>
      </c>
      <c r="AK197" s="290">
        <f t="shared" si="18"/>
        <v>66.931274985591656</v>
      </c>
      <c r="AL197" s="290">
        <f t="shared" si="19"/>
        <v>435.59422276677691</v>
      </c>
    </row>
    <row r="198" spans="21:38" ht="9.9499999999999993" customHeight="1" x14ac:dyDescent="0.15">
      <c r="U198" s="280">
        <v>522</v>
      </c>
      <c r="V198" s="274">
        <v>42808</v>
      </c>
      <c r="W198" s="287">
        <v>5.5E-2</v>
      </c>
      <c r="X198" s="287">
        <v>8.8999999999999996E-2</v>
      </c>
      <c r="Y198" s="287">
        <v>5.0999999999999997E-2</v>
      </c>
      <c r="Z198" s="287">
        <v>5.1999999999999998E-2</v>
      </c>
      <c r="AA198" s="287">
        <v>5.6000000000000001E-2</v>
      </c>
      <c r="AB198" s="287">
        <v>7.4999999999999997E-2</v>
      </c>
      <c r="AC198" s="287">
        <v>4.2999999999999997E-2</v>
      </c>
      <c r="AD198" s="287">
        <v>4.7E-2</v>
      </c>
      <c r="AF198" s="288">
        <f t="shared" si="15"/>
        <v>5.4131599211214785E-83</v>
      </c>
      <c r="AG198" s="289">
        <f t="shared" si="16"/>
        <v>6.6501464511408816E-3</v>
      </c>
      <c r="AH198" s="289">
        <f t="shared" si="17"/>
        <v>4.3540183054625037E-2</v>
      </c>
      <c r="AI198" s="289">
        <f t="shared" si="21"/>
        <v>5.0190329505765921E-2</v>
      </c>
      <c r="AJ198" s="290">
        <f t="shared" si="20"/>
        <v>5547.2129086899431</v>
      </c>
      <c r="AK198" s="290">
        <f t="shared" si="18"/>
        <v>66.501464511408813</v>
      </c>
      <c r="AL198" s="290">
        <f t="shared" si="19"/>
        <v>435.40183054625038</v>
      </c>
    </row>
    <row r="199" spans="21:38" ht="9.9499999999999993" customHeight="1" x14ac:dyDescent="0.15">
      <c r="U199" s="280">
        <v>524</v>
      </c>
      <c r="V199" s="274">
        <v>42815</v>
      </c>
      <c r="W199" s="287">
        <v>5.8999999999999997E-2</v>
      </c>
      <c r="X199" s="287">
        <v>9.8000000000000004E-2</v>
      </c>
      <c r="Y199" s="287">
        <v>5.6000000000000001E-2</v>
      </c>
      <c r="Z199" s="287">
        <v>5.5E-2</v>
      </c>
      <c r="AA199" s="287">
        <v>5.0999999999999997E-2</v>
      </c>
      <c r="AB199" s="287">
        <v>0.08</v>
      </c>
      <c r="AC199" s="287">
        <v>4.4999999999999998E-2</v>
      </c>
      <c r="AD199" s="287">
        <v>4.7E-2</v>
      </c>
      <c r="AF199" s="288">
        <f t="shared" si="15"/>
        <v>2.9562308008722446E-83</v>
      </c>
      <c r="AG199" s="289">
        <f t="shared" si="16"/>
        <v>6.6074414137698521E-3</v>
      </c>
      <c r="AH199" s="289">
        <f t="shared" si="17"/>
        <v>4.3520952330106229E-2</v>
      </c>
      <c r="AI199" s="289">
        <f t="shared" si="21"/>
        <v>5.0128393743876079E-2</v>
      </c>
      <c r="AJ199" s="290">
        <f t="shared" si="20"/>
        <v>5538.4622431736725</v>
      </c>
      <c r="AK199" s="290">
        <f t="shared" si="18"/>
        <v>66.074414137698511</v>
      </c>
      <c r="AL199" s="290">
        <f t="shared" si="19"/>
        <v>435.20952330106229</v>
      </c>
    </row>
    <row r="200" spans="21:38" ht="9.9499999999999993" customHeight="1" x14ac:dyDescent="0.15">
      <c r="U200" s="280">
        <v>526</v>
      </c>
      <c r="V200" s="274">
        <v>42824</v>
      </c>
      <c r="W200" s="287">
        <v>5.3999999999999999E-2</v>
      </c>
      <c r="X200" s="287">
        <v>0.09</v>
      </c>
      <c r="Y200" s="287">
        <v>0.05</v>
      </c>
      <c r="Z200" s="287">
        <v>5.7000000000000002E-2</v>
      </c>
      <c r="AA200" s="287">
        <v>4.8000000000000001E-2</v>
      </c>
      <c r="AB200" s="287">
        <v>7.5999999999999998E-2</v>
      </c>
      <c r="AC200" s="287">
        <v>4.4999999999999998E-2</v>
      </c>
      <c r="AD200" s="287">
        <v>4.5999999999999999E-2</v>
      </c>
      <c r="AF200" s="288">
        <f t="shared" si="15"/>
        <v>1.3582042887574022E-83</v>
      </c>
      <c r="AG200" s="289">
        <f t="shared" si="16"/>
        <v>6.5529376517952142E-3</v>
      </c>
      <c r="AH200" s="289">
        <f t="shared" si="17"/>
        <v>4.3496239593000058E-2</v>
      </c>
      <c r="AI200" s="289">
        <f t="shared" si="21"/>
        <v>5.0049177244795275E-2</v>
      </c>
      <c r="AJ200" s="290">
        <f t="shared" si="20"/>
        <v>5527.2764793408423</v>
      </c>
      <c r="AK200" s="290">
        <f t="shared" si="18"/>
        <v>65.529376517952144</v>
      </c>
      <c r="AL200" s="290">
        <f t="shared" si="19"/>
        <v>434.96239593000053</v>
      </c>
    </row>
    <row r="201" spans="21:38" ht="9.9499999999999993" customHeight="1" x14ac:dyDescent="0.15">
      <c r="U201" s="280">
        <v>535</v>
      </c>
      <c r="V201" s="274">
        <v>42829</v>
      </c>
      <c r="W201" s="287">
        <v>5.8999999999999997E-2</v>
      </c>
      <c r="X201" s="287">
        <v>9.4E-2</v>
      </c>
      <c r="Y201" s="287">
        <v>5.3999999999999999E-2</v>
      </c>
      <c r="Z201" s="287">
        <v>5.1999999999999998E-2</v>
      </c>
      <c r="AA201" s="287">
        <v>4.8000000000000001E-2</v>
      </c>
      <c r="AB201" s="287">
        <v>7.6999999999999999E-2</v>
      </c>
      <c r="AC201" s="287">
        <v>4.2000000000000003E-2</v>
      </c>
      <c r="AD201" s="287">
        <v>4.9000000000000002E-2</v>
      </c>
      <c r="AF201" s="288">
        <f t="shared" si="15"/>
        <v>8.8168468569895875E-84</v>
      </c>
      <c r="AG201" s="289">
        <f t="shared" si="16"/>
        <v>6.5228522907712881E-3</v>
      </c>
      <c r="AH201" s="289">
        <f t="shared" si="17"/>
        <v>4.3482516358659136E-2</v>
      </c>
      <c r="AI201" s="289">
        <f t="shared" si="21"/>
        <v>5.0005368649430421E-2</v>
      </c>
      <c r="AJ201" s="290">
        <f t="shared" si="20"/>
        <v>5521.09360848288</v>
      </c>
      <c r="AK201" s="290">
        <f t="shared" si="18"/>
        <v>65.228522907712872</v>
      </c>
      <c r="AL201" s="290">
        <f t="shared" si="19"/>
        <v>434.82516358659137</v>
      </c>
    </row>
    <row r="202" spans="21:38" ht="9.9499999999999993" customHeight="1" x14ac:dyDescent="0.15">
      <c r="U202" s="280">
        <v>537</v>
      </c>
      <c r="V202" s="274">
        <v>42835</v>
      </c>
      <c r="W202" s="287">
        <v>5.6000000000000001E-2</v>
      </c>
      <c r="X202" s="287">
        <v>0.1</v>
      </c>
      <c r="Y202" s="287">
        <v>5.5E-2</v>
      </c>
      <c r="Z202" s="287">
        <v>5.6000000000000001E-2</v>
      </c>
      <c r="AA202" s="287">
        <v>5.1999999999999998E-2</v>
      </c>
      <c r="AB202" s="287">
        <v>7.6999999999999999E-2</v>
      </c>
      <c r="AC202" s="287">
        <v>4.2999999999999997E-2</v>
      </c>
      <c r="AD202" s="287">
        <v>4.8000000000000001E-2</v>
      </c>
      <c r="AF202" s="288">
        <f t="shared" si="15"/>
        <v>5.2496595239945981E-84</v>
      </c>
      <c r="AG202" s="289">
        <f t="shared" si="16"/>
        <v>6.4869321275791746E-3</v>
      </c>
      <c r="AH202" s="289">
        <f t="shared" si="17"/>
        <v>4.3466054192579096E-2</v>
      </c>
      <c r="AI202" s="289">
        <f t="shared" si="21"/>
        <v>4.9952986320158273E-2</v>
      </c>
      <c r="AJ202" s="290">
        <f t="shared" si="20"/>
        <v>5513.7036311116399</v>
      </c>
      <c r="AK202" s="290">
        <f t="shared" si="18"/>
        <v>64.869321275791748</v>
      </c>
      <c r="AL202" s="290">
        <f t="shared" si="19"/>
        <v>434.66054192579094</v>
      </c>
    </row>
    <row r="203" spans="21:38" ht="9.9499999999999993" customHeight="1" x14ac:dyDescent="0.15">
      <c r="U203" s="280">
        <v>539</v>
      </c>
      <c r="V203" s="274">
        <v>42843</v>
      </c>
      <c r="W203" s="287">
        <v>5.0999999999999997E-2</v>
      </c>
      <c r="X203" s="287">
        <v>8.5999999999999993E-2</v>
      </c>
      <c r="Y203" s="287">
        <v>5.0999999999999997E-2</v>
      </c>
      <c r="Z203" s="287">
        <v>5.2999999999999999E-2</v>
      </c>
      <c r="AA203" s="287">
        <v>4.9000000000000002E-2</v>
      </c>
      <c r="AB203" s="287">
        <v>7.4999999999999997E-2</v>
      </c>
      <c r="AC203" s="287">
        <v>4.7E-2</v>
      </c>
      <c r="AD203" s="287">
        <v>4.5999999999999999E-2</v>
      </c>
      <c r="AF203" s="288">
        <f t="shared" si="15"/>
        <v>2.6295913186707441E-84</v>
      </c>
      <c r="AG203" s="289">
        <f t="shared" si="16"/>
        <v>6.4393460861493822E-3</v>
      </c>
      <c r="AH203" s="289">
        <f t="shared" si="17"/>
        <v>4.3444114332330919E-2</v>
      </c>
      <c r="AI203" s="289">
        <f t="shared" si="21"/>
        <v>4.9883460418480303E-2</v>
      </c>
      <c r="AJ203" s="290">
        <f t="shared" si="20"/>
        <v>5503.90004852943</v>
      </c>
      <c r="AK203" s="290">
        <f t="shared" si="18"/>
        <v>64.393460861493821</v>
      </c>
      <c r="AL203" s="290">
        <f t="shared" si="19"/>
        <v>434.44114332330918</v>
      </c>
    </row>
    <row r="204" spans="21:38" ht="9.9499999999999993" customHeight="1" x14ac:dyDescent="0.15">
      <c r="U204" s="280">
        <v>541</v>
      </c>
      <c r="V204" s="274">
        <v>42850</v>
      </c>
      <c r="W204" s="287">
        <v>5.2999999999999999E-2</v>
      </c>
      <c r="X204" s="287">
        <v>9.0999999999999998E-2</v>
      </c>
      <c r="Y204" s="287">
        <v>5.5E-2</v>
      </c>
      <c r="Z204" s="287">
        <v>5.2999999999999999E-2</v>
      </c>
      <c r="AA204" s="287">
        <v>5.0999999999999997E-2</v>
      </c>
      <c r="AB204" s="287">
        <v>7.3999999999999996E-2</v>
      </c>
      <c r="AC204" s="287">
        <v>4.3999999999999997E-2</v>
      </c>
      <c r="AD204" s="287">
        <v>4.5999999999999999E-2</v>
      </c>
      <c r="AF204" s="288">
        <f t="shared" si="15"/>
        <v>1.4360704215719225E-84</v>
      </c>
      <c r="AG204" s="289">
        <f t="shared" si="16"/>
        <v>6.3979947388859235E-3</v>
      </c>
      <c r="AH204" s="289">
        <f t="shared" si="17"/>
        <v>4.3424926039216945E-2</v>
      </c>
      <c r="AI204" s="289">
        <f t="shared" si="21"/>
        <v>4.9822920778102867E-2</v>
      </c>
      <c r="AJ204" s="290">
        <f t="shared" si="20"/>
        <v>5495.3682331113851</v>
      </c>
      <c r="AK204" s="290">
        <f t="shared" si="18"/>
        <v>63.97994738885923</v>
      </c>
      <c r="AL204" s="290">
        <f t="shared" si="19"/>
        <v>434.24926039216945</v>
      </c>
    </row>
    <row r="205" spans="21:38" ht="9.9499999999999993" customHeight="1" x14ac:dyDescent="0.15">
      <c r="U205" s="280">
        <v>543</v>
      </c>
      <c r="V205" s="274">
        <v>42857</v>
      </c>
      <c r="W205" s="287">
        <v>5.8999999999999997E-2</v>
      </c>
      <c r="X205" s="287">
        <v>8.8999999999999996E-2</v>
      </c>
      <c r="Y205" s="287">
        <v>5.0999999999999997E-2</v>
      </c>
      <c r="Z205" s="287">
        <v>5.3999999999999999E-2</v>
      </c>
      <c r="AA205" s="287">
        <v>4.9000000000000002E-2</v>
      </c>
      <c r="AB205" s="287">
        <v>0.08</v>
      </c>
      <c r="AC205" s="287">
        <v>4.7E-2</v>
      </c>
      <c r="AD205" s="287">
        <v>4.7E-2</v>
      </c>
      <c r="AF205" s="288">
        <f t="shared" ref="AF205:AF268" si="22">1*2.71828^(-0.69315/半I131*(V205-事故日)/365.25)</f>
        <v>7.8426569218979379E-85</v>
      </c>
      <c r="AG205" s="289">
        <f t="shared" ref="AG205:AG268" si="23">0.05*2.71828^(-0.69315/半Cs134*(V205-事故日)/365.25)</f>
        <v>6.3569089362752315E-3</v>
      </c>
      <c r="AH205" s="289">
        <f t="shared" ref="AH205:AH268" si="24">0.05*2.71828^(-0.69315/半Cs137*(V205-事故日)/365.25)</f>
        <v>4.3405746221142627E-2</v>
      </c>
      <c r="AI205" s="289">
        <f t="shared" si="21"/>
        <v>4.9762655157417859E-2</v>
      </c>
      <c r="AJ205" s="290">
        <f t="shared" si="20"/>
        <v>5486.8793637451372</v>
      </c>
      <c r="AK205" s="290">
        <f t="shared" ref="AK205:AK268" si="25">500*2.71828^(-0.69315/半Cs134*(V205-事故日)/365.25)</f>
        <v>63.569089362752308</v>
      </c>
      <c r="AL205" s="290">
        <f t="shared" ref="AL205:AL268" si="26">500*2.71828^(-0.69315/半Cs137*(V205-事故日)/365.25)</f>
        <v>434.0574622114263</v>
      </c>
    </row>
    <row r="206" spans="21:38" ht="9.9499999999999993" customHeight="1" x14ac:dyDescent="0.15">
      <c r="U206" s="280">
        <v>545</v>
      </c>
      <c r="V206" s="274">
        <v>42864</v>
      </c>
      <c r="W206" s="287">
        <v>5.2999999999999999E-2</v>
      </c>
      <c r="X206" s="287">
        <v>0.09</v>
      </c>
      <c r="Y206" s="287">
        <v>5.2999999999999999E-2</v>
      </c>
      <c r="Z206" s="287">
        <v>5.5E-2</v>
      </c>
      <c r="AA206" s="287">
        <v>0.05</v>
      </c>
      <c r="AB206" s="287">
        <v>7.2999999999999995E-2</v>
      </c>
      <c r="AC206" s="287">
        <v>4.3999999999999997E-2</v>
      </c>
      <c r="AD206" s="287">
        <v>4.8000000000000001E-2</v>
      </c>
      <c r="AF206" s="288">
        <f t="shared" si="22"/>
        <v>4.2830258649344667E-85</v>
      </c>
      <c r="AG206" s="289">
        <f t="shared" si="23"/>
        <v>6.3160869730775233E-3</v>
      </c>
      <c r="AH206" s="289">
        <f t="shared" si="24"/>
        <v>4.3386574874364765E-2</v>
      </c>
      <c r="AI206" s="289">
        <f t="shared" si="21"/>
        <v>4.9702661847442292E-2</v>
      </c>
      <c r="AJ206" s="290">
        <f t="shared" ref="AJ206:AJ269" si="27">5000*2.71828^(-0.69315/半Cs134*(V206-調査初日)/365.25)+5000*2.71828^(-0.69315/半Cs137*(V206-調査初日)/365.25)</f>
        <v>5478.4331698759088</v>
      </c>
      <c r="AK206" s="290">
        <f t="shared" si="25"/>
        <v>63.160869730775225</v>
      </c>
      <c r="AL206" s="290">
        <f t="shared" si="26"/>
        <v>433.86574874364766</v>
      </c>
    </row>
    <row r="207" spans="21:38" ht="9.9499999999999993" customHeight="1" x14ac:dyDescent="0.15">
      <c r="U207" s="280">
        <v>547</v>
      </c>
      <c r="V207" s="274">
        <v>42871</v>
      </c>
      <c r="W207" s="287">
        <v>5.3999999999999999E-2</v>
      </c>
      <c r="X207" s="287">
        <v>8.7999999999999995E-2</v>
      </c>
      <c r="Y207" s="287">
        <v>5.2999999999999999E-2</v>
      </c>
      <c r="Z207" s="287">
        <v>5.0999999999999997E-2</v>
      </c>
      <c r="AA207" s="287">
        <v>4.8000000000000001E-2</v>
      </c>
      <c r="AB207" s="287">
        <v>7.3999999999999996E-2</v>
      </c>
      <c r="AC207" s="287">
        <v>4.4999999999999998E-2</v>
      </c>
      <c r="AD207" s="287">
        <v>4.7E-2</v>
      </c>
      <c r="AF207" s="288">
        <f t="shared" si="22"/>
        <v>2.339042845094547E-85</v>
      </c>
      <c r="AG207" s="289">
        <f t="shared" si="23"/>
        <v>6.2755271550034922E-3</v>
      </c>
      <c r="AH207" s="289">
        <f t="shared" si="24"/>
        <v>4.3367411995141755E-2</v>
      </c>
      <c r="AI207" s="289">
        <f t="shared" si="21"/>
        <v>4.9642939150145247E-2</v>
      </c>
      <c r="AJ207" s="290">
        <f t="shared" si="27"/>
        <v>5470.029382684027</v>
      </c>
      <c r="AK207" s="290">
        <f t="shared" si="25"/>
        <v>62.755271550034919</v>
      </c>
      <c r="AL207" s="290">
        <f t="shared" si="26"/>
        <v>433.67411995141754</v>
      </c>
    </row>
    <row r="208" spans="21:38" ht="9.9499999999999993" customHeight="1" x14ac:dyDescent="0.15">
      <c r="U208" s="280">
        <v>549</v>
      </c>
      <c r="V208" s="274">
        <v>42878</v>
      </c>
      <c r="W208" s="287">
        <v>5.3999999999999999E-2</v>
      </c>
      <c r="X208" s="287">
        <v>9.4E-2</v>
      </c>
      <c r="Y208" s="287">
        <v>5.6000000000000001E-2</v>
      </c>
      <c r="Z208" s="287">
        <v>5.6000000000000001E-2</v>
      </c>
      <c r="AA208" s="287">
        <v>0.05</v>
      </c>
      <c r="AB208" s="287">
        <v>7.0999999999999994E-2</v>
      </c>
      <c r="AC208" s="287">
        <v>4.2000000000000003E-2</v>
      </c>
      <c r="AD208" s="287">
        <v>4.8000000000000001E-2</v>
      </c>
      <c r="AF208" s="288">
        <f t="shared" si="22"/>
        <v>1.2773963089928751E-85</v>
      </c>
      <c r="AG208" s="289">
        <f t="shared" si="23"/>
        <v>6.2352277986440019E-3</v>
      </c>
      <c r="AH208" s="289">
        <f t="shared" si="24"/>
        <v>4.3348257579733679E-2</v>
      </c>
      <c r="AI208" s="289">
        <f t="shared" si="21"/>
        <v>4.958348537837768E-2</v>
      </c>
      <c r="AJ208" s="290">
        <f t="shared" si="27"/>
        <v>5461.6677350737828</v>
      </c>
      <c r="AK208" s="290">
        <f t="shared" si="25"/>
        <v>62.352277986440015</v>
      </c>
      <c r="AL208" s="290">
        <f t="shared" si="26"/>
        <v>433.48257579733672</v>
      </c>
    </row>
    <row r="209" spans="21:38" ht="9.9499999999999993" customHeight="1" x14ac:dyDescent="0.15">
      <c r="U209" s="280">
        <v>551</v>
      </c>
      <c r="V209" s="274">
        <v>42885</v>
      </c>
      <c r="W209" s="287">
        <v>5.8999999999999997E-2</v>
      </c>
      <c r="X209" s="287">
        <v>9.1999999999999998E-2</v>
      </c>
      <c r="Y209" s="287">
        <v>4.9000000000000002E-2</v>
      </c>
      <c r="Z209" s="287">
        <v>5.0999999999999997E-2</v>
      </c>
      <c r="AA209" s="287">
        <v>4.8000000000000001E-2</v>
      </c>
      <c r="AB209" s="287">
        <v>7.2999999999999995E-2</v>
      </c>
      <c r="AC209" s="287">
        <v>4.2999999999999997E-2</v>
      </c>
      <c r="AD209" s="287">
        <v>4.5999999999999999E-2</v>
      </c>
      <c r="AF209" s="288">
        <f t="shared" si="22"/>
        <v>6.9761070587085276E-86</v>
      </c>
      <c r="AG209" s="289">
        <f t="shared" si="23"/>
        <v>6.1951872314002093E-3</v>
      </c>
      <c r="AH209" s="289">
        <f t="shared" si="24"/>
        <v>4.3329111624402242E-2</v>
      </c>
      <c r="AI209" s="289">
        <f t="shared" si="21"/>
        <v>4.9524298855802451E-2</v>
      </c>
      <c r="AJ209" s="290">
        <f t="shared" si="27"/>
        <v>5453.3479616623536</v>
      </c>
      <c r="AK209" s="290">
        <f t="shared" si="25"/>
        <v>61.951872314002088</v>
      </c>
      <c r="AL209" s="290">
        <f t="shared" si="26"/>
        <v>433.29111624402236</v>
      </c>
    </row>
    <row r="210" spans="21:38" ht="9.9499999999999993" customHeight="1" x14ac:dyDescent="0.15">
      <c r="U210" s="280">
        <v>553</v>
      </c>
      <c r="V210" s="274">
        <v>42892</v>
      </c>
      <c r="W210" s="287">
        <v>5.5E-2</v>
      </c>
      <c r="X210" s="287">
        <v>9.5000000000000001E-2</v>
      </c>
      <c r="Y210" s="287">
        <v>0.05</v>
      </c>
      <c r="Z210" s="287">
        <v>5.7000000000000002E-2</v>
      </c>
      <c r="AA210" s="287">
        <v>5.2999999999999999E-2</v>
      </c>
      <c r="AB210" s="287">
        <v>7.8E-2</v>
      </c>
      <c r="AC210" s="287">
        <v>4.7E-2</v>
      </c>
      <c r="AD210" s="287">
        <v>4.9000000000000002E-2</v>
      </c>
      <c r="AF210" s="288">
        <f t="shared" si="22"/>
        <v>3.8097863092254319E-86</v>
      </c>
      <c r="AG210" s="289">
        <f t="shared" si="23"/>
        <v>6.1554037914141532E-3</v>
      </c>
      <c r="AH210" s="289">
        <f t="shared" si="24"/>
        <v>4.3309974125410836E-2</v>
      </c>
      <c r="AI210" s="289">
        <f t="shared" si="21"/>
        <v>4.9465377916824989E-2</v>
      </c>
      <c r="AJ210" s="290">
        <f t="shared" si="27"/>
        <v>5445.0697987688145</v>
      </c>
      <c r="AK210" s="290">
        <f t="shared" si="25"/>
        <v>61.554037914141531</v>
      </c>
      <c r="AL210" s="290">
        <f t="shared" si="26"/>
        <v>433.09974125410832</v>
      </c>
    </row>
    <row r="211" spans="21:38" ht="9.9499999999999993" customHeight="1" x14ac:dyDescent="0.15">
      <c r="U211" s="280">
        <v>555</v>
      </c>
      <c r="V211" s="274">
        <v>42899</v>
      </c>
      <c r="W211" s="287">
        <v>5.3999999999999999E-2</v>
      </c>
      <c r="X211" s="287">
        <v>0.09</v>
      </c>
      <c r="Y211" s="287">
        <v>5.1999999999999998E-2</v>
      </c>
      <c r="Z211" s="287">
        <v>0.05</v>
      </c>
      <c r="AA211" s="287">
        <v>5.1999999999999998E-2</v>
      </c>
      <c r="AB211" s="287">
        <v>7.1999999999999995E-2</v>
      </c>
      <c r="AC211" s="287">
        <v>4.5999999999999999E-2</v>
      </c>
      <c r="AD211" s="287">
        <v>4.7E-2</v>
      </c>
      <c r="AF211" s="288">
        <f t="shared" si="22"/>
        <v>2.0805976169536302E-86</v>
      </c>
      <c r="AG211" s="289">
        <f t="shared" si="23"/>
        <v>6.1158758274997612E-3</v>
      </c>
      <c r="AH211" s="289">
        <f t="shared" si="24"/>
        <v>4.3290845079024476E-2</v>
      </c>
      <c r="AI211" s="289">
        <f t="shared" si="21"/>
        <v>4.9406720906524239E-2</v>
      </c>
      <c r="AJ211" s="290">
        <f t="shared" si="27"/>
        <v>5436.8329844032069</v>
      </c>
      <c r="AK211" s="290">
        <f t="shared" si="25"/>
        <v>61.158758274997609</v>
      </c>
      <c r="AL211" s="290">
        <f t="shared" si="26"/>
        <v>432.90845079024473</v>
      </c>
    </row>
    <row r="212" spans="21:38" ht="9.9499999999999993" customHeight="1" x14ac:dyDescent="0.15">
      <c r="U212" s="280">
        <v>557</v>
      </c>
      <c r="V212" s="274">
        <v>42906</v>
      </c>
      <c r="W212" s="287">
        <v>5.7000000000000002E-2</v>
      </c>
      <c r="X212" s="287">
        <v>9.2999999999999999E-2</v>
      </c>
      <c r="Y212" s="287">
        <v>5.7000000000000002E-2</v>
      </c>
      <c r="Z212" s="287">
        <v>4.9000000000000002E-2</v>
      </c>
      <c r="AA212" s="287">
        <v>0.05</v>
      </c>
      <c r="AB212" s="287">
        <v>0.08</v>
      </c>
      <c r="AC212" s="287">
        <v>4.4999999999999998E-2</v>
      </c>
      <c r="AD212" s="287">
        <v>4.9000000000000002E-2</v>
      </c>
      <c r="AF212" s="288">
        <f t="shared" si="22"/>
        <v>1.136254396523649E-86</v>
      </c>
      <c r="AG212" s="289">
        <f t="shared" si="23"/>
        <v>6.0766016990743471E-3</v>
      </c>
      <c r="AH212" s="289">
        <f t="shared" si="24"/>
        <v>4.3271724481509843E-2</v>
      </c>
      <c r="AI212" s="289">
        <f t="shared" si="21"/>
        <v>4.9348326180584191E-2</v>
      </c>
      <c r="AJ212" s="290">
        <f t="shared" si="27"/>
        <v>5428.6372582556742</v>
      </c>
      <c r="AK212" s="290">
        <f t="shared" si="25"/>
        <v>60.766016990743466</v>
      </c>
      <c r="AL212" s="290">
        <f t="shared" si="26"/>
        <v>432.71724481509835</v>
      </c>
    </row>
    <row r="213" spans="21:38" ht="9.9499999999999993" customHeight="1" x14ac:dyDescent="0.15">
      <c r="U213" s="280">
        <v>559</v>
      </c>
      <c r="V213" s="274">
        <v>42913</v>
      </c>
      <c r="W213" s="287">
        <v>5.8000000000000003E-2</v>
      </c>
      <c r="X213" s="287">
        <v>9.0999999999999998E-2</v>
      </c>
      <c r="Y213" s="287">
        <v>5.0999999999999997E-2</v>
      </c>
      <c r="Z213" s="287">
        <v>5.6000000000000001E-2</v>
      </c>
      <c r="AA213" s="287">
        <v>5.0999999999999997E-2</v>
      </c>
      <c r="AB213" s="287">
        <v>0.08</v>
      </c>
      <c r="AC213" s="287">
        <v>4.3999999999999997E-2</v>
      </c>
      <c r="AD213" s="287">
        <v>4.9000000000000002E-2</v>
      </c>
      <c r="AF213" s="288">
        <f t="shared" si="22"/>
        <v>6.205303914121015E-87</v>
      </c>
      <c r="AG213" s="289">
        <f t="shared" si="23"/>
        <v>6.0375797760904831E-3</v>
      </c>
      <c r="AH213" s="289">
        <f t="shared" si="24"/>
        <v>4.3252612329135243E-2</v>
      </c>
      <c r="AI213" s="289">
        <f t="shared" si="21"/>
        <v>4.9290192105225727E-2</v>
      </c>
      <c r="AJ213" s="290">
        <f t="shared" si="27"/>
        <v>5420.4823616856838</v>
      </c>
      <c r="AK213" s="290">
        <f t="shared" si="25"/>
        <v>60.375797760904824</v>
      </c>
      <c r="AL213" s="290">
        <f t="shared" si="26"/>
        <v>432.52612329135241</v>
      </c>
    </row>
    <row r="214" spans="21:38" ht="9.9499999999999993" customHeight="1" x14ac:dyDescent="0.15">
      <c r="U214" s="280">
        <v>561</v>
      </c>
      <c r="V214" s="274">
        <v>42920</v>
      </c>
      <c r="W214" s="287">
        <v>5.8999999999999997E-2</v>
      </c>
      <c r="X214" s="287">
        <v>0.09</v>
      </c>
      <c r="Y214" s="287">
        <v>5.0999999999999997E-2</v>
      </c>
      <c r="Z214" s="287">
        <v>5.1999999999999998E-2</v>
      </c>
      <c r="AA214" s="287">
        <v>5.1999999999999998E-2</v>
      </c>
      <c r="AB214" s="287">
        <v>7.8E-2</v>
      </c>
      <c r="AC214" s="287">
        <v>4.3999999999999997E-2</v>
      </c>
      <c r="AD214" s="287">
        <v>4.5999999999999999E-2</v>
      </c>
      <c r="AF214" s="288">
        <f t="shared" si="22"/>
        <v>3.3888358790436646E-87</v>
      </c>
      <c r="AG214" s="289">
        <f t="shared" si="23"/>
        <v>5.9988084389683855E-3</v>
      </c>
      <c r="AH214" s="289">
        <f t="shared" si="24"/>
        <v>4.3233508618170671E-2</v>
      </c>
      <c r="AI214" s="289">
        <f t="shared" si="21"/>
        <v>4.9232317057139055E-2</v>
      </c>
      <c r="AJ214" s="290">
        <f t="shared" si="27"/>
        <v>5412.3680377113051</v>
      </c>
      <c r="AK214" s="290">
        <f t="shared" si="25"/>
        <v>59.988084389683848</v>
      </c>
      <c r="AL214" s="290">
        <f t="shared" si="26"/>
        <v>432.33508618170669</v>
      </c>
    </row>
    <row r="215" spans="21:38" ht="9.9499999999999993" customHeight="1" x14ac:dyDescent="0.15">
      <c r="U215" s="280">
        <v>563</v>
      </c>
      <c r="V215" s="274">
        <v>42927</v>
      </c>
      <c r="W215" s="287">
        <v>5.7000000000000002E-2</v>
      </c>
      <c r="X215" s="287">
        <v>9.7000000000000003E-2</v>
      </c>
      <c r="Y215" s="287">
        <v>5.5E-2</v>
      </c>
      <c r="Z215" s="287">
        <v>5.8000000000000003E-2</v>
      </c>
      <c r="AA215" s="287">
        <v>0.05</v>
      </c>
      <c r="AB215" s="287">
        <v>7.4999999999999997E-2</v>
      </c>
      <c r="AC215" s="287">
        <v>4.1000000000000002E-2</v>
      </c>
      <c r="AD215" s="287">
        <v>4.8000000000000001E-2</v>
      </c>
      <c r="AF215" s="288">
        <f t="shared" si="22"/>
        <v>1.8507084864869261E-87</v>
      </c>
      <c r="AG215" s="289">
        <f t="shared" si="23"/>
        <v>5.960286078528664E-3</v>
      </c>
      <c r="AH215" s="289">
        <f t="shared" si="24"/>
        <v>4.3214413344887716E-2</v>
      </c>
      <c r="AI215" s="289">
        <f t="shared" si="21"/>
        <v>4.9174699423416381E-2</v>
      </c>
      <c r="AJ215" s="290">
        <f t="shared" si="27"/>
        <v>5404.2940309985534</v>
      </c>
      <c r="AK215" s="290">
        <f t="shared" si="25"/>
        <v>59.602860785286637</v>
      </c>
      <c r="AL215" s="290">
        <f t="shared" si="26"/>
        <v>432.14413344887714</v>
      </c>
    </row>
    <row r="216" spans="21:38" ht="9.9499999999999993" customHeight="1" x14ac:dyDescent="0.15">
      <c r="U216" s="280">
        <v>565</v>
      </c>
      <c r="V216" s="274">
        <v>42934</v>
      </c>
      <c r="W216" s="287">
        <v>5.6000000000000001E-2</v>
      </c>
      <c r="X216" s="287">
        <v>0.10299999999999999</v>
      </c>
      <c r="Y216" s="287">
        <v>4.7E-2</v>
      </c>
      <c r="Z216" s="287">
        <v>5.2999999999999999E-2</v>
      </c>
      <c r="AA216" s="287">
        <v>0.05</v>
      </c>
      <c r="AB216" s="287">
        <v>7.3999999999999996E-2</v>
      </c>
      <c r="AC216" s="287">
        <v>4.4999999999999998E-2</v>
      </c>
      <c r="AD216" s="287">
        <v>4.4999999999999998E-2</v>
      </c>
      <c r="AF216" s="288">
        <f t="shared" si="22"/>
        <v>1.0107075185125547E-87</v>
      </c>
      <c r="AG216" s="289">
        <f t="shared" si="23"/>
        <v>5.9220110959255492E-3</v>
      </c>
      <c r="AH216" s="289">
        <f t="shared" si="24"/>
        <v>4.319532650555967E-2</v>
      </c>
      <c r="AI216" s="289">
        <f t="shared" si="21"/>
        <v>4.911733760148522E-2</v>
      </c>
      <c r="AJ216" s="290">
        <f t="shared" si="27"/>
        <v>5396.2600878508174</v>
      </c>
      <c r="AK216" s="290">
        <f t="shared" si="25"/>
        <v>59.220110959255486</v>
      </c>
      <c r="AL216" s="290">
        <f t="shared" si="26"/>
        <v>431.95326505559666</v>
      </c>
    </row>
    <row r="217" spans="21:38" ht="9.9499999999999993" customHeight="1" x14ac:dyDescent="0.15">
      <c r="U217" s="280">
        <v>567</v>
      </c>
      <c r="V217" s="274">
        <v>42941</v>
      </c>
      <c r="W217" s="287">
        <v>5.7000000000000002E-2</v>
      </c>
      <c r="X217" s="287">
        <v>0.09</v>
      </c>
      <c r="Y217" s="287">
        <v>4.7E-2</v>
      </c>
      <c r="Z217" s="287">
        <v>5.1999999999999998E-2</v>
      </c>
      <c r="AA217" s="287">
        <v>4.8000000000000001E-2</v>
      </c>
      <c r="AB217" s="287">
        <v>7.2999999999999995E-2</v>
      </c>
      <c r="AC217" s="287">
        <v>3.5999999999999997E-2</v>
      </c>
      <c r="AD217" s="287">
        <v>4.2000000000000003E-2</v>
      </c>
      <c r="AF217" s="288">
        <f t="shared" si="22"/>
        <v>5.5196682537343522E-88</v>
      </c>
      <c r="AG217" s="289">
        <f t="shared" si="23"/>
        <v>5.8839819025805285E-3</v>
      </c>
      <c r="AH217" s="289">
        <f t="shared" si="24"/>
        <v>4.317624809646143E-2</v>
      </c>
      <c r="AI217" s="289">
        <f t="shared" si="21"/>
        <v>4.9060229999041957E-2</v>
      </c>
      <c r="AJ217" s="290">
        <f t="shared" si="27"/>
        <v>5388.2659561983392</v>
      </c>
      <c r="AK217" s="290">
        <f t="shared" si="25"/>
        <v>58.839819025805284</v>
      </c>
      <c r="AL217" s="290">
        <f t="shared" si="26"/>
        <v>431.76248096461427</v>
      </c>
    </row>
    <row r="218" spans="21:38" ht="9.9499999999999993" customHeight="1" x14ac:dyDescent="0.15">
      <c r="U218" s="280">
        <v>569</v>
      </c>
      <c r="V218" s="274">
        <v>42948</v>
      </c>
      <c r="W218" s="287">
        <v>5.3999999999999999E-2</v>
      </c>
      <c r="X218" s="287">
        <v>8.7999999999999995E-2</v>
      </c>
      <c r="Y218" s="287">
        <v>4.9000000000000002E-2</v>
      </c>
      <c r="Z218" s="287">
        <v>5.6000000000000001E-2</v>
      </c>
      <c r="AA218" s="287">
        <v>5.0999999999999997E-2</v>
      </c>
      <c r="AB218" s="287">
        <v>7.1999999999999995E-2</v>
      </c>
      <c r="AC218" s="287">
        <v>4.2999999999999997E-2</v>
      </c>
      <c r="AD218" s="287">
        <v>4.9000000000000002E-2</v>
      </c>
      <c r="AF218" s="288">
        <f t="shared" si="22"/>
        <v>3.0143970509013087E-88</v>
      </c>
      <c r="AG218" s="289">
        <f t="shared" si="23"/>
        <v>5.8461969201164116E-3</v>
      </c>
      <c r="AH218" s="289">
        <f t="shared" si="24"/>
        <v>4.3157178113869557E-2</v>
      </c>
      <c r="AI218" s="289">
        <f t="shared" si="21"/>
        <v>4.9003375033985969E-2</v>
      </c>
      <c r="AJ218" s="290">
        <f t="shared" si="27"/>
        <v>5380.3113855877709</v>
      </c>
      <c r="AK218" s="290">
        <f t="shared" si="25"/>
        <v>58.461969201164116</v>
      </c>
      <c r="AL218" s="290">
        <f t="shared" si="26"/>
        <v>431.57178113869554</v>
      </c>
    </row>
    <row r="219" spans="21:38" ht="9.9499999999999993" customHeight="1" x14ac:dyDescent="0.15">
      <c r="U219" s="280">
        <v>571</v>
      </c>
      <c r="V219" s="274">
        <v>42957</v>
      </c>
      <c r="W219" s="287">
        <v>5.8999999999999997E-2</v>
      </c>
      <c r="X219" s="287">
        <v>0.08</v>
      </c>
      <c r="Y219" s="287">
        <v>5.5E-2</v>
      </c>
      <c r="Z219" s="287">
        <v>5.5E-2</v>
      </c>
      <c r="AA219" s="287">
        <v>0.05</v>
      </c>
      <c r="AB219" s="287">
        <v>7.3999999999999996E-2</v>
      </c>
      <c r="AC219" s="287">
        <v>4.2000000000000003E-2</v>
      </c>
      <c r="AD219" s="287">
        <v>4.7E-2</v>
      </c>
      <c r="AF219" s="288">
        <f t="shared" si="22"/>
        <v>1.3849280649345198E-88</v>
      </c>
      <c r="AG219" s="289">
        <f t="shared" si="23"/>
        <v>5.7979725461966012E-3</v>
      </c>
      <c r="AH219" s="289">
        <f t="shared" si="24"/>
        <v>4.3132671940638717E-2</v>
      </c>
      <c r="AI219" s="289">
        <f t="shared" si="21"/>
        <v>4.8930644486835317E-2</v>
      </c>
      <c r="AJ219" s="290">
        <f t="shared" si="27"/>
        <v>5370.1418107338877</v>
      </c>
      <c r="AK219" s="290">
        <f t="shared" si="25"/>
        <v>57.979725461966012</v>
      </c>
      <c r="AL219" s="290">
        <f t="shared" si="26"/>
        <v>431.3267194063871</v>
      </c>
    </row>
    <row r="220" spans="21:38" ht="9.9499999999999993" customHeight="1" x14ac:dyDescent="0.15">
      <c r="U220" s="280">
        <v>573</v>
      </c>
      <c r="V220" s="274">
        <v>42962</v>
      </c>
      <c r="W220" s="287">
        <v>5.3999999999999999E-2</v>
      </c>
      <c r="X220" s="287">
        <v>8.4000000000000005E-2</v>
      </c>
      <c r="Y220" s="287">
        <v>4.5999999999999999E-2</v>
      </c>
      <c r="Z220" s="287">
        <v>4.4999999999999998E-2</v>
      </c>
      <c r="AA220" s="287">
        <v>4.9000000000000002E-2</v>
      </c>
      <c r="AB220" s="287">
        <v>7.1999999999999995E-2</v>
      </c>
      <c r="AC220" s="287">
        <v>4.4999999999999998E-2</v>
      </c>
      <c r="AD220" s="287">
        <v>4.5999999999999999E-2</v>
      </c>
      <c r="AF220" s="288">
        <f t="shared" si="22"/>
        <v>8.9903255037183277E-89</v>
      </c>
      <c r="AG220" s="289">
        <f t="shared" si="23"/>
        <v>5.771353324936143E-3</v>
      </c>
      <c r="AH220" s="289">
        <f t="shared" si="24"/>
        <v>4.3119063413319343E-2</v>
      </c>
      <c r="AI220" s="289">
        <f t="shared" si="21"/>
        <v>4.8890416738255484E-2</v>
      </c>
      <c r="AJ220" s="290">
        <f t="shared" si="27"/>
        <v>5364.5199336988171</v>
      </c>
      <c r="AK220" s="290">
        <f t="shared" si="25"/>
        <v>57.713533249361426</v>
      </c>
      <c r="AL220" s="290">
        <f t="shared" si="26"/>
        <v>431.19063413319344</v>
      </c>
    </row>
    <row r="221" spans="21:38" ht="9.9499999999999993" customHeight="1" x14ac:dyDescent="0.15">
      <c r="U221" s="280">
        <v>575</v>
      </c>
      <c r="V221" s="274">
        <v>42969</v>
      </c>
      <c r="W221" s="287">
        <v>5.3999999999999999E-2</v>
      </c>
      <c r="X221" s="287">
        <v>9.0999999999999998E-2</v>
      </c>
      <c r="Y221" s="287">
        <v>4.8000000000000001E-2</v>
      </c>
      <c r="Z221" s="287">
        <v>5.6000000000000001E-2</v>
      </c>
      <c r="AA221" s="287">
        <v>4.5999999999999999E-2</v>
      </c>
      <c r="AB221" s="287">
        <v>7.2999999999999995E-2</v>
      </c>
      <c r="AC221" s="287">
        <v>4.1000000000000002E-2</v>
      </c>
      <c r="AD221" s="287">
        <v>4.8000000000000001E-2</v>
      </c>
      <c r="AF221" s="288">
        <f t="shared" si="22"/>
        <v>4.9097897625853198E-89</v>
      </c>
      <c r="AG221" s="289">
        <f t="shared" si="23"/>
        <v>5.7342916058847502E-3</v>
      </c>
      <c r="AH221" s="289">
        <f t="shared" si="24"/>
        <v>4.3100018687922341E-2</v>
      </c>
      <c r="AI221" s="289">
        <f t="shared" si="21"/>
        <v>4.8834310293807089E-2</v>
      </c>
      <c r="AJ221" s="290">
        <f t="shared" si="27"/>
        <v>5356.6825595027021</v>
      </c>
      <c r="AK221" s="290">
        <f t="shared" si="25"/>
        <v>57.3429160588475</v>
      </c>
      <c r="AL221" s="290">
        <f t="shared" si="26"/>
        <v>431.00018687922335</v>
      </c>
    </row>
    <row r="222" spans="21:38" ht="9.9499999999999993" customHeight="1" x14ac:dyDescent="0.15">
      <c r="U222" s="280">
        <v>577</v>
      </c>
      <c r="V222" s="274">
        <v>42976</v>
      </c>
      <c r="W222" s="287">
        <v>5.5E-2</v>
      </c>
      <c r="X222" s="287">
        <v>9.1999999999999998E-2</v>
      </c>
      <c r="Y222" s="287">
        <v>0.05</v>
      </c>
      <c r="Z222" s="287">
        <v>5.7000000000000002E-2</v>
      </c>
      <c r="AA222" s="287">
        <v>5.1999999999999998E-2</v>
      </c>
      <c r="AB222" s="287">
        <v>7.0999999999999994E-2</v>
      </c>
      <c r="AC222" s="287">
        <v>4.2999999999999997E-2</v>
      </c>
      <c r="AD222" s="287">
        <v>4.2999999999999997E-2</v>
      </c>
      <c r="AF222" s="288">
        <f t="shared" si="22"/>
        <v>2.6813306707103007E-89</v>
      </c>
      <c r="AG222" s="289">
        <f t="shared" si="23"/>
        <v>5.6974678849148657E-3</v>
      </c>
      <c r="AH222" s="289">
        <f t="shared" si="24"/>
        <v>4.3080982374154364E-2</v>
      </c>
      <c r="AI222" s="289">
        <f t="shared" si="21"/>
        <v>4.8778450259069232E-2</v>
      </c>
      <c r="AJ222" s="290">
        <f t="shared" si="27"/>
        <v>5348.8837604926184</v>
      </c>
      <c r="AK222" s="290">
        <f t="shared" si="25"/>
        <v>56.974678849148653</v>
      </c>
      <c r="AL222" s="290">
        <f t="shared" si="26"/>
        <v>430.80982374154365</v>
      </c>
    </row>
    <row r="223" spans="21:38" ht="9.9499999999999993" customHeight="1" x14ac:dyDescent="0.15">
      <c r="U223" s="280">
        <v>579</v>
      </c>
      <c r="V223" s="274">
        <v>42983</v>
      </c>
      <c r="W223" s="287">
        <v>5.5E-2</v>
      </c>
      <c r="X223" s="287">
        <v>8.7999999999999995E-2</v>
      </c>
      <c r="Y223" s="287">
        <v>5.2999999999999999E-2</v>
      </c>
      <c r="Z223" s="287">
        <v>5.5E-2</v>
      </c>
      <c r="AA223" s="287">
        <v>0.05</v>
      </c>
      <c r="AB223" s="287">
        <v>6.9000000000000006E-2</v>
      </c>
      <c r="AC223" s="287">
        <v>0.04</v>
      </c>
      <c r="AD223" s="287">
        <v>4.7E-2</v>
      </c>
      <c r="AF223" s="288">
        <f t="shared" si="22"/>
        <v>1.464326277364999E-89</v>
      </c>
      <c r="AG223" s="289">
        <f t="shared" si="23"/>
        <v>5.6608806336816576E-3</v>
      </c>
      <c r="AH223" s="289">
        <f t="shared" si="24"/>
        <v>4.306195446830019E-2</v>
      </c>
      <c r="AI223" s="289">
        <f t="shared" si="21"/>
        <v>4.8722835101981846E-2</v>
      </c>
      <c r="AJ223" s="290">
        <f t="shared" si="27"/>
        <v>5341.1232941429053</v>
      </c>
      <c r="AK223" s="290">
        <f t="shared" si="25"/>
        <v>56.608806336816571</v>
      </c>
      <c r="AL223" s="290">
        <f t="shared" si="26"/>
        <v>430.61954468300183</v>
      </c>
    </row>
    <row r="224" spans="21:38" ht="9.9499999999999993" customHeight="1" x14ac:dyDescent="0.15">
      <c r="U224" s="280">
        <v>581</v>
      </c>
      <c r="V224" s="274">
        <v>42990</v>
      </c>
      <c r="W224" s="287">
        <v>5.2999999999999999E-2</v>
      </c>
      <c r="X224" s="287">
        <v>9.0999999999999998E-2</v>
      </c>
      <c r="Y224" s="287">
        <v>5.1999999999999998E-2</v>
      </c>
      <c r="Z224" s="287">
        <v>5.6000000000000001E-2</v>
      </c>
      <c r="AA224" s="287">
        <v>5.2999999999999999E-2</v>
      </c>
      <c r="AB224" s="287">
        <v>6.5000000000000002E-2</v>
      </c>
      <c r="AC224" s="287">
        <v>4.3999999999999997E-2</v>
      </c>
      <c r="AD224" s="287">
        <v>4.8000000000000001E-2</v>
      </c>
      <c r="AF224" s="288">
        <f t="shared" si="22"/>
        <v>7.9969675877898004E-90</v>
      </c>
      <c r="AG224" s="289">
        <f t="shared" si="23"/>
        <v>5.6245283336548149E-3</v>
      </c>
      <c r="AH224" s="289">
        <f t="shared" si="24"/>
        <v>4.3042934966646226E-2</v>
      </c>
      <c r="AI224" s="289">
        <f t="shared" si="21"/>
        <v>4.8667463300301042E-2</v>
      </c>
      <c r="AJ224" s="290">
        <f t="shared" si="27"/>
        <v>5333.4009194830305</v>
      </c>
      <c r="AK224" s="290">
        <f t="shared" si="25"/>
        <v>56.245283336548141</v>
      </c>
      <c r="AL224" s="290">
        <f t="shared" si="26"/>
        <v>430.42934966646226</v>
      </c>
    </row>
    <row r="225" spans="21:38" ht="9.9499999999999993" customHeight="1" x14ac:dyDescent="0.15">
      <c r="U225" s="280">
        <v>583</v>
      </c>
      <c r="V225" s="274">
        <v>42997</v>
      </c>
      <c r="W225" s="287">
        <v>5.7000000000000002E-2</v>
      </c>
      <c r="X225" s="287">
        <v>8.5000000000000006E-2</v>
      </c>
      <c r="Y225" s="287">
        <v>5.5E-2</v>
      </c>
      <c r="Z225" s="287">
        <v>5.0999999999999997E-2</v>
      </c>
      <c r="AA225" s="287">
        <v>4.9000000000000002E-2</v>
      </c>
      <c r="AB225" s="287">
        <v>7.4999999999999997E-2</v>
      </c>
      <c r="AC225" s="287">
        <v>4.7E-2</v>
      </c>
      <c r="AD225" s="287">
        <v>4.8000000000000001E-2</v>
      </c>
      <c r="AF225" s="288">
        <f t="shared" si="22"/>
        <v>4.3672978890496303E-90</v>
      </c>
      <c r="AG225" s="289">
        <f t="shared" si="23"/>
        <v>5.5884094760555343E-3</v>
      </c>
      <c r="AH225" s="289">
        <f t="shared" si="24"/>
        <v>4.3023923865480526E-2</v>
      </c>
      <c r="AI225" s="289">
        <f t="shared" si="21"/>
        <v>4.8612333341536057E-2</v>
      </c>
      <c r="AJ225" s="290">
        <f t="shared" si="27"/>
        <v>5325.7163970876027</v>
      </c>
      <c r="AK225" s="290">
        <f t="shared" si="25"/>
        <v>55.884094760555342</v>
      </c>
      <c r="AL225" s="290">
        <f t="shared" si="26"/>
        <v>430.23923865480521</v>
      </c>
    </row>
    <row r="226" spans="21:38" ht="9.9499999999999993" customHeight="1" x14ac:dyDescent="0.15">
      <c r="U226" s="280">
        <v>585</v>
      </c>
      <c r="V226" s="274">
        <v>43004</v>
      </c>
      <c r="W226" s="287">
        <v>5.5E-2</v>
      </c>
      <c r="X226" s="287">
        <v>8.5999999999999993E-2</v>
      </c>
      <c r="Y226" s="287">
        <v>5.1999999999999998E-2</v>
      </c>
      <c r="Z226" s="287">
        <v>5.6000000000000001E-2</v>
      </c>
      <c r="AA226" s="287">
        <v>4.8000000000000001E-2</v>
      </c>
      <c r="AB226" s="287">
        <v>7.0999999999999994E-2</v>
      </c>
      <c r="AC226" s="287">
        <v>4.8000000000000001E-2</v>
      </c>
      <c r="AD226" s="287">
        <v>4.9000000000000002E-2</v>
      </c>
      <c r="AF226" s="288">
        <f t="shared" si="22"/>
        <v>2.3850654191496317E-90</v>
      </c>
      <c r="AG226" s="289">
        <f t="shared" si="23"/>
        <v>5.5525225617938751E-3</v>
      </c>
      <c r="AH226" s="289">
        <f t="shared" si="24"/>
        <v>4.3004921161092786E-2</v>
      </c>
      <c r="AI226" s="289">
        <f t="shared" si="21"/>
        <v>4.8557443722886659E-2</v>
      </c>
      <c r="AJ226" s="290">
        <f t="shared" si="27"/>
        <v>5318.069489066449</v>
      </c>
      <c r="AK226" s="290">
        <f t="shared" si="25"/>
        <v>55.525225617938744</v>
      </c>
      <c r="AL226" s="290">
        <f t="shared" si="26"/>
        <v>430.04921161092784</v>
      </c>
    </row>
    <row r="227" spans="21:38" ht="9.9499999999999993" customHeight="1" x14ac:dyDescent="0.15">
      <c r="U227" s="280">
        <v>587</v>
      </c>
      <c r="V227" s="274">
        <v>43011</v>
      </c>
      <c r="W227" s="287">
        <v>5.3999999999999999E-2</v>
      </c>
      <c r="X227" s="287">
        <v>8.8999999999999996E-2</v>
      </c>
      <c r="Y227" s="287">
        <v>5.8000000000000003E-2</v>
      </c>
      <c r="Z227" s="287">
        <v>5.2999999999999999E-2</v>
      </c>
      <c r="AA227" s="287">
        <v>4.8000000000000001E-2</v>
      </c>
      <c r="AB227" s="287">
        <v>6.7000000000000004E-2</v>
      </c>
      <c r="AC227" s="287">
        <v>4.2000000000000003E-2</v>
      </c>
      <c r="AD227" s="287">
        <v>4.8000000000000001E-2</v>
      </c>
      <c r="AF227" s="288">
        <f t="shared" si="22"/>
        <v>1.3025301223179919E-90</v>
      </c>
      <c r="AG227" s="289">
        <f t="shared" si="23"/>
        <v>5.5168661014065729E-3</v>
      </c>
      <c r="AH227" s="289">
        <f t="shared" si="24"/>
        <v>4.2985926849774335E-2</v>
      </c>
      <c r="AI227" s="289">
        <f t="shared" si="21"/>
        <v>4.8502792951180908E-2</v>
      </c>
      <c r="AJ227" s="290">
        <f t="shared" si="27"/>
        <v>5310.4599590547596</v>
      </c>
      <c r="AK227" s="290">
        <f t="shared" si="25"/>
        <v>55.168661014065727</v>
      </c>
      <c r="AL227" s="290">
        <f t="shared" si="26"/>
        <v>429.8592684977433</v>
      </c>
    </row>
    <row r="228" spans="21:38" ht="9.9499999999999993" customHeight="1" x14ac:dyDescent="0.15">
      <c r="U228" s="280">
        <v>589</v>
      </c>
      <c r="V228" s="274">
        <v>43018</v>
      </c>
      <c r="W228" s="287">
        <v>5.7000000000000002E-2</v>
      </c>
      <c r="X228" s="287">
        <v>8.8999999999999996E-2</v>
      </c>
      <c r="Y228" s="287">
        <v>5.7000000000000002E-2</v>
      </c>
      <c r="Z228" s="287">
        <v>5.2999999999999999E-2</v>
      </c>
      <c r="AA228" s="287">
        <v>0.05</v>
      </c>
      <c r="AB228" s="287">
        <v>7.2999999999999995E-2</v>
      </c>
      <c r="AC228" s="287">
        <v>4.4999999999999998E-2</v>
      </c>
      <c r="AD228" s="287">
        <v>4.9000000000000002E-2</v>
      </c>
      <c r="AF228" s="288">
        <f t="shared" si="22"/>
        <v>7.1133676498935023E-91</v>
      </c>
      <c r="AG228" s="289">
        <f t="shared" si="23"/>
        <v>5.4814386149951849E-3</v>
      </c>
      <c r="AH228" s="289">
        <f t="shared" si="24"/>
        <v>4.2966940927818137E-2</v>
      </c>
      <c r="AI228" s="289">
        <f t="shared" si="21"/>
        <v>4.8448379542813322E-2</v>
      </c>
      <c r="AJ228" s="290">
        <f t="shared" si="27"/>
        <v>5302.8875722032917</v>
      </c>
      <c r="AK228" s="290">
        <f t="shared" si="25"/>
        <v>54.814386149951844</v>
      </c>
      <c r="AL228" s="290">
        <f t="shared" si="26"/>
        <v>429.66940927818132</v>
      </c>
    </row>
    <row r="229" spans="21:38" ht="9.9499999999999993" customHeight="1" x14ac:dyDescent="0.15">
      <c r="U229" s="280">
        <v>591</v>
      </c>
      <c r="V229" s="274">
        <v>43025</v>
      </c>
      <c r="W229" s="287">
        <v>5.5E-2</v>
      </c>
      <c r="X229" s="287">
        <v>8.3000000000000004E-2</v>
      </c>
      <c r="Y229" s="287">
        <v>5.3999999999999999E-2</v>
      </c>
      <c r="Z229" s="287">
        <v>5.1999999999999998E-2</v>
      </c>
      <c r="AA229" s="287">
        <v>5.3999999999999999E-2</v>
      </c>
      <c r="AB229" s="287">
        <v>7.6999999999999999E-2</v>
      </c>
      <c r="AC229" s="287">
        <v>4.4999999999999998E-2</v>
      </c>
      <c r="AD229" s="287">
        <v>4.8000000000000001E-2</v>
      </c>
      <c r="AF229" s="288">
        <f t="shared" si="22"/>
        <v>3.8847469594407849E-91</v>
      </c>
      <c r="AG229" s="289">
        <f t="shared" si="23"/>
        <v>5.4462386321646981E-3</v>
      </c>
      <c r="AH229" s="289">
        <f t="shared" si="24"/>
        <v>4.2947963391518802E-2</v>
      </c>
      <c r="AI229" s="289">
        <f t="shared" si="21"/>
        <v>4.8394202023683497E-2</v>
      </c>
      <c r="AJ229" s="290">
        <f t="shared" si="27"/>
        <v>5295.3520951686387</v>
      </c>
      <c r="AK229" s="290">
        <f t="shared" si="25"/>
        <v>54.462386321646981</v>
      </c>
      <c r="AL229" s="290">
        <f t="shared" si="26"/>
        <v>429.479633915188</v>
      </c>
    </row>
    <row r="230" spans="21:38" ht="9.9499999999999993" customHeight="1" x14ac:dyDescent="0.15">
      <c r="U230" s="280">
        <v>593</v>
      </c>
      <c r="V230" s="274">
        <v>43032</v>
      </c>
      <c r="W230" s="287">
        <v>5.1999999999999998E-2</v>
      </c>
      <c r="X230" s="287">
        <v>8.4000000000000005E-2</v>
      </c>
      <c r="Y230" s="287">
        <v>5.5E-2</v>
      </c>
      <c r="Z230" s="287">
        <v>5.1999999999999998E-2</v>
      </c>
      <c r="AA230" s="287">
        <v>5.2999999999999999E-2</v>
      </c>
      <c r="AB230" s="287">
        <v>7.2999999999999995E-2</v>
      </c>
      <c r="AC230" s="287">
        <v>4.2000000000000003E-2</v>
      </c>
      <c r="AD230" s="287">
        <v>5.1999999999999998E-2</v>
      </c>
      <c r="AF230" s="288">
        <f t="shared" si="22"/>
        <v>2.1215350705388075E-91</v>
      </c>
      <c r="AG230" s="289">
        <f t="shared" si="23"/>
        <v>5.4112646919624932E-3</v>
      </c>
      <c r="AH230" s="289">
        <f t="shared" si="24"/>
        <v>4.2928994237172578E-2</v>
      </c>
      <c r="AI230" s="289">
        <f t="shared" si="21"/>
        <v>4.8340258929135071E-2</v>
      </c>
      <c r="AJ230" s="290">
        <f t="shared" si="27"/>
        <v>5287.8532961035626</v>
      </c>
      <c r="AK230" s="290">
        <f t="shared" si="25"/>
        <v>54.112646919624922</v>
      </c>
      <c r="AL230" s="290">
        <f t="shared" si="26"/>
        <v>429.28994237172572</v>
      </c>
    </row>
    <row r="231" spans="21:38" ht="9.9499999999999993" customHeight="1" x14ac:dyDescent="0.15">
      <c r="U231" s="280">
        <v>595</v>
      </c>
      <c r="V231" s="274">
        <v>43039</v>
      </c>
      <c r="W231" s="287">
        <v>5.2999999999999999E-2</v>
      </c>
      <c r="X231" s="287">
        <v>8.5999999999999993E-2</v>
      </c>
      <c r="Y231" s="287">
        <v>5.2999999999999999E-2</v>
      </c>
      <c r="Z231" s="287">
        <v>5.2999999999999999E-2</v>
      </c>
      <c r="AA231" s="287">
        <v>5.0999999999999997E-2</v>
      </c>
      <c r="AB231" s="287">
        <v>6.8000000000000005E-2</v>
      </c>
      <c r="AC231" s="287">
        <v>4.5999999999999999E-2</v>
      </c>
      <c r="AD231" s="287">
        <v>4.9000000000000002E-2</v>
      </c>
      <c r="AF231" s="288">
        <f t="shared" si="22"/>
        <v>1.1586111277049602E-91</v>
      </c>
      <c r="AG231" s="289">
        <f t="shared" si="23"/>
        <v>5.3765153428176849E-3</v>
      </c>
      <c r="AH231" s="289">
        <f t="shared" si="24"/>
        <v>4.2910033461077329E-2</v>
      </c>
      <c r="AI231" s="289">
        <f t="shared" ref="AI231:AI294" si="28">AG231+AH231</f>
        <v>4.8286548803895012E-2</v>
      </c>
      <c r="AJ231" s="290">
        <f t="shared" si="27"/>
        <v>5280.3909446473826</v>
      </c>
      <c r="AK231" s="290">
        <f t="shared" si="25"/>
        <v>53.765153428176845</v>
      </c>
      <c r="AL231" s="290">
        <f t="shared" si="26"/>
        <v>429.1003346107733</v>
      </c>
    </row>
    <row r="232" spans="21:38" ht="9.9499999999999993" customHeight="1" x14ac:dyDescent="0.15">
      <c r="U232" s="280">
        <v>597</v>
      </c>
      <c r="V232" s="274">
        <v>43046</v>
      </c>
      <c r="W232" s="287">
        <v>5.5E-2</v>
      </c>
      <c r="X232" s="287">
        <v>9.0999999999999998E-2</v>
      </c>
      <c r="Y232" s="287">
        <v>5.6000000000000001E-2</v>
      </c>
      <c r="Z232" s="287">
        <v>5.1999999999999998E-2</v>
      </c>
      <c r="AA232" s="287">
        <v>5.0999999999999997E-2</v>
      </c>
      <c r="AB232" s="287">
        <v>7.4999999999999997E-2</v>
      </c>
      <c r="AC232" s="287">
        <v>4.2000000000000003E-2</v>
      </c>
      <c r="AD232" s="287">
        <v>5.1999999999999998E-2</v>
      </c>
      <c r="AF232" s="288">
        <f t="shared" si="22"/>
        <v>6.3273983253113039E-92</v>
      </c>
      <c r="AG232" s="289">
        <f t="shared" si="23"/>
        <v>5.3419891424809204E-3</v>
      </c>
      <c r="AH232" s="289">
        <f t="shared" si="24"/>
        <v>4.2891081059532585E-2</v>
      </c>
      <c r="AI232" s="289">
        <f t="shared" si="28"/>
        <v>4.8233070202013506E-2</v>
      </c>
      <c r="AJ232" s="290">
        <f t="shared" si="27"/>
        <v>5272.9648119164376</v>
      </c>
      <c r="AK232" s="290">
        <f t="shared" si="25"/>
        <v>53.419891424809201</v>
      </c>
      <c r="AL232" s="290">
        <f t="shared" si="26"/>
        <v>428.91081059532581</v>
      </c>
    </row>
    <row r="233" spans="21:38" ht="9.9499999999999993" customHeight="1" x14ac:dyDescent="0.15">
      <c r="U233" s="280">
        <v>599</v>
      </c>
      <c r="V233" s="274">
        <v>43053</v>
      </c>
      <c r="W233" s="287">
        <v>5.6000000000000001E-2</v>
      </c>
      <c r="X233" s="287">
        <v>8.1000000000000003E-2</v>
      </c>
      <c r="Y233" s="287">
        <v>0.06</v>
      </c>
      <c r="Z233" s="287">
        <v>5.3999999999999999E-2</v>
      </c>
      <c r="AA233" s="287">
        <v>5.0999999999999997E-2</v>
      </c>
      <c r="AB233" s="287">
        <v>7.3999999999999996E-2</v>
      </c>
      <c r="AC233" s="287">
        <v>4.2000000000000003E-2</v>
      </c>
      <c r="AD233" s="287">
        <v>4.5999999999999999E-2</v>
      </c>
      <c r="AF233" s="288">
        <f t="shared" si="22"/>
        <v>3.4555139865142787E-92</v>
      </c>
      <c r="AG233" s="289">
        <f t="shared" si="23"/>
        <v>5.3076846579644702E-3</v>
      </c>
      <c r="AH233" s="289">
        <f t="shared" si="24"/>
        <v>4.2872137028839491E-2</v>
      </c>
      <c r="AI233" s="289">
        <f t="shared" si="28"/>
        <v>4.8179821686803959E-2</v>
      </c>
      <c r="AJ233" s="290">
        <f t="shared" si="27"/>
        <v>5265.5746704945923</v>
      </c>
      <c r="AK233" s="290">
        <f t="shared" si="25"/>
        <v>53.076846579644695</v>
      </c>
      <c r="AL233" s="290">
        <f t="shared" si="26"/>
        <v>428.72137028839489</v>
      </c>
    </row>
    <row r="234" spans="21:38" ht="9.9499999999999993" customHeight="1" x14ac:dyDescent="0.15">
      <c r="U234" s="280">
        <v>601</v>
      </c>
      <c r="V234" s="274">
        <v>43060</v>
      </c>
      <c r="W234" s="287">
        <v>0.05</v>
      </c>
      <c r="X234" s="287">
        <v>9.6000000000000002E-2</v>
      </c>
      <c r="Y234" s="287">
        <v>5.3999999999999999E-2</v>
      </c>
      <c r="Z234" s="287">
        <v>5.3999999999999999E-2</v>
      </c>
      <c r="AA234" s="287">
        <v>5.3999999999999999E-2</v>
      </c>
      <c r="AB234" s="287">
        <v>7.5999999999999998E-2</v>
      </c>
      <c r="AC234" s="287">
        <v>4.5999999999999999E-2</v>
      </c>
      <c r="AD234" s="287">
        <v>4.7E-2</v>
      </c>
      <c r="AF234" s="288">
        <f t="shared" si="22"/>
        <v>1.8871226840943879E-92</v>
      </c>
      <c r="AG234" s="289">
        <f t="shared" si="23"/>
        <v>5.273600465482798E-3</v>
      </c>
      <c r="AH234" s="289">
        <f t="shared" si="24"/>
        <v>4.2853201365300825E-2</v>
      </c>
      <c r="AI234" s="289">
        <f t="shared" si="28"/>
        <v>4.8126801830783619E-2</v>
      </c>
      <c r="AJ234" s="290">
        <f t="shared" si="27"/>
        <v>5258.2202944238234</v>
      </c>
      <c r="AK234" s="290">
        <f t="shared" si="25"/>
        <v>52.736004654827973</v>
      </c>
      <c r="AL234" s="290">
        <f t="shared" si="26"/>
        <v>428.53201365300822</v>
      </c>
    </row>
    <row r="235" spans="21:38" ht="9.9499999999999993" customHeight="1" x14ac:dyDescent="0.15">
      <c r="U235" s="280">
        <v>603</v>
      </c>
      <c r="V235" s="274">
        <v>43067</v>
      </c>
      <c r="W235" s="287">
        <v>5.7000000000000002E-2</v>
      </c>
      <c r="X235" s="287">
        <v>9.4E-2</v>
      </c>
      <c r="Y235" s="287">
        <v>5.7000000000000002E-2</v>
      </c>
      <c r="Z235" s="287">
        <v>5.7000000000000002E-2</v>
      </c>
      <c r="AA235" s="287">
        <v>0.05</v>
      </c>
      <c r="AB235" s="287">
        <v>7.5999999999999998E-2</v>
      </c>
      <c r="AC235" s="287">
        <v>4.3999999999999997E-2</v>
      </c>
      <c r="AD235" s="287">
        <v>4.7E-2</v>
      </c>
      <c r="AF235" s="288">
        <f t="shared" si="22"/>
        <v>1.0305940125612883E-92</v>
      </c>
      <c r="AG235" s="289">
        <f t="shared" si="23"/>
        <v>5.2397351503934327E-3</v>
      </c>
      <c r="AH235" s="289">
        <f t="shared" si="24"/>
        <v>4.2834274065221008E-2</v>
      </c>
      <c r="AI235" s="289">
        <f t="shared" si="28"/>
        <v>4.8074009215614444E-2</v>
      </c>
      <c r="AJ235" s="290">
        <f t="shared" si="27"/>
        <v>5250.9014591948535</v>
      </c>
      <c r="AK235" s="290">
        <f t="shared" si="25"/>
        <v>52.397351503934317</v>
      </c>
      <c r="AL235" s="290">
        <f t="shared" si="26"/>
        <v>428.34274065221007</v>
      </c>
    </row>
    <row r="236" spans="21:38" ht="9.9499999999999993" customHeight="1" x14ac:dyDescent="0.15">
      <c r="U236" s="280">
        <v>605</v>
      </c>
      <c r="V236" s="274">
        <v>43074</v>
      </c>
      <c r="W236" s="287">
        <v>5.7000000000000002E-2</v>
      </c>
      <c r="X236" s="287">
        <v>8.6999999999999994E-2</v>
      </c>
      <c r="Y236" s="287">
        <v>5.8999999999999997E-2</v>
      </c>
      <c r="Z236" s="287">
        <v>5.2999999999999999E-2</v>
      </c>
      <c r="AA236" s="287">
        <v>0.05</v>
      </c>
      <c r="AB236" s="287">
        <v>6.7000000000000004E-2</v>
      </c>
      <c r="AC236" s="287">
        <v>4.9000000000000002E-2</v>
      </c>
      <c r="AD236" s="287">
        <v>0.05</v>
      </c>
      <c r="AF236" s="288">
        <f t="shared" si="22"/>
        <v>5.6282722245846484E-93</v>
      </c>
      <c r="AG236" s="289">
        <f t="shared" si="23"/>
        <v>5.206087307138273E-3</v>
      </c>
      <c r="AH236" s="289">
        <f t="shared" si="24"/>
        <v>4.2815355124906085E-2</v>
      </c>
      <c r="AI236" s="289">
        <f t="shared" si="28"/>
        <v>4.8021442432044356E-2</v>
      </c>
      <c r="AJ236" s="290">
        <f t="shared" si="27"/>
        <v>5243.6179417378462</v>
      </c>
      <c r="AK236" s="290">
        <f t="shared" si="25"/>
        <v>52.06087307138273</v>
      </c>
      <c r="AL236" s="290">
        <f t="shared" si="26"/>
        <v>428.1535512490608</v>
      </c>
    </row>
    <row r="237" spans="21:38" ht="9.9499999999999993" customHeight="1" x14ac:dyDescent="0.15">
      <c r="U237" s="280">
        <v>607</v>
      </c>
      <c r="V237" s="274">
        <v>43081</v>
      </c>
      <c r="W237" s="287">
        <v>5.7000000000000002E-2</v>
      </c>
      <c r="X237" s="287">
        <v>9.1999999999999998E-2</v>
      </c>
      <c r="Y237" s="287">
        <v>0.06</v>
      </c>
      <c r="Z237" s="287">
        <v>5.8999999999999997E-2</v>
      </c>
      <c r="AA237" s="287">
        <v>5.2999999999999999E-2</v>
      </c>
      <c r="AB237" s="287">
        <v>7.5999999999999998E-2</v>
      </c>
      <c r="AC237" s="287">
        <v>4.4999999999999998E-2</v>
      </c>
      <c r="AD237" s="287">
        <v>4.9000000000000002E-2</v>
      </c>
      <c r="AF237" s="288">
        <f t="shared" si="22"/>
        <v>3.0737077692994258E-93</v>
      </c>
      <c r="AG237" s="289">
        <f t="shared" si="23"/>
        <v>5.1726555391852494E-3</v>
      </c>
      <c r="AH237" s="289">
        <f t="shared" si="24"/>
        <v>4.2796444540663725E-2</v>
      </c>
      <c r="AI237" s="289">
        <f t="shared" si="28"/>
        <v>4.7969100079848975E-2</v>
      </c>
      <c r="AJ237" s="290">
        <f t="shared" si="27"/>
        <v>5236.3695204131673</v>
      </c>
      <c r="AK237" s="290">
        <f t="shared" si="25"/>
        <v>51.726555391852486</v>
      </c>
      <c r="AL237" s="290">
        <f t="shared" si="26"/>
        <v>427.96444540663725</v>
      </c>
    </row>
    <row r="238" spans="21:38" ht="9.9499999999999993" customHeight="1" x14ac:dyDescent="0.15">
      <c r="U238" s="280">
        <v>609</v>
      </c>
      <c r="V238" s="274">
        <v>43088</v>
      </c>
      <c r="W238" s="287">
        <v>5.2999999999999999E-2</v>
      </c>
      <c r="X238" s="287">
        <v>0.09</v>
      </c>
      <c r="Y238" s="287">
        <v>5.2999999999999999E-2</v>
      </c>
      <c r="Z238" s="287">
        <v>5.6000000000000001E-2</v>
      </c>
      <c r="AA238" s="287">
        <v>5.1999999999999998E-2</v>
      </c>
      <c r="AB238" s="287">
        <v>7.5999999999999998E-2</v>
      </c>
      <c r="AC238" s="287">
        <v>4.3999999999999997E-2</v>
      </c>
      <c r="AD238" s="287">
        <v>4.3999999999999997E-2</v>
      </c>
      <c r="AF238" s="288">
        <f t="shared" si="22"/>
        <v>1.67861096159912E-93</v>
      </c>
      <c r="AG238" s="289">
        <f t="shared" si="23"/>
        <v>5.1394384589703518E-3</v>
      </c>
      <c r="AH238" s="289">
        <f t="shared" si="24"/>
        <v>4.2777542308803262E-2</v>
      </c>
      <c r="AI238" s="289">
        <f t="shared" si="28"/>
        <v>4.7916980767773613E-2</v>
      </c>
      <c r="AJ238" s="290">
        <f t="shared" si="27"/>
        <v>5229.1559750021988</v>
      </c>
      <c r="AK238" s="290">
        <f t="shared" si="25"/>
        <v>51.394384589703513</v>
      </c>
      <c r="AL238" s="290">
        <f t="shared" si="26"/>
        <v>427.7754230880326</v>
      </c>
    </row>
    <row r="239" spans="21:38" ht="9.9499999999999993" customHeight="1" x14ac:dyDescent="0.15">
      <c r="U239" s="280">
        <v>611</v>
      </c>
      <c r="V239" s="274">
        <v>43095</v>
      </c>
      <c r="W239" s="287">
        <v>5.7000000000000002E-2</v>
      </c>
      <c r="X239" s="287">
        <v>8.5999999999999993E-2</v>
      </c>
      <c r="Y239" s="287">
        <v>6.4000000000000001E-2</v>
      </c>
      <c r="Z239" s="287">
        <v>5.0999999999999997E-2</v>
      </c>
      <c r="AA239" s="287">
        <v>4.7E-2</v>
      </c>
      <c r="AB239" s="287">
        <v>6.0999999999999999E-2</v>
      </c>
      <c r="AC239" s="287">
        <v>4.3999999999999997E-2</v>
      </c>
      <c r="AD239" s="287">
        <v>4.2000000000000003E-2</v>
      </c>
      <c r="AF239" s="288">
        <f t="shared" si="22"/>
        <v>9.1672174841883323E-94</v>
      </c>
      <c r="AG239" s="289">
        <f t="shared" si="23"/>
        <v>5.1064346878400514E-3</v>
      </c>
      <c r="AH239" s="289">
        <f t="shared" si="24"/>
        <v>4.2758648425635606E-2</v>
      </c>
      <c r="AI239" s="289">
        <f t="shared" si="28"/>
        <v>4.7865083113475655E-2</v>
      </c>
      <c r="AJ239" s="290">
        <f t="shared" si="27"/>
        <v>5221.9770866982208</v>
      </c>
      <c r="AK239" s="290">
        <f t="shared" si="25"/>
        <v>51.064346878400507</v>
      </c>
      <c r="AL239" s="290">
        <f t="shared" si="26"/>
        <v>427.58648425635602</v>
      </c>
    </row>
    <row r="240" spans="21:38" ht="9.9499999999999993" customHeight="1" x14ac:dyDescent="0.15">
      <c r="U240" s="280">
        <v>613</v>
      </c>
      <c r="V240" s="274">
        <v>43109</v>
      </c>
      <c r="W240" s="287">
        <v>5.1999999999999998E-2</v>
      </c>
      <c r="X240" s="287">
        <v>8.7999999999999995E-2</v>
      </c>
      <c r="Y240" s="287">
        <v>5.7000000000000002E-2</v>
      </c>
      <c r="Z240" s="287">
        <v>0.05</v>
      </c>
      <c r="AA240" s="287">
        <v>5.1999999999999998E-2</v>
      </c>
      <c r="AB240" s="287">
        <v>7.3999999999999996E-2</v>
      </c>
      <c r="AC240" s="287">
        <v>4.2000000000000003E-2</v>
      </c>
      <c r="AD240" s="287">
        <v>4.2000000000000003E-2</v>
      </c>
      <c r="AF240" s="288">
        <f t="shared" si="22"/>
        <v>2.7340880366632966E-94</v>
      </c>
      <c r="AG240" s="289">
        <f t="shared" si="23"/>
        <v>5.0410616024285544E-3</v>
      </c>
      <c r="AH240" s="289">
        <f t="shared" si="24"/>
        <v>4.2720885690630671E-2</v>
      </c>
      <c r="AI240" s="289">
        <f t="shared" si="28"/>
        <v>4.7761947293059229E-2</v>
      </c>
      <c r="AJ240" s="290">
        <f t="shared" si="27"/>
        <v>5207.7224131894618</v>
      </c>
      <c r="AK240" s="290">
        <f t="shared" si="25"/>
        <v>50.410616024285538</v>
      </c>
      <c r="AL240" s="290">
        <f t="shared" si="26"/>
        <v>427.20885690630666</v>
      </c>
    </row>
    <row r="241" spans="21:38" ht="9.9499999999999993" customHeight="1" x14ac:dyDescent="0.15">
      <c r="U241" s="280">
        <v>615</v>
      </c>
      <c r="V241" s="274">
        <v>43116</v>
      </c>
      <c r="W241" s="287">
        <v>5.8999999999999997E-2</v>
      </c>
      <c r="X241" s="287">
        <v>8.5999999999999993E-2</v>
      </c>
      <c r="Y241" s="287">
        <v>5.7000000000000002E-2</v>
      </c>
      <c r="Z241" s="287">
        <v>5.5E-2</v>
      </c>
      <c r="AA241" s="287">
        <v>4.8000000000000001E-2</v>
      </c>
      <c r="AB241" s="287">
        <v>7.5999999999999998E-2</v>
      </c>
      <c r="AC241" s="287">
        <v>4.7E-2</v>
      </c>
      <c r="AD241" s="287">
        <v>0.05</v>
      </c>
      <c r="AF241" s="288">
        <f t="shared" si="22"/>
        <v>1.4931380901464844E-94</v>
      </c>
      <c r="AG241" s="289">
        <f t="shared" si="23"/>
        <v>5.0086895748795322E-3</v>
      </c>
      <c r="AH241" s="289">
        <f t="shared" si="24"/>
        <v>4.2702016831423412E-2</v>
      </c>
      <c r="AI241" s="289">
        <f t="shared" si="28"/>
        <v>4.7710706406302941E-2</v>
      </c>
      <c r="AJ241" s="290">
        <f t="shared" si="27"/>
        <v>5200.6461973494015</v>
      </c>
      <c r="AK241" s="290">
        <f t="shared" si="25"/>
        <v>50.086895748795314</v>
      </c>
      <c r="AL241" s="290">
        <f t="shared" si="26"/>
        <v>427.02016831423413</v>
      </c>
    </row>
    <row r="242" spans="21:38" ht="9.9499999999999993" customHeight="1" x14ac:dyDescent="0.15">
      <c r="U242" s="280">
        <v>617</v>
      </c>
      <c r="V242" s="274">
        <v>43123</v>
      </c>
      <c r="W242" s="287">
        <v>5.0999999999999997E-2</v>
      </c>
      <c r="X242" s="287">
        <v>8.5000000000000006E-2</v>
      </c>
      <c r="Y242" s="287">
        <v>0.05</v>
      </c>
      <c r="Z242" s="287">
        <v>4.8000000000000001E-2</v>
      </c>
      <c r="AA242" s="287">
        <v>4.4999999999999998E-2</v>
      </c>
      <c r="AB242" s="287">
        <v>7.0999999999999994E-2</v>
      </c>
      <c r="AC242" s="287">
        <v>4.2000000000000003E-2</v>
      </c>
      <c r="AD242" s="287">
        <v>5.0999999999999997E-2</v>
      </c>
      <c r="AF242" s="288">
        <f t="shared" si="22"/>
        <v>8.1543144417800729E-95</v>
      </c>
      <c r="AG242" s="289">
        <f t="shared" si="23"/>
        <v>4.9765254297668487E-3</v>
      </c>
      <c r="AH242" s="289">
        <f t="shared" si="24"/>
        <v>4.2683156306169021E-2</v>
      </c>
      <c r="AI242" s="289">
        <f t="shared" si="28"/>
        <v>4.765968173593587E-2</v>
      </c>
      <c r="AJ242" s="290">
        <f t="shared" si="27"/>
        <v>5193.603777327924</v>
      </c>
      <c r="AK242" s="290">
        <f t="shared" si="25"/>
        <v>49.765254297668484</v>
      </c>
      <c r="AL242" s="290">
        <f t="shared" si="26"/>
        <v>426.83156306169019</v>
      </c>
    </row>
    <row r="243" spans="21:38" ht="9.9499999999999993" customHeight="1" x14ac:dyDescent="0.15">
      <c r="U243" s="280">
        <v>619</v>
      </c>
      <c r="V243" s="274">
        <v>43130</v>
      </c>
      <c r="W243" s="287">
        <v>4.7E-2</v>
      </c>
      <c r="X243" s="287">
        <v>8.5000000000000006E-2</v>
      </c>
      <c r="Y243" s="287">
        <v>5.2999999999999999E-2</v>
      </c>
      <c r="Z243" s="287">
        <v>4.5999999999999999E-2</v>
      </c>
      <c r="AA243" s="287">
        <v>4.2999999999999997E-2</v>
      </c>
      <c r="AB243" s="287">
        <v>7.0000000000000007E-2</v>
      </c>
      <c r="AC243" s="287">
        <v>4.2999999999999997E-2</v>
      </c>
      <c r="AD243" s="287">
        <v>4.4999999999999998E-2</v>
      </c>
      <c r="AF243" s="288">
        <f t="shared" si="22"/>
        <v>4.4532280339123594E-95</v>
      </c>
      <c r="AG243" s="289">
        <f t="shared" si="23"/>
        <v>4.9445678321383621E-3</v>
      </c>
      <c r="AH243" s="289">
        <f t="shared" si="24"/>
        <v>4.2664304111186581E-2</v>
      </c>
      <c r="AI243" s="289">
        <f t="shared" si="28"/>
        <v>4.7608871943324943E-2</v>
      </c>
      <c r="AJ243" s="290">
        <f t="shared" si="27"/>
        <v>5186.5949412429454</v>
      </c>
      <c r="AK243" s="290">
        <f t="shared" si="25"/>
        <v>49.445678321383618</v>
      </c>
      <c r="AL243" s="290">
        <f t="shared" si="26"/>
        <v>426.64304111186578</v>
      </c>
    </row>
    <row r="244" spans="21:38" ht="9.9499999999999993" customHeight="1" x14ac:dyDescent="0.15">
      <c r="U244" s="280">
        <v>621</v>
      </c>
      <c r="V244" s="274">
        <v>43137</v>
      </c>
      <c r="W244" s="287">
        <v>5.5E-2</v>
      </c>
      <c r="X244" s="287">
        <v>8.2000000000000003E-2</v>
      </c>
      <c r="Y244" s="287">
        <v>5.3999999999999999E-2</v>
      </c>
      <c r="Z244" s="287">
        <v>5.7000000000000002E-2</v>
      </c>
      <c r="AA244" s="287">
        <v>5.6000000000000001E-2</v>
      </c>
      <c r="AB244" s="287">
        <v>4.3999999999999997E-2</v>
      </c>
      <c r="AC244" s="287">
        <v>8.2000000000000003E-2</v>
      </c>
      <c r="AD244" s="287">
        <v>4.8000000000000001E-2</v>
      </c>
      <c r="AF244" s="288">
        <f t="shared" si="22"/>
        <v>2.4319935248527468E-95</v>
      </c>
      <c r="AG244" s="289">
        <f t="shared" si="23"/>
        <v>4.9128154556145618E-3</v>
      </c>
      <c r="AH244" s="289">
        <f t="shared" si="24"/>
        <v>4.2645460242796779E-2</v>
      </c>
      <c r="AI244" s="289">
        <f t="shared" si="28"/>
        <v>4.755827569841134E-2</v>
      </c>
      <c r="AJ244" s="290">
        <f t="shared" si="27"/>
        <v>5179.6194785707439</v>
      </c>
      <c r="AK244" s="290">
        <f t="shared" si="25"/>
        <v>49.128154556145617</v>
      </c>
      <c r="AL244" s="290">
        <f t="shared" si="26"/>
        <v>426.45460242796781</v>
      </c>
    </row>
    <row r="245" spans="21:38" ht="9.9499999999999993" customHeight="1" x14ac:dyDescent="0.15">
      <c r="U245" s="280">
        <v>623</v>
      </c>
      <c r="V245" s="274">
        <v>43144</v>
      </c>
      <c r="W245" s="287">
        <v>4.7E-2</v>
      </c>
      <c r="X245" s="287">
        <v>8.5999999999999993E-2</v>
      </c>
      <c r="Y245" s="287">
        <v>5.2999999999999999E-2</v>
      </c>
      <c r="Z245" s="287">
        <v>4.7E-2</v>
      </c>
      <c r="AA245" s="287">
        <v>5.3999999999999999E-2</v>
      </c>
      <c r="AB245" s="287">
        <v>6.8000000000000005E-2</v>
      </c>
      <c r="AC245" s="287">
        <v>4.7E-2</v>
      </c>
      <c r="AD245" s="287">
        <v>4.8000000000000001E-2</v>
      </c>
      <c r="AF245" s="288">
        <f t="shared" si="22"/>
        <v>1.3281584639018102E-95</v>
      </c>
      <c r="AG245" s="289">
        <f t="shared" si="23"/>
        <v>4.8812669823334954E-3</v>
      </c>
      <c r="AH245" s="289">
        <f t="shared" si="24"/>
        <v>4.2626624697321973E-2</v>
      </c>
      <c r="AI245" s="289">
        <f t="shared" si="28"/>
        <v>4.7507891679655467E-2</v>
      </c>
      <c r="AJ245" s="290">
        <f t="shared" si="27"/>
        <v>5172.6771801372452</v>
      </c>
      <c r="AK245" s="290">
        <f t="shared" si="25"/>
        <v>48.81266982333495</v>
      </c>
      <c r="AL245" s="290">
        <f t="shared" si="26"/>
        <v>426.26624697321967</v>
      </c>
    </row>
    <row r="246" spans="21:38" ht="9.9499999999999993" customHeight="1" x14ac:dyDescent="0.15">
      <c r="U246" s="280">
        <v>625</v>
      </c>
      <c r="V246" s="274">
        <v>43151</v>
      </c>
      <c r="W246" s="287">
        <v>5.1999999999999998E-2</v>
      </c>
      <c r="X246" s="287">
        <v>8.3000000000000004E-2</v>
      </c>
      <c r="Y246" s="287">
        <v>5.7000000000000002E-2</v>
      </c>
      <c r="Z246" s="287">
        <v>4.9000000000000002E-2</v>
      </c>
      <c r="AA246" s="287">
        <v>5.0999999999999997E-2</v>
      </c>
      <c r="AB246" s="287">
        <v>6.6000000000000003E-2</v>
      </c>
      <c r="AC246" s="287">
        <v>4.4999999999999998E-2</v>
      </c>
      <c r="AD246" s="287">
        <v>4.4999999999999998E-2</v>
      </c>
      <c r="AF246" s="288">
        <f t="shared" si="22"/>
        <v>7.2533289550634157E-96</v>
      </c>
      <c r="AG246" s="289">
        <f t="shared" si="23"/>
        <v>4.8499211028960954E-3</v>
      </c>
      <c r="AH246" s="289">
        <f t="shared" si="24"/>
        <v>4.2607797471086097E-2</v>
      </c>
      <c r="AI246" s="289">
        <f t="shared" si="28"/>
        <v>4.7457718573982191E-2</v>
      </c>
      <c r="AJ246" s="290">
        <f t="shared" si="27"/>
        <v>5165.767838109351</v>
      </c>
      <c r="AK246" s="290">
        <f t="shared" si="25"/>
        <v>48.49921102896095</v>
      </c>
      <c r="AL246" s="290">
        <f t="shared" si="26"/>
        <v>426.07797471086093</v>
      </c>
    </row>
    <row r="247" spans="21:38" ht="9.9499999999999993" customHeight="1" x14ac:dyDescent="0.15">
      <c r="U247" s="280">
        <v>627</v>
      </c>
      <c r="V247" s="274">
        <v>43158</v>
      </c>
      <c r="W247" s="287">
        <v>5.5E-2</v>
      </c>
      <c r="X247" s="287">
        <v>4.5999999999999999E-2</v>
      </c>
      <c r="Y247" s="287">
        <v>7.0000000000000007E-2</v>
      </c>
      <c r="Z247" s="287">
        <v>4.8000000000000001E-2</v>
      </c>
      <c r="AA247" s="287">
        <v>4.4999999999999998E-2</v>
      </c>
      <c r="AB247" s="287">
        <v>7.0999999999999994E-2</v>
      </c>
      <c r="AC247" s="287">
        <v>4.2999999999999997E-2</v>
      </c>
      <c r="AD247" s="287">
        <v>4.8000000000000001E-2</v>
      </c>
      <c r="AF247" s="288">
        <f t="shared" si="22"/>
        <v>3.9611825215345188E-96</v>
      </c>
      <c r="AG247" s="289">
        <f t="shared" si="23"/>
        <v>4.8187765163118131E-3</v>
      </c>
      <c r="AH247" s="289">
        <f t="shared" si="24"/>
        <v>4.2588978560414735E-2</v>
      </c>
      <c r="AI247" s="289">
        <f t="shared" si="28"/>
        <v>4.7407755076726552E-2</v>
      </c>
      <c r="AJ247" s="290">
        <f t="shared" si="27"/>
        <v>5158.8912459863232</v>
      </c>
      <c r="AK247" s="290">
        <f t="shared" si="25"/>
        <v>48.187765163118129</v>
      </c>
      <c r="AL247" s="290">
        <f t="shared" si="26"/>
        <v>425.88978560414733</v>
      </c>
    </row>
    <row r="248" spans="21:38" ht="9.9499999999999993" customHeight="1" x14ac:dyDescent="0.15">
      <c r="U248" s="280">
        <v>629</v>
      </c>
      <c r="V248" s="274">
        <v>43165</v>
      </c>
      <c r="W248" s="287">
        <v>5.8000000000000003E-2</v>
      </c>
      <c r="X248" s="287">
        <v>8.1000000000000003E-2</v>
      </c>
      <c r="Y248" s="287">
        <v>5.8000000000000003E-2</v>
      </c>
      <c r="Z248" s="287">
        <v>5.5E-2</v>
      </c>
      <c r="AA248" s="287">
        <v>4.4999999999999998E-2</v>
      </c>
      <c r="AB248" s="287">
        <v>6.9000000000000006E-2</v>
      </c>
      <c r="AC248" s="287">
        <v>3.9E-2</v>
      </c>
      <c r="AD248" s="287">
        <v>4.8000000000000001E-2</v>
      </c>
      <c r="AF248" s="288">
        <f t="shared" si="22"/>
        <v>2.1632780018830587E-96</v>
      </c>
      <c r="AG248" s="289">
        <f t="shared" si="23"/>
        <v>4.7878319299446345E-3</v>
      </c>
      <c r="AH248" s="289">
        <f t="shared" si="24"/>
        <v>4.2570167961635097E-2</v>
      </c>
      <c r="AI248" s="289">
        <f t="shared" si="28"/>
        <v>4.7357999891579731E-2</v>
      </c>
      <c r="AJ248" s="290">
        <f t="shared" si="27"/>
        <v>5152.0471985912445</v>
      </c>
      <c r="AK248" s="290">
        <f t="shared" si="25"/>
        <v>47.878319299446339</v>
      </c>
      <c r="AL248" s="290">
        <f t="shared" si="26"/>
        <v>425.70167961635093</v>
      </c>
    </row>
    <row r="249" spans="21:38" ht="9.9499999999999993" customHeight="1" x14ac:dyDescent="0.15">
      <c r="U249" s="280">
        <v>631</v>
      </c>
      <c r="V249" s="274">
        <v>43172</v>
      </c>
      <c r="W249" s="287">
        <v>5.1999999999999998E-2</v>
      </c>
      <c r="X249" s="287">
        <v>0.08</v>
      </c>
      <c r="Y249" s="287">
        <v>5.6000000000000001E-2</v>
      </c>
      <c r="Z249" s="287">
        <v>5.2999999999999999E-2</v>
      </c>
      <c r="AA249" s="287">
        <v>4.9000000000000002E-2</v>
      </c>
      <c r="AB249" s="287">
        <v>7.0999999999999994E-2</v>
      </c>
      <c r="AC249" s="287">
        <v>4.5999999999999999E-2</v>
      </c>
      <c r="AD249" s="287">
        <v>4.7E-2</v>
      </c>
      <c r="AF249" s="288">
        <f t="shared" si="22"/>
        <v>1.1814077457906179E-96</v>
      </c>
      <c r="AG249" s="289">
        <f t="shared" si="23"/>
        <v>4.7570860594594198E-3</v>
      </c>
      <c r="AH249" s="289">
        <f t="shared" si="24"/>
        <v>4.2551365671075994E-2</v>
      </c>
      <c r="AI249" s="289">
        <f t="shared" si="28"/>
        <v>4.7308451730535411E-2</v>
      </c>
      <c r="AJ249" s="290">
        <f t="shared" si="27"/>
        <v>5145.2354920625012</v>
      </c>
      <c r="AK249" s="290">
        <f t="shared" si="25"/>
        <v>47.570860594594194</v>
      </c>
      <c r="AL249" s="290">
        <f t="shared" si="26"/>
        <v>425.5136567107599</v>
      </c>
    </row>
    <row r="250" spans="21:38" ht="9.9499999999999993" customHeight="1" x14ac:dyDescent="0.15">
      <c r="U250" s="280">
        <v>633</v>
      </c>
      <c r="V250" s="274">
        <v>43179</v>
      </c>
      <c r="W250" s="287">
        <v>5.3999999999999999E-2</v>
      </c>
      <c r="X250" s="287">
        <v>8.7999999999999995E-2</v>
      </c>
      <c r="Y250" s="287">
        <v>5.1999999999999998E-2</v>
      </c>
      <c r="Z250" s="287">
        <v>5.7000000000000002E-2</v>
      </c>
      <c r="AA250" s="287">
        <v>5.1999999999999998E-2</v>
      </c>
      <c r="AB250" s="287">
        <v>6.6000000000000003E-2</v>
      </c>
      <c r="AC250" s="287">
        <v>4.2999999999999997E-2</v>
      </c>
      <c r="AD250" s="287">
        <v>4.8000000000000001E-2</v>
      </c>
      <c r="AF250" s="288">
        <f t="shared" si="22"/>
        <v>6.4518950435366114E-97</v>
      </c>
      <c r="AG250" s="289">
        <f t="shared" si="23"/>
        <v>4.7265376287686104E-3</v>
      </c>
      <c r="AH250" s="289">
        <f t="shared" si="24"/>
        <v>4.2532571685067876E-2</v>
      </c>
      <c r="AI250" s="289">
        <f t="shared" si="28"/>
        <v>4.7259109313836485E-2</v>
      </c>
      <c r="AJ250" s="290">
        <f t="shared" si="27"/>
        <v>5138.4559238453521</v>
      </c>
      <c r="AK250" s="290">
        <f t="shared" si="25"/>
        <v>47.265376287686102</v>
      </c>
      <c r="AL250" s="290">
        <f t="shared" si="26"/>
        <v>425.3257168506787</v>
      </c>
    </row>
    <row r="251" spans="21:38" ht="9.9499999999999993" customHeight="1" x14ac:dyDescent="0.15">
      <c r="U251" s="280">
        <v>635</v>
      </c>
      <c r="V251" s="274">
        <v>43186</v>
      </c>
      <c r="W251" s="287">
        <v>5.1999999999999998E-2</v>
      </c>
      <c r="X251" s="287">
        <v>7.6999999999999999E-2</v>
      </c>
      <c r="Y251" s="287">
        <v>5.0999999999999997E-2</v>
      </c>
      <c r="Z251" s="287">
        <v>5.1999999999999998E-2</v>
      </c>
      <c r="AA251" s="287">
        <v>4.9000000000000002E-2</v>
      </c>
      <c r="AB251" s="287">
        <v>7.6999999999999999E-2</v>
      </c>
      <c r="AC251" s="287">
        <v>4.2000000000000003E-2</v>
      </c>
      <c r="AD251" s="287">
        <v>4.5999999999999999E-2</v>
      </c>
      <c r="AF251" s="288">
        <f t="shared" si="22"/>
        <v>3.5235040400850319E-97</v>
      </c>
      <c r="AG251" s="289">
        <f t="shared" si="23"/>
        <v>4.6961853699792541E-3</v>
      </c>
      <c r="AH251" s="289">
        <f t="shared" si="24"/>
        <v>4.2513785999942801E-2</v>
      </c>
      <c r="AI251" s="289">
        <f t="shared" si="28"/>
        <v>4.7209971369922055E-2</v>
      </c>
      <c r="AJ251" s="290">
        <f t="shared" si="27"/>
        <v>5131.7082926835255</v>
      </c>
      <c r="AK251" s="290">
        <f t="shared" si="25"/>
        <v>46.961853699792542</v>
      </c>
      <c r="AL251" s="290">
        <f t="shared" si="26"/>
        <v>425.13785999942797</v>
      </c>
    </row>
    <row r="252" spans="21:38" ht="9.9499999999999993" customHeight="1" x14ac:dyDescent="0.15">
      <c r="U252" s="280">
        <v>648</v>
      </c>
      <c r="V252" s="274">
        <v>43193</v>
      </c>
      <c r="W252" s="287">
        <v>5.5E-2</v>
      </c>
      <c r="X252" s="287">
        <v>8.4000000000000005E-2</v>
      </c>
      <c r="Y252" s="287">
        <v>5.7000000000000002E-2</v>
      </c>
      <c r="Z252" s="287">
        <v>5.5E-2</v>
      </c>
      <c r="AA252" s="287">
        <v>4.8000000000000001E-2</v>
      </c>
      <c r="AB252" s="287">
        <v>6.7000000000000004E-2</v>
      </c>
      <c r="AC252" s="287">
        <v>4.1000000000000002E-2</v>
      </c>
      <c r="AD252" s="287">
        <v>4.5999999999999999E-2</v>
      </c>
      <c r="AF252" s="288">
        <f t="shared" si="22"/>
        <v>1.924253360713523E-97</v>
      </c>
      <c r="AG252" s="289">
        <f t="shared" si="23"/>
        <v>4.6660280233403965E-3</v>
      </c>
      <c r="AH252" s="289">
        <f t="shared" si="24"/>
        <v>4.2495008612034472E-2</v>
      </c>
      <c r="AI252" s="289">
        <f t="shared" si="28"/>
        <v>4.7161036635374867E-2</v>
      </c>
      <c r="AJ252" s="290">
        <f t="shared" si="27"/>
        <v>5124.9923986108906</v>
      </c>
      <c r="AK252" s="290">
        <f t="shared" si="25"/>
        <v>46.660280233403959</v>
      </c>
      <c r="AL252" s="290">
        <f t="shared" si="26"/>
        <v>424.95008612034468</v>
      </c>
    </row>
    <row r="253" spans="21:38" ht="9.9499999999999993" customHeight="1" x14ac:dyDescent="0.15">
      <c r="U253" s="280">
        <v>650</v>
      </c>
      <c r="V253" s="274">
        <v>43200</v>
      </c>
      <c r="W253" s="287">
        <v>0.05</v>
      </c>
      <c r="X253" s="287">
        <v>8.7999999999999995E-2</v>
      </c>
      <c r="Y253" s="287">
        <v>5.3999999999999999E-2</v>
      </c>
      <c r="Z253" s="287">
        <v>5.0999999999999997E-2</v>
      </c>
      <c r="AA253" s="287">
        <v>4.3999999999999997E-2</v>
      </c>
      <c r="AB253" s="287">
        <v>6.4000000000000001E-2</v>
      </c>
      <c r="AC253" s="287">
        <v>4.7E-2</v>
      </c>
      <c r="AD253" s="287">
        <v>4.5999999999999999E-2</v>
      </c>
      <c r="AF253" s="288">
        <f t="shared" si="22"/>
        <v>1.0508717895858053E-97</v>
      </c>
      <c r="AG253" s="289">
        <f t="shared" si="23"/>
        <v>4.6360643371907715E-3</v>
      </c>
      <c r="AH253" s="289">
        <f t="shared" si="24"/>
        <v>4.2476239517678177E-2</v>
      </c>
      <c r="AI253" s="289">
        <f t="shared" si="28"/>
        <v>4.7112303854868948E-2</v>
      </c>
      <c r="AJ253" s="290">
        <f t="shared" si="27"/>
        <v>5118.3080429431684</v>
      </c>
      <c r="AK253" s="290">
        <f t="shared" si="25"/>
        <v>46.360643371907713</v>
      </c>
      <c r="AL253" s="290">
        <f t="shared" si="26"/>
        <v>424.76239517678175</v>
      </c>
    </row>
    <row r="254" spans="21:38" ht="9.9499999999999993" customHeight="1" x14ac:dyDescent="0.15">
      <c r="U254" s="280">
        <v>652</v>
      </c>
      <c r="V254" s="274">
        <v>43207</v>
      </c>
      <c r="W254" s="287">
        <v>5.3999999999999999E-2</v>
      </c>
      <c r="X254" s="287">
        <v>8.3000000000000004E-2</v>
      </c>
      <c r="Y254" s="287">
        <v>5.7000000000000002E-2</v>
      </c>
      <c r="Z254" s="287">
        <v>5.5E-2</v>
      </c>
      <c r="AA254" s="287">
        <v>5.1999999999999998E-2</v>
      </c>
      <c r="AB254" s="287">
        <v>6.3E-2</v>
      </c>
      <c r="AC254" s="287">
        <v>3.9E-2</v>
      </c>
      <c r="AD254" s="287">
        <v>4.2999999999999997E-2</v>
      </c>
      <c r="AF254" s="288">
        <f t="shared" si="22"/>
        <v>5.739013067062413E-98</v>
      </c>
      <c r="AG254" s="289">
        <f t="shared" si="23"/>
        <v>4.6062930679068841E-3</v>
      </c>
      <c r="AH254" s="289">
        <f t="shared" si="24"/>
        <v>4.2457478713210858E-2</v>
      </c>
      <c r="AI254" s="289">
        <f t="shared" si="28"/>
        <v>4.7063771781117744E-2</v>
      </c>
      <c r="AJ254" s="290">
        <f t="shared" si="27"/>
        <v>5111.6550282697017</v>
      </c>
      <c r="AK254" s="290">
        <f t="shared" si="25"/>
        <v>46.062930679068835</v>
      </c>
      <c r="AL254" s="290">
        <f t="shared" si="26"/>
        <v>424.57478713210855</v>
      </c>
    </row>
    <row r="255" spans="21:38" ht="9.9499999999999993" customHeight="1" x14ac:dyDescent="0.15">
      <c r="U255" s="280">
        <v>654</v>
      </c>
      <c r="V255" s="274">
        <v>43216</v>
      </c>
      <c r="W255" s="287">
        <v>4.8000000000000001E-2</v>
      </c>
      <c r="X255" s="287">
        <v>7.6999999999999999E-2</v>
      </c>
      <c r="Y255" s="287">
        <v>5.2999999999999999E-2</v>
      </c>
      <c r="Z255" s="287">
        <v>4.4999999999999998E-2</v>
      </c>
      <c r="AA255" s="287">
        <v>0.05</v>
      </c>
      <c r="AB255" s="287">
        <v>7.0000000000000007E-2</v>
      </c>
      <c r="AC255" s="287">
        <v>0</v>
      </c>
      <c r="AD255" s="287">
        <v>5.0999999999999997E-2</v>
      </c>
      <c r="AF255" s="288">
        <f t="shared" si="22"/>
        <v>2.6367197576788856E-98</v>
      </c>
      <c r="AG255" s="289">
        <f t="shared" si="23"/>
        <v>4.5682964690364897E-3</v>
      </c>
      <c r="AH255" s="289">
        <f t="shared" si="24"/>
        <v>4.2433369854064748E-2</v>
      </c>
      <c r="AI255" s="289">
        <f t="shared" si="28"/>
        <v>4.7001666323101238E-2</v>
      </c>
      <c r="AJ255" s="290">
        <f t="shared" si="27"/>
        <v>5103.1468888165546</v>
      </c>
      <c r="AK255" s="290">
        <f t="shared" si="25"/>
        <v>45.682964690364898</v>
      </c>
      <c r="AL255" s="290">
        <f t="shared" si="26"/>
        <v>424.33369854064745</v>
      </c>
    </row>
    <row r="256" spans="21:38" ht="9.9499999999999993" customHeight="1" x14ac:dyDescent="0.15">
      <c r="U256" s="280">
        <v>656</v>
      </c>
      <c r="V256" s="274">
        <v>43221</v>
      </c>
      <c r="W256" s="287">
        <v>5.5E-2</v>
      </c>
      <c r="X256" s="287">
        <v>8.3000000000000004E-2</v>
      </c>
      <c r="Y256" s="287">
        <v>5.8000000000000003E-2</v>
      </c>
      <c r="Z256" s="287">
        <v>4.8000000000000001E-2</v>
      </c>
      <c r="AA256" s="287">
        <v>4.8000000000000001E-2</v>
      </c>
      <c r="AB256" s="287">
        <v>6.6000000000000003E-2</v>
      </c>
      <c r="AC256" s="287">
        <v>0.04</v>
      </c>
      <c r="AD256" s="287">
        <v>4.3999999999999997E-2</v>
      </c>
      <c r="AF256" s="288">
        <f t="shared" si="22"/>
        <v>1.7116390001626979E-98</v>
      </c>
      <c r="AG256" s="289">
        <f t="shared" si="23"/>
        <v>4.5473228453216923E-3</v>
      </c>
      <c r="AH256" s="289">
        <f t="shared" si="24"/>
        <v>4.2419981959298879E-2</v>
      </c>
      <c r="AI256" s="289">
        <f t="shared" si="28"/>
        <v>4.6967304804620573E-2</v>
      </c>
      <c r="AJ256" s="290">
        <f t="shared" si="27"/>
        <v>5098.4422385820171</v>
      </c>
      <c r="AK256" s="290">
        <f t="shared" si="25"/>
        <v>45.473228453216919</v>
      </c>
      <c r="AL256" s="290">
        <f t="shared" si="26"/>
        <v>424.19981959298877</v>
      </c>
    </row>
    <row r="257" spans="21:38" ht="9.9499999999999993" customHeight="1" x14ac:dyDescent="0.15">
      <c r="U257" s="280">
        <v>658</v>
      </c>
      <c r="V257" s="274">
        <v>43228</v>
      </c>
      <c r="W257" s="287">
        <v>5.3999999999999999E-2</v>
      </c>
      <c r="X257" s="287">
        <v>7.2999999999999995E-2</v>
      </c>
      <c r="Y257" s="287">
        <v>0.05</v>
      </c>
      <c r="Z257" s="287">
        <v>4.5999999999999999E-2</v>
      </c>
      <c r="AA257" s="287">
        <v>4.2999999999999997E-2</v>
      </c>
      <c r="AB257" s="287">
        <v>7.0000000000000007E-2</v>
      </c>
      <c r="AC257" s="287">
        <v>4.2999999999999997E-2</v>
      </c>
      <c r="AD257" s="287">
        <v>4.5999999999999999E-2</v>
      </c>
      <c r="AF257" s="288">
        <f t="shared" si="22"/>
        <v>9.3475899585227342E-99</v>
      </c>
      <c r="AG257" s="289">
        <f t="shared" si="23"/>
        <v>4.5181214444992681E-3</v>
      </c>
      <c r="AH257" s="289">
        <f t="shared" si="24"/>
        <v>4.2401246002536169E-2</v>
      </c>
      <c r="AI257" s="289">
        <f t="shared" si="28"/>
        <v>4.691936744703544E-2</v>
      </c>
      <c r="AJ257" s="290">
        <f t="shared" si="27"/>
        <v>5091.8820750412633</v>
      </c>
      <c r="AK257" s="290">
        <f t="shared" si="25"/>
        <v>45.181214444992676</v>
      </c>
      <c r="AL257" s="290">
        <f t="shared" si="26"/>
        <v>424.01246002536163</v>
      </c>
    </row>
    <row r="258" spans="21:38" ht="9.9499999999999993" customHeight="1" x14ac:dyDescent="0.15">
      <c r="U258" s="280">
        <v>660</v>
      </c>
      <c r="V258" s="274">
        <v>43235</v>
      </c>
      <c r="W258" s="287">
        <v>0.05</v>
      </c>
      <c r="X258" s="287">
        <v>7.8E-2</v>
      </c>
      <c r="Y258" s="287">
        <v>5.3999999999999999E-2</v>
      </c>
      <c r="Z258" s="287">
        <v>4.4999999999999998E-2</v>
      </c>
      <c r="AA258" s="287">
        <v>4.7E-2</v>
      </c>
      <c r="AB258" s="287">
        <v>6.6000000000000003E-2</v>
      </c>
      <c r="AC258" s="287">
        <v>4.2999999999999997E-2</v>
      </c>
      <c r="AD258" s="287">
        <v>3.9E-2</v>
      </c>
      <c r="AF258" s="288">
        <f t="shared" si="22"/>
        <v>5.1048987563598086E-99</v>
      </c>
      <c r="AG258" s="289">
        <f t="shared" si="23"/>
        <v>4.4891075653987434E-3</v>
      </c>
      <c r="AH258" s="289">
        <f t="shared" si="24"/>
        <v>4.2382518321026283E-2</v>
      </c>
      <c r="AI258" s="289">
        <f t="shared" si="28"/>
        <v>4.6871625886425024E-2</v>
      </c>
      <c r="AJ258" s="290">
        <f t="shared" si="27"/>
        <v>5085.3524754256014</v>
      </c>
      <c r="AK258" s="290">
        <f t="shared" si="25"/>
        <v>44.891075653987436</v>
      </c>
      <c r="AL258" s="290">
        <f t="shared" si="26"/>
        <v>423.82518321026282</v>
      </c>
    </row>
    <row r="259" spans="21:38" ht="9.9499999999999993" customHeight="1" x14ac:dyDescent="0.15">
      <c r="U259" s="280">
        <v>662</v>
      </c>
      <c r="V259" s="274">
        <v>43242</v>
      </c>
      <c r="W259" s="287">
        <v>4.9000000000000002E-2</v>
      </c>
      <c r="X259" s="287">
        <v>8.1000000000000003E-2</v>
      </c>
      <c r="Y259" s="287">
        <v>5.5E-2</v>
      </c>
      <c r="Z259" s="287">
        <v>0.05</v>
      </c>
      <c r="AA259" s="287">
        <v>4.8000000000000001E-2</v>
      </c>
      <c r="AB259" s="287">
        <v>6.8000000000000005E-2</v>
      </c>
      <c r="AC259" s="287">
        <v>4.2999999999999997E-2</v>
      </c>
      <c r="AD259" s="287">
        <v>4.8000000000000001E-2</v>
      </c>
      <c r="AF259" s="288">
        <f t="shared" si="22"/>
        <v>2.7878834467833645E-99</v>
      </c>
      <c r="AG259" s="289">
        <f t="shared" si="23"/>
        <v>4.4602800038177461E-3</v>
      </c>
      <c r="AH259" s="289">
        <f t="shared" si="24"/>
        <v>4.2363798911114248E-2</v>
      </c>
      <c r="AI259" s="289">
        <f t="shared" si="28"/>
        <v>4.6824078914931996E-2</v>
      </c>
      <c r="AJ259" s="290">
        <f t="shared" si="27"/>
        <v>5078.8532485708683</v>
      </c>
      <c r="AK259" s="290">
        <f t="shared" si="25"/>
        <v>44.602800038177456</v>
      </c>
      <c r="AL259" s="290">
        <f t="shared" si="26"/>
        <v>423.63798911114242</v>
      </c>
    </row>
    <row r="260" spans="21:38" ht="9.9499999999999993" customHeight="1" x14ac:dyDescent="0.15">
      <c r="U260" s="280">
        <v>664</v>
      </c>
      <c r="V260" s="274">
        <v>43249</v>
      </c>
      <c r="W260" s="287">
        <v>0.05</v>
      </c>
      <c r="X260" s="287">
        <v>8.5000000000000006E-2</v>
      </c>
      <c r="Y260" s="287">
        <v>5.3999999999999999E-2</v>
      </c>
      <c r="Z260" s="287">
        <v>5.0999999999999997E-2</v>
      </c>
      <c r="AA260" s="287">
        <v>0.05</v>
      </c>
      <c r="AB260" s="287">
        <v>6.2E-2</v>
      </c>
      <c r="AC260" s="287">
        <v>0.04</v>
      </c>
      <c r="AD260" s="287">
        <v>4.2999999999999997E-2</v>
      </c>
      <c r="AF260" s="288">
        <f t="shared" si="22"/>
        <v>1.5225167988230472E-99</v>
      </c>
      <c r="AG260" s="289">
        <f t="shared" si="23"/>
        <v>4.4316375632868906E-3</v>
      </c>
      <c r="AH260" s="289">
        <f t="shared" si="24"/>
        <v>4.2345087769146646E-2</v>
      </c>
      <c r="AI260" s="289">
        <f t="shared" si="28"/>
        <v>4.6776725332433537E-2</v>
      </c>
      <c r="AJ260" s="290">
        <f t="shared" si="27"/>
        <v>5072.3842045382389</v>
      </c>
      <c r="AK260" s="290">
        <f t="shared" si="25"/>
        <v>44.316375632868905</v>
      </c>
      <c r="AL260" s="290">
        <f t="shared" si="26"/>
        <v>423.45087769146642</v>
      </c>
    </row>
    <row r="261" spans="21:38" ht="9.9499999999999993" customHeight="1" x14ac:dyDescent="0.15">
      <c r="U261" s="280">
        <v>666</v>
      </c>
      <c r="V261" s="274">
        <v>43256</v>
      </c>
      <c r="W261" s="287">
        <v>4.4999999999999998E-2</v>
      </c>
      <c r="X261" s="287">
        <v>7.9000000000000001E-2</v>
      </c>
      <c r="Y261" s="287">
        <v>4.5999999999999999E-2</v>
      </c>
      <c r="Z261" s="287">
        <v>4.4999999999999998E-2</v>
      </c>
      <c r="AA261" s="287">
        <v>4.2000000000000003E-2</v>
      </c>
      <c r="AB261" s="287">
        <v>6.8000000000000005E-2</v>
      </c>
      <c r="AC261" s="287">
        <v>4.3999999999999997E-2</v>
      </c>
      <c r="AD261" s="287">
        <v>4.7E-2</v>
      </c>
      <c r="AF261" s="288">
        <f t="shared" si="22"/>
        <v>8.3147572233444689E-100</v>
      </c>
      <c r="AG261" s="289">
        <f t="shared" si="23"/>
        <v>4.4031790550201197E-3</v>
      </c>
      <c r="AH261" s="289">
        <f t="shared" si="24"/>
        <v>4.2326384891471752E-2</v>
      </c>
      <c r="AI261" s="289">
        <f t="shared" si="28"/>
        <v>4.6729563946491873E-2</v>
      </c>
      <c r="AJ261" s="290">
        <f t="shared" si="27"/>
        <v>5065.9451546063565</v>
      </c>
      <c r="AK261" s="290">
        <f t="shared" si="25"/>
        <v>44.031790550201201</v>
      </c>
      <c r="AL261" s="290">
        <f t="shared" si="26"/>
        <v>423.26384891471753</v>
      </c>
    </row>
    <row r="262" spans="21:38" ht="9.9499999999999993" customHeight="1" x14ac:dyDescent="0.15">
      <c r="U262" s="280">
        <v>668</v>
      </c>
      <c r="V262" s="274">
        <v>43263</v>
      </c>
      <c r="W262" s="287">
        <v>4.8000000000000001E-2</v>
      </c>
      <c r="X262" s="287">
        <v>8.5999999999999993E-2</v>
      </c>
      <c r="Y262" s="287">
        <v>5.1999999999999998E-2</v>
      </c>
      <c r="Z262" s="287">
        <v>5.2999999999999999E-2</v>
      </c>
      <c r="AA262" s="287">
        <v>4.9000000000000002E-2</v>
      </c>
      <c r="AB262" s="287">
        <v>6.7000000000000004E-2</v>
      </c>
      <c r="AC262" s="287">
        <v>0.04</v>
      </c>
      <c r="AD262" s="287">
        <v>4.7E-2</v>
      </c>
      <c r="AF262" s="288">
        <f t="shared" si="22"/>
        <v>4.5408489243991776E-100</v>
      </c>
      <c r="AG262" s="289">
        <f t="shared" si="23"/>
        <v>4.3749032978653759E-3</v>
      </c>
      <c r="AH262" s="289">
        <f t="shared" si="24"/>
        <v>4.2307690274439397E-2</v>
      </c>
      <c r="AI262" s="289">
        <f t="shared" si="28"/>
        <v>4.6682593572304774E-2</v>
      </c>
      <c r="AJ262" s="290">
        <f t="shared" si="27"/>
        <v>5059.5359112635178</v>
      </c>
      <c r="AK262" s="290">
        <f t="shared" si="25"/>
        <v>43.749032978653759</v>
      </c>
      <c r="AL262" s="290">
        <f t="shared" si="26"/>
        <v>423.07690274439398</v>
      </c>
    </row>
    <row r="263" spans="21:38" ht="9.9499999999999993" customHeight="1" x14ac:dyDescent="0.15">
      <c r="U263" s="280">
        <v>670</v>
      </c>
      <c r="V263" s="274">
        <v>43270</v>
      </c>
      <c r="W263" s="287">
        <v>4.4999999999999998E-2</v>
      </c>
      <c r="X263" s="287">
        <v>8.6999999999999994E-2</v>
      </c>
      <c r="Y263" s="287">
        <v>4.2999999999999997E-2</v>
      </c>
      <c r="Z263" s="287">
        <v>4.8000000000000001E-2</v>
      </c>
      <c r="AA263" s="287">
        <v>4.4999999999999998E-2</v>
      </c>
      <c r="AB263" s="287">
        <v>6.3E-2</v>
      </c>
      <c r="AC263" s="287">
        <v>3.9E-2</v>
      </c>
      <c r="AD263" s="287">
        <v>4.4999999999999998E-2</v>
      </c>
      <c r="AF263" s="288">
        <f t="shared" si="22"/>
        <v>2.4798449792771169E-100</v>
      </c>
      <c r="AG263" s="289">
        <f t="shared" si="23"/>
        <v>4.3468091182555539E-3</v>
      </c>
      <c r="AH263" s="289">
        <f t="shared" si="24"/>
        <v>4.228900391440104E-2</v>
      </c>
      <c r="AI263" s="289">
        <f t="shared" si="28"/>
        <v>4.6635813032656591E-2</v>
      </c>
      <c r="AJ263" s="290">
        <f t="shared" si="27"/>
        <v>5053.1562881999025</v>
      </c>
      <c r="AK263" s="290">
        <f t="shared" si="25"/>
        <v>43.468091182555533</v>
      </c>
      <c r="AL263" s="290">
        <f t="shared" si="26"/>
        <v>422.89003914401036</v>
      </c>
    </row>
    <row r="264" spans="21:38" ht="9.9499999999999993" customHeight="1" x14ac:dyDescent="0.15">
      <c r="U264" s="280">
        <v>672</v>
      </c>
      <c r="V264" s="274">
        <v>43277</v>
      </c>
      <c r="W264" s="287">
        <v>5.0999999999999997E-2</v>
      </c>
      <c r="X264" s="287">
        <v>8.6999999999999994E-2</v>
      </c>
      <c r="Y264" s="287">
        <v>4.9000000000000002E-2</v>
      </c>
      <c r="Z264" s="287">
        <v>5.0999999999999997E-2</v>
      </c>
      <c r="AA264" s="287">
        <v>4.8000000000000001E-2</v>
      </c>
      <c r="AB264" s="287">
        <v>6.5000000000000002E-2</v>
      </c>
      <c r="AC264" s="287">
        <v>0.04</v>
      </c>
      <c r="AD264" s="287">
        <v>4.7E-2</v>
      </c>
      <c r="AF264" s="288">
        <f t="shared" si="22"/>
        <v>1.3542910639906974E-100</v>
      </c>
      <c r="AG264" s="289">
        <f t="shared" si="23"/>
        <v>4.3188953501598175E-3</v>
      </c>
      <c r="AH264" s="289">
        <f t="shared" si="24"/>
        <v>4.2270325807709744E-2</v>
      </c>
      <c r="AI264" s="289">
        <f t="shared" si="28"/>
        <v>4.6589221157869565E-2</v>
      </c>
      <c r="AJ264" s="290">
        <f t="shared" si="27"/>
        <v>5046.806100299862</v>
      </c>
      <c r="AK264" s="290">
        <f t="shared" si="25"/>
        <v>43.188953501598178</v>
      </c>
      <c r="AL264" s="290">
        <f t="shared" si="26"/>
        <v>422.70325807709742</v>
      </c>
    </row>
    <row r="265" spans="21:38" ht="9.9499999999999993" customHeight="1" x14ac:dyDescent="0.15">
      <c r="U265" s="280">
        <v>674</v>
      </c>
      <c r="V265" s="274">
        <v>43284</v>
      </c>
      <c r="W265" s="287">
        <v>0.05</v>
      </c>
      <c r="X265" s="287">
        <v>7.8E-2</v>
      </c>
      <c r="Y265" s="287">
        <v>5.1999999999999998E-2</v>
      </c>
      <c r="Z265" s="287">
        <v>4.8000000000000001E-2</v>
      </c>
      <c r="AA265" s="287">
        <v>4.5999999999999999E-2</v>
      </c>
      <c r="AB265" s="287">
        <v>6.4000000000000001E-2</v>
      </c>
      <c r="AC265" s="287">
        <v>4.1000000000000002E-2</v>
      </c>
      <c r="AD265" s="287">
        <v>4.4999999999999998E-2</v>
      </c>
      <c r="AF265" s="288">
        <f t="shared" si="22"/>
        <v>7.3960441129663149E-101</v>
      </c>
      <c r="AG265" s="289">
        <f t="shared" si="23"/>
        <v>4.2911608350351942E-3</v>
      </c>
      <c r="AH265" s="289">
        <f t="shared" si="24"/>
        <v>4.225165595072021E-2</v>
      </c>
      <c r="AI265" s="289">
        <f t="shared" si="28"/>
        <v>4.6542816785755406E-2</v>
      </c>
      <c r="AJ265" s="290">
        <f t="shared" si="27"/>
        <v>5040.4851636342437</v>
      </c>
      <c r="AK265" s="290">
        <f t="shared" si="25"/>
        <v>42.911608350351941</v>
      </c>
      <c r="AL265" s="290">
        <f t="shared" si="26"/>
        <v>422.51655950720209</v>
      </c>
    </row>
    <row r="266" spans="21:38" ht="9.9499999999999993" customHeight="1" x14ac:dyDescent="0.15">
      <c r="U266" s="280">
        <v>676</v>
      </c>
      <c r="V266" s="274">
        <v>43291</v>
      </c>
      <c r="W266" s="287">
        <v>5.2999999999999999E-2</v>
      </c>
      <c r="X266" s="287">
        <v>8.3000000000000004E-2</v>
      </c>
      <c r="Y266" s="287">
        <v>0.05</v>
      </c>
      <c r="Z266" s="287">
        <v>4.4999999999999998E-2</v>
      </c>
      <c r="AA266" s="287">
        <v>4.9000000000000002E-2</v>
      </c>
      <c r="AB266" s="287">
        <v>6.6000000000000003E-2</v>
      </c>
      <c r="AC266" s="287">
        <v>4.1000000000000002E-2</v>
      </c>
      <c r="AD266" s="287">
        <v>4.4999999999999998E-2</v>
      </c>
      <c r="AF266" s="288">
        <f t="shared" si="22"/>
        <v>4.0391220155992898E-101</v>
      </c>
      <c r="AG266" s="289">
        <f t="shared" si="23"/>
        <v>4.2636044217784835E-3</v>
      </c>
      <c r="AH266" s="289">
        <f t="shared" si="24"/>
        <v>4.22329943397887E-2</v>
      </c>
      <c r="AI266" s="289">
        <f t="shared" si="28"/>
        <v>4.6496598761567184E-2</v>
      </c>
      <c r="AJ266" s="290">
        <f t="shared" si="27"/>
        <v>5034.193295452782</v>
      </c>
      <c r="AK266" s="290">
        <f t="shared" si="25"/>
        <v>42.636044217784836</v>
      </c>
      <c r="AL266" s="290">
        <f t="shared" si="26"/>
        <v>422.32994339788701</v>
      </c>
    </row>
    <row r="267" spans="21:38" ht="9.9499999999999993" customHeight="1" x14ac:dyDescent="0.15">
      <c r="U267" s="280">
        <v>678</v>
      </c>
      <c r="V267" s="274">
        <v>43298</v>
      </c>
      <c r="W267" s="287">
        <v>0.05</v>
      </c>
      <c r="X267" s="287">
        <v>7.9000000000000001E-2</v>
      </c>
      <c r="Y267" s="287">
        <v>5.1999999999999998E-2</v>
      </c>
      <c r="Z267" s="287">
        <v>5.0999999999999997E-2</v>
      </c>
      <c r="AA267" s="287">
        <v>4.3999999999999997E-2</v>
      </c>
      <c r="AB267" s="287">
        <v>5.8000000000000003E-2</v>
      </c>
      <c r="AC267" s="287">
        <v>3.9E-2</v>
      </c>
      <c r="AD267" s="287">
        <v>4.2999999999999997E-2</v>
      </c>
      <c r="AF267" s="288">
        <f t="shared" si="22"/>
        <v>2.2058422594176746E-101</v>
      </c>
      <c r="AG267" s="289">
        <f t="shared" si="23"/>
        <v>4.2362249666785014E-3</v>
      </c>
      <c r="AH267" s="289">
        <f t="shared" si="24"/>
        <v>4.2214340971273141E-2</v>
      </c>
      <c r="AI267" s="289">
        <f t="shared" si="28"/>
        <v>4.6450565937951646E-2</v>
      </c>
      <c r="AJ267" s="290">
        <f t="shared" si="27"/>
        <v>5027.9303141765213</v>
      </c>
      <c r="AK267" s="290">
        <f t="shared" si="25"/>
        <v>42.362249666785011</v>
      </c>
      <c r="AL267" s="290">
        <f t="shared" si="26"/>
        <v>422.1434097127314</v>
      </c>
    </row>
    <row r="268" spans="21:38" ht="9.9499999999999993" customHeight="1" x14ac:dyDescent="0.15">
      <c r="U268" s="280">
        <v>680</v>
      </c>
      <c r="V268" s="274">
        <v>43305</v>
      </c>
      <c r="W268" s="287">
        <v>0.05</v>
      </c>
      <c r="X268" s="287">
        <v>8.2000000000000003E-2</v>
      </c>
      <c r="Y268" s="287">
        <v>0.05</v>
      </c>
      <c r="Z268" s="287">
        <v>0.05</v>
      </c>
      <c r="AA268" s="287">
        <v>4.4999999999999998E-2</v>
      </c>
      <c r="AB268" s="287">
        <v>6.3E-2</v>
      </c>
      <c r="AC268" s="287">
        <v>4.1000000000000002E-2</v>
      </c>
      <c r="AD268" s="287">
        <v>4.4999999999999998E-2</v>
      </c>
      <c r="AF268" s="288">
        <f t="shared" si="22"/>
        <v>1.204652905914062E-101</v>
      </c>
      <c r="AG268" s="289">
        <f t="shared" si="23"/>
        <v>4.2090213333685822E-3</v>
      </c>
      <c r="AH268" s="289">
        <f t="shared" si="24"/>
        <v>4.2195695841533036E-2</v>
      </c>
      <c r="AI268" s="289">
        <f t="shared" si="28"/>
        <v>4.6404717174901619E-2</v>
      </c>
      <c r="AJ268" s="290">
        <f t="shared" si="27"/>
        <v>5021.6960393902991</v>
      </c>
      <c r="AK268" s="290">
        <f t="shared" si="25"/>
        <v>42.090213333685824</v>
      </c>
      <c r="AL268" s="290">
        <f t="shared" si="26"/>
        <v>421.95695841533029</v>
      </c>
    </row>
    <row r="269" spans="21:38" ht="9.9499999999999993" customHeight="1" x14ac:dyDescent="0.15">
      <c r="U269" s="280">
        <v>682</v>
      </c>
      <c r="V269" s="274">
        <v>43312</v>
      </c>
      <c r="W269" s="287">
        <v>5.1999999999999998E-2</v>
      </c>
      <c r="X269" s="287">
        <v>7.9000000000000001E-2</v>
      </c>
      <c r="Y269" s="287">
        <v>5.1999999999999998E-2</v>
      </c>
      <c r="Z269" s="287">
        <v>4.8000000000000001E-2</v>
      </c>
      <c r="AA269" s="287">
        <v>4.3999999999999997E-2</v>
      </c>
      <c r="AB269" s="287">
        <v>7.0000000000000007E-2</v>
      </c>
      <c r="AC269" s="287">
        <v>4.1000000000000002E-2</v>
      </c>
      <c r="AD269" s="287">
        <v>0.04</v>
      </c>
      <c r="AF269" s="288">
        <f t="shared" ref="AF269:AF302" si="29">1*2.71828^(-0.69315/半I131*(V269-事故日)/365.25)</f>
        <v>6.5788413361445689E-102</v>
      </c>
      <c r="AG269" s="289">
        <f t="shared" ref="AG269:AG302" si="30">0.05*2.71828^(-0.69315/半Cs134*(V269-事故日)/365.25)</f>
        <v>4.1819923927794459E-3</v>
      </c>
      <c r="AH269" s="289">
        <f t="shared" ref="AH269:AH302" si="31">0.05*2.71828^(-0.69315/半Cs137*(V269-事故日)/365.25)</f>
        <v>4.2177058946929497E-2</v>
      </c>
      <c r="AI269" s="289">
        <f t="shared" si="28"/>
        <v>4.635905133970894E-2</v>
      </c>
      <c r="AJ269" s="290">
        <f t="shared" si="27"/>
        <v>5015.4902918352709</v>
      </c>
      <c r="AK269" s="290">
        <f t="shared" ref="AK269:AK302" si="32">500*2.71828^(-0.69315/半Cs134*(V269-事故日)/365.25)</f>
        <v>41.819923927794463</v>
      </c>
      <c r="AL269" s="290">
        <f t="shared" ref="AL269:AL302" si="33">500*2.71828^(-0.69315/半Cs137*(V269-事故日)/365.25)</f>
        <v>421.77058946929498</v>
      </c>
    </row>
    <row r="270" spans="21:38" ht="9.9499999999999993" customHeight="1" x14ac:dyDescent="0.15">
      <c r="U270" s="280">
        <v>684</v>
      </c>
      <c r="V270" s="274">
        <v>43319</v>
      </c>
      <c r="W270" s="287">
        <v>4.7E-2</v>
      </c>
      <c r="X270" s="287">
        <v>6.5000000000000002E-2</v>
      </c>
      <c r="Y270" s="287">
        <v>4.5999999999999999E-2</v>
      </c>
      <c r="Z270" s="287">
        <v>4.8000000000000001E-2</v>
      </c>
      <c r="AA270" s="287">
        <v>4.3999999999999997E-2</v>
      </c>
      <c r="AB270" s="287">
        <v>7.0999999999999994E-2</v>
      </c>
      <c r="AC270" s="287">
        <v>4.2999999999999997E-2</v>
      </c>
      <c r="AD270" s="287">
        <v>4.7E-2</v>
      </c>
      <c r="AF270" s="288">
        <f t="shared" si="29"/>
        <v>3.5928318533647445E-102</v>
      </c>
      <c r="AG270" s="289">
        <f t="shared" si="30"/>
        <v>4.1551370230923064E-3</v>
      </c>
      <c r="AH270" s="289">
        <f t="shared" si="31"/>
        <v>4.2158430283825245E-2</v>
      </c>
      <c r="AI270" s="289">
        <f t="shared" si="28"/>
        <v>4.6313567306917554E-2</v>
      </c>
      <c r="AJ270" s="290">
        <f t="shared" ref="AJ270:AJ302" si="34">5000*2.71828^(-0.69315/半Cs134*(V270-調査初日)/365.25)+5000*2.71828^(-0.69315/半Cs137*(V270-調査初日)/365.25)</f>
        <v>5009.3128934014912</v>
      </c>
      <c r="AK270" s="290">
        <f t="shared" si="32"/>
        <v>41.551370230923062</v>
      </c>
      <c r="AL270" s="290">
        <f t="shared" si="33"/>
        <v>421.58430283825243</v>
      </c>
    </row>
    <row r="271" spans="21:38" ht="9.9499999999999993" customHeight="1" x14ac:dyDescent="0.15">
      <c r="U271" s="280">
        <v>686</v>
      </c>
      <c r="V271" s="274">
        <v>43326</v>
      </c>
      <c r="W271" s="287">
        <v>5.3999999999999999E-2</v>
      </c>
      <c r="X271" s="287">
        <v>8.3000000000000004E-2</v>
      </c>
      <c r="Y271" s="287">
        <v>5.8999999999999997E-2</v>
      </c>
      <c r="Z271" s="287">
        <v>5.2999999999999999E-2</v>
      </c>
      <c r="AA271" s="287">
        <v>4.4999999999999998E-2</v>
      </c>
      <c r="AB271" s="287">
        <v>6.6000000000000003E-2</v>
      </c>
      <c r="AC271" s="287">
        <v>3.9E-2</v>
      </c>
      <c r="AD271" s="287">
        <v>4.2000000000000003E-2</v>
      </c>
      <c r="AF271" s="288">
        <f t="shared" si="29"/>
        <v>1.9621146136527408E-102</v>
      </c>
      <c r="AG271" s="289">
        <f t="shared" si="30"/>
        <v>4.1284541096923378E-3</v>
      </c>
      <c r="AH271" s="289">
        <f t="shared" si="31"/>
        <v>4.213980984858462E-2</v>
      </c>
      <c r="AI271" s="289">
        <f t="shared" si="28"/>
        <v>4.6268263958276955E-2</v>
      </c>
      <c r="AJ271" s="290">
        <f t="shared" si="34"/>
        <v>5003.1636671205288</v>
      </c>
      <c r="AK271" s="290">
        <f t="shared" si="32"/>
        <v>41.284541096923377</v>
      </c>
      <c r="AL271" s="290">
        <f t="shared" si="33"/>
        <v>421.39809848584616</v>
      </c>
    </row>
    <row r="272" spans="21:38" ht="9.9499999999999993" customHeight="1" x14ac:dyDescent="0.15">
      <c r="U272" s="280">
        <v>688</v>
      </c>
      <c r="V272" s="274">
        <v>43333</v>
      </c>
      <c r="W272" s="287">
        <v>4.9000000000000002E-2</v>
      </c>
      <c r="X272" s="287">
        <v>7.2999999999999995E-2</v>
      </c>
      <c r="Y272" s="287">
        <v>5.1999999999999998E-2</v>
      </c>
      <c r="Z272" s="287">
        <v>0.05</v>
      </c>
      <c r="AA272" s="287">
        <v>4.4999999999999998E-2</v>
      </c>
      <c r="AB272" s="287">
        <v>6.8000000000000005E-2</v>
      </c>
      <c r="AC272" s="287">
        <v>4.1000000000000002E-2</v>
      </c>
      <c r="AD272" s="287">
        <v>4.4999999999999998E-2</v>
      </c>
      <c r="AF272" s="288">
        <f t="shared" si="29"/>
        <v>1.0715485483976588E-102</v>
      </c>
      <c r="AG272" s="289">
        <f t="shared" si="30"/>
        <v>4.1019425451223977E-3</v>
      </c>
      <c r="AH272" s="289">
        <f t="shared" si="31"/>
        <v>4.2121197637573549E-2</v>
      </c>
      <c r="AI272" s="289">
        <f t="shared" si="28"/>
        <v>4.6223140182695945E-2</v>
      </c>
      <c r="AJ272" s="290">
        <f t="shared" si="34"/>
        <v>4997.0424371581412</v>
      </c>
      <c r="AK272" s="290">
        <f t="shared" si="32"/>
        <v>41.019425451223974</v>
      </c>
      <c r="AL272" s="290">
        <f t="shared" si="33"/>
        <v>421.2119763757355</v>
      </c>
    </row>
    <row r="273" spans="21:38" ht="9.9499999999999993" customHeight="1" x14ac:dyDescent="0.15">
      <c r="U273" s="280">
        <v>690</v>
      </c>
      <c r="V273" s="274">
        <v>43340</v>
      </c>
      <c r="W273" s="287">
        <v>0.05</v>
      </c>
      <c r="X273" s="287">
        <v>8.3000000000000004E-2</v>
      </c>
      <c r="Y273" s="287">
        <v>4.5999999999999999E-2</v>
      </c>
      <c r="Z273" s="287">
        <v>5.2999999999999999E-2</v>
      </c>
      <c r="AA273" s="287">
        <v>4.9000000000000002E-2</v>
      </c>
      <c r="AB273" s="287">
        <v>6.2E-2</v>
      </c>
      <c r="AC273" s="287">
        <v>4.2000000000000003E-2</v>
      </c>
      <c r="AD273" s="287">
        <v>4.4999999999999998E-2</v>
      </c>
      <c r="AF273" s="288">
        <f t="shared" si="29"/>
        <v>5.8519328258582479E-103</v>
      </c>
      <c r="AG273" s="289">
        <f t="shared" si="30"/>
        <v>4.0756012290370626E-3</v>
      </c>
      <c r="AH273" s="289">
        <f t="shared" si="31"/>
        <v>4.2102593647159597E-2</v>
      </c>
      <c r="AI273" s="289">
        <f t="shared" si="28"/>
        <v>4.6178194876196663E-2</v>
      </c>
      <c r="AJ273" s="290">
        <f t="shared" si="34"/>
        <v>4990.9490288069965</v>
      </c>
      <c r="AK273" s="290">
        <f t="shared" si="32"/>
        <v>40.756012290370627</v>
      </c>
      <c r="AL273" s="290">
        <f t="shared" si="33"/>
        <v>421.02593647159591</v>
      </c>
    </row>
    <row r="274" spans="21:38" ht="9.9499999999999993" customHeight="1" x14ac:dyDescent="0.15">
      <c r="U274" s="280">
        <v>692</v>
      </c>
      <c r="V274" s="274">
        <v>43347</v>
      </c>
      <c r="W274" s="287">
        <v>5.2999999999999999E-2</v>
      </c>
      <c r="X274" s="287">
        <v>7.8E-2</v>
      </c>
      <c r="Y274" s="287">
        <v>5.5E-2</v>
      </c>
      <c r="Z274" s="287">
        <v>5.1999999999999998E-2</v>
      </c>
      <c r="AA274" s="287">
        <v>4.9000000000000002E-2</v>
      </c>
      <c r="AB274" s="287">
        <v>6.3E-2</v>
      </c>
      <c r="AC274" s="287">
        <v>3.7999999999999999E-2</v>
      </c>
      <c r="AD274" s="287">
        <v>4.3999999999999997E-2</v>
      </c>
      <c r="AF274" s="288">
        <f t="shared" si="29"/>
        <v>3.1958531276597507E-103</v>
      </c>
      <c r="AG274" s="289">
        <f t="shared" si="30"/>
        <v>4.0494290681569725E-3</v>
      </c>
      <c r="AH274" s="289">
        <f t="shared" si="31"/>
        <v>4.2083997873711879E-2</v>
      </c>
      <c r="AI274" s="289">
        <f t="shared" si="28"/>
        <v>4.6133426941868852E-2</v>
      </c>
      <c r="AJ274" s="290">
        <f t="shared" si="34"/>
        <v>4984.8832684794297</v>
      </c>
      <c r="AK274" s="290">
        <f t="shared" si="32"/>
        <v>40.494290681569723</v>
      </c>
      <c r="AL274" s="290">
        <f t="shared" si="33"/>
        <v>420.83997873711877</v>
      </c>
    </row>
    <row r="275" spans="21:38" ht="9.9499999999999993" customHeight="1" x14ac:dyDescent="0.15">
      <c r="U275" s="280">
        <v>694</v>
      </c>
      <c r="V275" s="274">
        <v>43354</v>
      </c>
      <c r="W275" s="287">
        <v>0.05</v>
      </c>
      <c r="X275" s="287">
        <v>8.5000000000000006E-2</v>
      </c>
      <c r="Y275" s="287">
        <v>5.3999999999999999E-2</v>
      </c>
      <c r="Z275" s="287">
        <v>5.2999999999999999E-2</v>
      </c>
      <c r="AA275" s="287">
        <v>4.7E-2</v>
      </c>
      <c r="AB275" s="287">
        <v>0.06</v>
      </c>
      <c r="AC275" s="287">
        <v>4.4999999999999998E-2</v>
      </c>
      <c r="AD275" s="287">
        <v>4.3999999999999997E-2</v>
      </c>
      <c r="AF275" s="288">
        <f t="shared" si="29"/>
        <v>1.7453168922993962E-103</v>
      </c>
      <c r="AG275" s="289">
        <f t="shared" si="30"/>
        <v>4.0234249762234305E-3</v>
      </c>
      <c r="AH275" s="289">
        <f t="shared" si="31"/>
        <v>4.2065410313601156E-2</v>
      </c>
      <c r="AI275" s="289">
        <f t="shared" si="28"/>
        <v>4.608883528982459E-2</v>
      </c>
      <c r="AJ275" s="290">
        <f t="shared" si="34"/>
        <v>4978.844983700259</v>
      </c>
      <c r="AK275" s="290">
        <f t="shared" si="32"/>
        <v>40.234249762234306</v>
      </c>
      <c r="AL275" s="290">
        <f t="shared" si="33"/>
        <v>420.65410313601154</v>
      </c>
    </row>
    <row r="276" spans="21:38" ht="9.9499999999999993" customHeight="1" x14ac:dyDescent="0.15">
      <c r="U276" s="280">
        <v>696</v>
      </c>
      <c r="V276" s="274">
        <v>43361</v>
      </c>
      <c r="W276" s="287">
        <v>5.5E-2</v>
      </c>
      <c r="X276" s="287">
        <v>7.1999999999999995E-2</v>
      </c>
      <c r="Y276" s="287">
        <v>5.3999999999999999E-2</v>
      </c>
      <c r="Z276" s="287">
        <v>4.9000000000000002E-2</v>
      </c>
      <c r="AA276" s="287">
        <v>0.04</v>
      </c>
      <c r="AB276" s="287">
        <v>0.06</v>
      </c>
      <c r="AC276" s="287">
        <v>3.6999999999999998E-2</v>
      </c>
      <c r="AD276" s="287">
        <v>4.4999999999999998E-2</v>
      </c>
      <c r="AF276" s="288">
        <f t="shared" si="29"/>
        <v>9.5315114082745522E-104</v>
      </c>
      <c r="AG276" s="289">
        <f t="shared" si="30"/>
        <v>3.9975878739533493E-3</v>
      </c>
      <c r="AH276" s="289">
        <f t="shared" si="31"/>
        <v>4.2046830963199798E-2</v>
      </c>
      <c r="AI276" s="289">
        <f t="shared" si="28"/>
        <v>4.6044418837153149E-2</v>
      </c>
      <c r="AJ276" s="290">
        <f t="shared" si="34"/>
        <v>4972.8340030996396</v>
      </c>
      <c r="AK276" s="290">
        <f t="shared" si="32"/>
        <v>39.975878739533492</v>
      </c>
      <c r="AL276" s="290">
        <f t="shared" si="33"/>
        <v>420.46830963199795</v>
      </c>
    </row>
    <row r="277" spans="21:38" ht="9.9499999999999993" customHeight="1" x14ac:dyDescent="0.15">
      <c r="U277" s="280">
        <v>698</v>
      </c>
      <c r="V277" s="274">
        <v>43368</v>
      </c>
      <c r="W277" s="287">
        <v>5.1999999999999998E-2</v>
      </c>
      <c r="X277" s="287">
        <v>7.0999999999999994E-2</v>
      </c>
      <c r="Y277" s="287">
        <v>4.7E-2</v>
      </c>
      <c r="Z277" s="287">
        <v>4.8000000000000001E-2</v>
      </c>
      <c r="AA277" s="287">
        <v>4.7E-2</v>
      </c>
      <c r="AB277" s="287">
        <v>7.0000000000000007E-2</v>
      </c>
      <c r="AC277" s="287">
        <v>4.1000000000000002E-2</v>
      </c>
      <c r="AD277" s="287">
        <v>4.3999999999999997E-2</v>
      </c>
      <c r="AF277" s="288">
        <f t="shared" si="29"/>
        <v>5.2053417993552167E-104</v>
      </c>
      <c r="AG277" s="289">
        <f t="shared" si="30"/>
        <v>3.971916688994429E-3</v>
      </c>
      <c r="AH277" s="289">
        <f t="shared" si="31"/>
        <v>4.2028259818881732E-2</v>
      </c>
      <c r="AI277" s="289">
        <f t="shared" si="28"/>
        <v>4.6000176507876162E-2</v>
      </c>
      <c r="AJ277" s="290">
        <f t="shared" si="34"/>
        <v>4966.8501564059716</v>
      </c>
      <c r="AK277" s="290">
        <f t="shared" si="32"/>
        <v>39.71916688994429</v>
      </c>
      <c r="AL277" s="290">
        <f t="shared" si="33"/>
        <v>420.2825981888173</v>
      </c>
    </row>
    <row r="278" spans="21:38" ht="9.9499999999999993" customHeight="1" x14ac:dyDescent="0.15">
      <c r="U278" s="280">
        <v>700</v>
      </c>
      <c r="V278" s="274">
        <v>43375</v>
      </c>
      <c r="W278" s="287">
        <v>5.2999999999999999E-2</v>
      </c>
      <c r="X278" s="287">
        <v>8.2000000000000003E-2</v>
      </c>
      <c r="Y278" s="287">
        <v>5.5E-2</v>
      </c>
      <c r="Z278" s="287">
        <v>5.2999999999999999E-2</v>
      </c>
      <c r="AA278" s="287">
        <v>4.7E-2</v>
      </c>
      <c r="AB278" s="287">
        <v>6.7000000000000004E-2</v>
      </c>
      <c r="AC278" s="287">
        <v>4.2000000000000003E-2</v>
      </c>
      <c r="AD278" s="287">
        <v>4.2000000000000003E-2</v>
      </c>
      <c r="AF278" s="288">
        <f t="shared" si="29"/>
        <v>2.8427373254351544E-104</v>
      </c>
      <c r="AG278" s="289">
        <f t="shared" si="30"/>
        <v>3.9464103558806652E-3</v>
      </c>
      <c r="AH278" s="289">
        <f t="shared" si="31"/>
        <v>4.2009696877022537E-2</v>
      </c>
      <c r="AI278" s="289">
        <f t="shared" si="28"/>
        <v>4.59561072329032E-2</v>
      </c>
      <c r="AJ278" s="290">
        <f t="shared" si="34"/>
        <v>4960.8932744388403</v>
      </c>
      <c r="AK278" s="290">
        <f t="shared" si="32"/>
        <v>39.464103558806656</v>
      </c>
      <c r="AL278" s="290">
        <f t="shared" si="33"/>
        <v>420.09696877022532</v>
      </c>
    </row>
    <row r="279" spans="21:38" ht="9.9499999999999993" customHeight="1" x14ac:dyDescent="0.15">
      <c r="U279" s="280">
        <v>702</v>
      </c>
      <c r="V279" s="274">
        <v>43383</v>
      </c>
      <c r="W279" s="287">
        <v>4.7E-2</v>
      </c>
      <c r="X279" s="287">
        <v>0.08</v>
      </c>
      <c r="Y279" s="287">
        <v>4.2999999999999997E-2</v>
      </c>
      <c r="Z279" s="287">
        <v>4.4999999999999998E-2</v>
      </c>
      <c r="AA279" s="287">
        <v>4.3999999999999997E-2</v>
      </c>
      <c r="AB279" s="287">
        <v>6.7000000000000004E-2</v>
      </c>
      <c r="AC279" s="287">
        <v>4.3999999999999997E-2</v>
      </c>
      <c r="AD279" s="287">
        <v>4.2999999999999997E-2</v>
      </c>
      <c r="AF279" s="288">
        <f t="shared" si="29"/>
        <v>1.423947088008E-104</v>
      </c>
      <c r="AG279" s="289">
        <f t="shared" si="30"/>
        <v>3.9174607626059829E-3</v>
      </c>
      <c r="AH279" s="289">
        <f t="shared" si="31"/>
        <v>4.1988492125506184E-2</v>
      </c>
      <c r="AI279" s="289">
        <f t="shared" si="28"/>
        <v>4.5905952888112167E-2</v>
      </c>
      <c r="AJ279" s="290">
        <f t="shared" si="34"/>
        <v>4954.1182117818043</v>
      </c>
      <c r="AK279" s="290">
        <f t="shared" si="32"/>
        <v>39.174607626059831</v>
      </c>
      <c r="AL279" s="290">
        <f t="shared" si="33"/>
        <v>419.88492125506184</v>
      </c>
    </row>
    <row r="280" spans="21:38" ht="9.9499999999999993" customHeight="1" x14ac:dyDescent="0.15">
      <c r="U280" s="280">
        <v>704</v>
      </c>
      <c r="V280" s="274">
        <v>43389</v>
      </c>
      <c r="W280" s="287">
        <v>5.1999999999999998E-2</v>
      </c>
      <c r="X280" s="287">
        <v>8.3000000000000004E-2</v>
      </c>
      <c r="Y280" s="287">
        <v>5.7000000000000002E-2</v>
      </c>
      <c r="Z280" s="287">
        <v>4.7E-2</v>
      </c>
      <c r="AA280" s="287">
        <v>4.7E-2</v>
      </c>
      <c r="AB280" s="287">
        <v>7.0000000000000007E-2</v>
      </c>
      <c r="AC280" s="287">
        <v>4.1000000000000002E-2</v>
      </c>
      <c r="AD280" s="287">
        <v>4.5999999999999999E-2</v>
      </c>
      <c r="AF280" s="288">
        <f t="shared" si="29"/>
        <v>8.4783568473799242E-105</v>
      </c>
      <c r="AG280" s="289">
        <f t="shared" si="30"/>
        <v>3.8958880174909958E-3</v>
      </c>
      <c r="AH280" s="289">
        <f t="shared" si="31"/>
        <v>4.1972595586190958E-2</v>
      </c>
      <c r="AI280" s="289">
        <f t="shared" si="28"/>
        <v>4.5868483603681953E-2</v>
      </c>
      <c r="AJ280" s="290">
        <f t="shared" si="34"/>
        <v>4949.0597333765018</v>
      </c>
      <c r="AK280" s="290">
        <f t="shared" si="32"/>
        <v>38.958880174909957</v>
      </c>
      <c r="AL280" s="290">
        <f t="shared" si="33"/>
        <v>419.7259558619096</v>
      </c>
    </row>
    <row r="281" spans="21:38" ht="9.9499999999999993" customHeight="1" x14ac:dyDescent="0.15">
      <c r="U281" s="280">
        <v>706</v>
      </c>
      <c r="V281" s="274">
        <v>43396</v>
      </c>
      <c r="W281" s="287">
        <v>5.6000000000000001E-2</v>
      </c>
      <c r="X281" s="287">
        <v>7.9000000000000001E-2</v>
      </c>
      <c r="Y281" s="287">
        <v>6.0999999999999999E-2</v>
      </c>
      <c r="Z281" s="287">
        <v>4.8000000000000001E-2</v>
      </c>
      <c r="AA281" s="287">
        <v>4.8000000000000001E-2</v>
      </c>
      <c r="AB281" s="287">
        <v>6.5000000000000002E-2</v>
      </c>
      <c r="AC281" s="287">
        <v>4.3999999999999997E-2</v>
      </c>
      <c r="AD281" s="287">
        <v>4.7E-2</v>
      </c>
      <c r="AF281" s="288">
        <f t="shared" si="29"/>
        <v>4.6301938273085361E-105</v>
      </c>
      <c r="AG281" s="289">
        <f t="shared" si="30"/>
        <v>3.8708699153179589E-3</v>
      </c>
      <c r="AH281" s="289">
        <f t="shared" si="31"/>
        <v>4.1954057229977693E-2</v>
      </c>
      <c r="AI281" s="289">
        <f t="shared" si="28"/>
        <v>4.5824927145295652E-2</v>
      </c>
      <c r="AJ281" s="290">
        <f t="shared" si="34"/>
        <v>4943.182741313587</v>
      </c>
      <c r="AK281" s="290">
        <f t="shared" si="32"/>
        <v>38.708699153179587</v>
      </c>
      <c r="AL281" s="290">
        <f t="shared" si="33"/>
        <v>419.54057229977695</v>
      </c>
    </row>
    <row r="282" spans="21:38" ht="9.9499999999999993" customHeight="1" x14ac:dyDescent="0.15">
      <c r="U282" s="280">
        <v>708</v>
      </c>
      <c r="V282" s="274">
        <v>43403</v>
      </c>
      <c r="W282" s="287">
        <v>5.2999999999999999E-2</v>
      </c>
      <c r="X282" s="287">
        <v>8.4000000000000005E-2</v>
      </c>
      <c r="Y282" s="287">
        <v>5.3999999999999999E-2</v>
      </c>
      <c r="Z282" s="287">
        <v>5.5E-2</v>
      </c>
      <c r="AA282" s="287">
        <v>4.3999999999999997E-2</v>
      </c>
      <c r="AB282" s="287">
        <v>6.4000000000000001E-2</v>
      </c>
      <c r="AC282" s="287">
        <v>3.9E-2</v>
      </c>
      <c r="AD282" s="287">
        <v>4.2999999999999997E-2</v>
      </c>
      <c r="AF282" s="288">
        <f t="shared" si="29"/>
        <v>2.528637950061339E-105</v>
      </c>
      <c r="AG282" s="289">
        <f t="shared" si="30"/>
        <v>3.8460124711087911E-3</v>
      </c>
      <c r="AH282" s="289">
        <f t="shared" si="31"/>
        <v>4.1935527061741522E-2</v>
      </c>
      <c r="AI282" s="289">
        <f t="shared" si="28"/>
        <v>4.5781539532850316E-2</v>
      </c>
      <c r="AJ282" s="290">
        <f t="shared" si="34"/>
        <v>4937.3320480280081</v>
      </c>
      <c r="AK282" s="290">
        <f t="shared" si="32"/>
        <v>38.460124711087907</v>
      </c>
      <c r="AL282" s="290">
        <f t="shared" si="33"/>
        <v>419.35527061741516</v>
      </c>
    </row>
    <row r="283" spans="21:38" ht="9.9499999999999993" customHeight="1" x14ac:dyDescent="0.15">
      <c r="U283" s="280">
        <v>710</v>
      </c>
      <c r="V283" s="274">
        <v>43410</v>
      </c>
      <c r="W283" s="287">
        <v>5.0999999999999997E-2</v>
      </c>
      <c r="X283" s="287">
        <v>8.4000000000000005E-2</v>
      </c>
      <c r="Y283" s="287">
        <v>6.3E-2</v>
      </c>
      <c r="Z283" s="287">
        <v>5.6000000000000001E-2</v>
      </c>
      <c r="AA283" s="287">
        <v>0.05</v>
      </c>
      <c r="AB283" s="287">
        <v>7.0999999999999994E-2</v>
      </c>
      <c r="AC283" s="287">
        <v>4.2000000000000003E-2</v>
      </c>
      <c r="AD283" s="287">
        <v>0.05</v>
      </c>
      <c r="AF283" s="288">
        <f t="shared" si="29"/>
        <v>1.3809378442817749E-105</v>
      </c>
      <c r="AG283" s="289">
        <f t="shared" si="30"/>
        <v>3.8213146531712672E-3</v>
      </c>
      <c r="AH283" s="289">
        <f t="shared" si="31"/>
        <v>4.1917005077865992E-2</v>
      </c>
      <c r="AI283" s="289">
        <f t="shared" si="28"/>
        <v>4.5738319731037258E-2</v>
      </c>
      <c r="AJ283" s="290">
        <f t="shared" si="34"/>
        <v>4931.5074896911055</v>
      </c>
      <c r="AK283" s="290">
        <f t="shared" si="32"/>
        <v>38.213146531712667</v>
      </c>
      <c r="AL283" s="290">
        <f t="shared" si="33"/>
        <v>419.17005077865986</v>
      </c>
    </row>
    <row r="284" spans="21:38" ht="9.9499999999999993" customHeight="1" x14ac:dyDescent="0.15">
      <c r="U284" s="280">
        <v>712</v>
      </c>
      <c r="V284" s="274">
        <v>43417</v>
      </c>
      <c r="W284" s="287">
        <v>5.2999999999999999E-2</v>
      </c>
      <c r="X284" s="287">
        <v>8.1000000000000003E-2</v>
      </c>
      <c r="Y284" s="287">
        <v>5.8000000000000003E-2</v>
      </c>
      <c r="Z284" s="287">
        <v>5.5E-2</v>
      </c>
      <c r="AA284" s="287">
        <v>4.7E-2</v>
      </c>
      <c r="AB284" s="287">
        <v>6.6000000000000003E-2</v>
      </c>
      <c r="AC284" s="287">
        <v>4.9000000000000002E-2</v>
      </c>
      <c r="AD284" s="287">
        <v>4.7E-2</v>
      </c>
      <c r="AF284" s="288">
        <f t="shared" si="29"/>
        <v>7.5415673078990269E-106</v>
      </c>
      <c r="AG284" s="289">
        <f t="shared" si="30"/>
        <v>3.7967754364383595E-3</v>
      </c>
      <c r="AH284" s="289">
        <f t="shared" si="31"/>
        <v>4.1898491274736258E-2</v>
      </c>
      <c r="AI284" s="289">
        <f t="shared" si="28"/>
        <v>4.5695266711174617E-2</v>
      </c>
      <c r="AJ284" s="290">
        <f t="shared" si="34"/>
        <v>4925.7089035240379</v>
      </c>
      <c r="AK284" s="290">
        <f t="shared" si="32"/>
        <v>37.967754364383595</v>
      </c>
      <c r="AL284" s="290">
        <f t="shared" si="33"/>
        <v>418.98491274736256</v>
      </c>
    </row>
    <row r="285" spans="21:38" ht="9.9499999999999993" customHeight="1" x14ac:dyDescent="0.15">
      <c r="U285" s="280">
        <v>714</v>
      </c>
      <c r="V285" s="274">
        <v>43424</v>
      </c>
      <c r="W285" s="287">
        <v>5.0999999999999997E-2</v>
      </c>
      <c r="X285" s="287">
        <v>8.1000000000000003E-2</v>
      </c>
      <c r="Y285" s="287">
        <v>0.06</v>
      </c>
      <c r="Z285" s="287">
        <v>5.0999999999999997E-2</v>
      </c>
      <c r="AA285" s="287">
        <v>4.8000000000000001E-2</v>
      </c>
      <c r="AB285" s="287">
        <v>7.3999999999999996E-2</v>
      </c>
      <c r="AC285" s="287">
        <v>4.4999999999999998E-2</v>
      </c>
      <c r="AD285" s="287">
        <v>4.5999999999999999E-2</v>
      </c>
      <c r="AF285" s="288">
        <f t="shared" si="29"/>
        <v>4.1185950327224021E-106</v>
      </c>
      <c r="AG285" s="289">
        <f t="shared" si="30"/>
        <v>3.7723938024256708E-3</v>
      </c>
      <c r="AH285" s="289">
        <f t="shared" si="31"/>
        <v>4.1879985648739064E-2</v>
      </c>
      <c r="AI285" s="289">
        <f t="shared" si="28"/>
        <v>4.5652379451164737E-2</v>
      </c>
      <c r="AJ285" s="290">
        <f t="shared" si="34"/>
        <v>4919.9361277910475</v>
      </c>
      <c r="AK285" s="290">
        <f t="shared" si="32"/>
        <v>37.723938024256704</v>
      </c>
      <c r="AL285" s="290">
        <f t="shared" si="33"/>
        <v>418.79985648739057</v>
      </c>
    </row>
    <row r="286" spans="21:38" ht="9.9499999999999993" customHeight="1" x14ac:dyDescent="0.15">
      <c r="U286" s="280">
        <v>716</v>
      </c>
      <c r="V286" s="274">
        <v>43431</v>
      </c>
      <c r="W286" s="287">
        <v>5.2999999999999999E-2</v>
      </c>
      <c r="X286" s="287">
        <v>8.7999999999999995E-2</v>
      </c>
      <c r="Y286" s="287">
        <v>5.6000000000000001E-2</v>
      </c>
      <c r="Z286" s="287">
        <v>5.2999999999999999E-2</v>
      </c>
      <c r="AA286" s="287">
        <v>4.8000000000000001E-2</v>
      </c>
      <c r="AB286" s="287">
        <v>7.1999999999999995E-2</v>
      </c>
      <c r="AC286" s="287">
        <v>4.5999999999999999E-2</v>
      </c>
      <c r="AD286" s="287">
        <v>4.9000000000000002E-2</v>
      </c>
      <c r="AF286" s="288">
        <f t="shared" si="29"/>
        <v>2.2492440034047463E-106</v>
      </c>
      <c r="AG286" s="289">
        <f t="shared" si="30"/>
        <v>3.748168739189177E-3</v>
      </c>
      <c r="AH286" s="289">
        <f t="shared" si="31"/>
        <v>4.1861488196262758E-2</v>
      </c>
      <c r="AI286" s="289">
        <f t="shared" si="28"/>
        <v>4.5609656935451937E-2</v>
      </c>
      <c r="AJ286" s="290">
        <f t="shared" si="34"/>
        <v>4914.189001792759</v>
      </c>
      <c r="AK286" s="290">
        <f t="shared" si="32"/>
        <v>37.481687391891768</v>
      </c>
      <c r="AL286" s="290">
        <f t="shared" si="33"/>
        <v>418.61488196262752</v>
      </c>
    </row>
    <row r="287" spans="21:38" ht="9.9499999999999993" customHeight="1" x14ac:dyDescent="0.15">
      <c r="U287" s="280">
        <v>718</v>
      </c>
      <c r="V287" s="274">
        <v>43438</v>
      </c>
      <c r="W287" s="287">
        <v>5.2999999999999999E-2</v>
      </c>
      <c r="X287" s="287">
        <v>8.3000000000000004E-2</v>
      </c>
      <c r="Y287" s="287">
        <v>5.7000000000000002E-2</v>
      </c>
      <c r="Z287" s="287">
        <v>5.7000000000000002E-2</v>
      </c>
      <c r="AA287" s="287">
        <v>5.8000000000000003E-2</v>
      </c>
      <c r="AB287" s="287">
        <v>6.2E-2</v>
      </c>
      <c r="AC287" s="287">
        <v>4.2000000000000003E-2</v>
      </c>
      <c r="AD287" s="287">
        <v>5.1999999999999998E-2</v>
      </c>
      <c r="AF287" s="288">
        <f t="shared" si="29"/>
        <v>1.228355433505299E-106</v>
      </c>
      <c r="AG287" s="289">
        <f t="shared" si="30"/>
        <v>3.7240992412832298E-3</v>
      </c>
      <c r="AH287" s="289">
        <f t="shared" si="31"/>
        <v>4.1842998913697277E-2</v>
      </c>
      <c r="AI287" s="289">
        <f t="shared" si="28"/>
        <v>4.5567098154980508E-2</v>
      </c>
      <c r="AJ287" s="290">
        <f t="shared" si="34"/>
        <v>4908.4673658595248</v>
      </c>
      <c r="AK287" s="290">
        <f t="shared" si="32"/>
        <v>37.240992412832298</v>
      </c>
      <c r="AL287" s="290">
        <f t="shared" si="33"/>
        <v>418.42998913697278</v>
      </c>
    </row>
    <row r="288" spans="21:38" ht="9.9499999999999993" customHeight="1" x14ac:dyDescent="0.15">
      <c r="U288" s="280">
        <v>720</v>
      </c>
      <c r="V288" s="274">
        <v>43445</v>
      </c>
      <c r="W288" s="287">
        <v>5.2999999999999999E-2</v>
      </c>
      <c r="X288" s="287">
        <v>8.2000000000000003E-2</v>
      </c>
      <c r="Y288" s="287">
        <v>5.6000000000000001E-2</v>
      </c>
      <c r="Z288" s="287">
        <v>5.0999999999999997E-2</v>
      </c>
      <c r="AA288" s="287">
        <v>5.1999999999999998E-2</v>
      </c>
      <c r="AB288" s="287">
        <v>6.7000000000000004E-2</v>
      </c>
      <c r="AC288" s="287">
        <v>4.2999999999999997E-2</v>
      </c>
      <c r="AD288" s="287">
        <v>4.2000000000000003E-2</v>
      </c>
      <c r="AF288" s="288">
        <f t="shared" si="29"/>
        <v>6.7082854005076697E-107</v>
      </c>
      <c r="AG288" s="289">
        <f t="shared" si="30"/>
        <v>3.7001843097188057E-3</v>
      </c>
      <c r="AH288" s="289">
        <f t="shared" si="31"/>
        <v>4.1824517797434159E-2</v>
      </c>
      <c r="AI288" s="289">
        <f t="shared" si="28"/>
        <v>4.5524702107152967E-2</v>
      </c>
      <c r="AJ288" s="290">
        <f t="shared" si="34"/>
        <v>4902.7710613448189</v>
      </c>
      <c r="AK288" s="290">
        <f t="shared" si="32"/>
        <v>37.001843097188058</v>
      </c>
      <c r="AL288" s="290">
        <f t="shared" si="33"/>
        <v>418.24517797434157</v>
      </c>
    </row>
    <row r="289" spans="21:38" ht="9.9499999999999993" customHeight="1" x14ac:dyDescent="0.15">
      <c r="U289" s="280">
        <v>722</v>
      </c>
      <c r="V289" s="274">
        <v>43452</v>
      </c>
      <c r="W289" s="287">
        <v>0.05</v>
      </c>
      <c r="X289" s="287">
        <v>7.9000000000000001E-2</v>
      </c>
      <c r="Y289" s="287">
        <v>5.5E-2</v>
      </c>
      <c r="Z289" s="287">
        <v>5.5E-2</v>
      </c>
      <c r="AA289" s="287">
        <v>4.7E-2</v>
      </c>
      <c r="AB289" s="287">
        <v>6.8000000000000005E-2</v>
      </c>
      <c r="AC289" s="287">
        <v>4.3999999999999997E-2</v>
      </c>
      <c r="AD289" s="287">
        <v>4.8000000000000001E-2</v>
      </c>
      <c r="AF289" s="288">
        <f t="shared" si="29"/>
        <v>3.6635237478655191E-107</v>
      </c>
      <c r="AG289" s="289">
        <f t="shared" si="30"/>
        <v>3.6764229519220754E-3</v>
      </c>
      <c r="AH289" s="289">
        <f t="shared" si="31"/>
        <v>4.1806044843866519E-2</v>
      </c>
      <c r="AI289" s="289">
        <f t="shared" si="28"/>
        <v>4.5482467795788593E-2</v>
      </c>
      <c r="AJ289" s="290">
        <f t="shared" si="34"/>
        <v>4897.0999306186586</v>
      </c>
      <c r="AK289" s="290">
        <f t="shared" si="32"/>
        <v>36.764229519220756</v>
      </c>
      <c r="AL289" s="290">
        <f t="shared" si="33"/>
        <v>418.06044843866516</v>
      </c>
    </row>
    <row r="290" spans="21:38" ht="9.9499999999999993" customHeight="1" x14ac:dyDescent="0.15">
      <c r="U290" s="280">
        <v>724</v>
      </c>
      <c r="V290" s="274">
        <v>43459</v>
      </c>
      <c r="W290" s="287">
        <v>5.2999999999999999E-2</v>
      </c>
      <c r="X290" s="287">
        <v>8.5000000000000006E-2</v>
      </c>
      <c r="Y290" s="287">
        <v>5.0999999999999997E-2</v>
      </c>
      <c r="Z290" s="287">
        <v>5.3999999999999999E-2</v>
      </c>
      <c r="AA290" s="287">
        <v>4.5999999999999999E-2</v>
      </c>
      <c r="AB290" s="287">
        <v>6.9000000000000006E-2</v>
      </c>
      <c r="AC290" s="287">
        <v>4.8000000000000001E-2</v>
      </c>
      <c r="AD290" s="287">
        <v>4.5999999999999999E-2</v>
      </c>
      <c r="AF290" s="288">
        <f t="shared" si="29"/>
        <v>2.0007208175966504E-107</v>
      </c>
      <c r="AG290" s="289">
        <f t="shared" si="30"/>
        <v>3.6528141816931712E-3</v>
      </c>
      <c r="AH290" s="289">
        <f t="shared" si="31"/>
        <v>4.1787580049389095E-2</v>
      </c>
      <c r="AI290" s="289">
        <f t="shared" si="28"/>
        <v>4.5440394231082266E-2</v>
      </c>
      <c r="AJ290" s="290">
        <f t="shared" si="34"/>
        <v>4891.4538170610867</v>
      </c>
      <c r="AK290" s="290">
        <f t="shared" si="32"/>
        <v>36.528141816931708</v>
      </c>
      <c r="AL290" s="290">
        <f t="shared" si="33"/>
        <v>417.87580049389095</v>
      </c>
    </row>
    <row r="291" spans="21:38" ht="9.9499999999999993" customHeight="1" x14ac:dyDescent="0.15">
      <c r="U291" s="280">
        <v>726</v>
      </c>
      <c r="V291" s="274">
        <v>43473</v>
      </c>
      <c r="W291" s="287">
        <v>5.5E-2</v>
      </c>
      <c r="X291" s="287">
        <v>8.4000000000000005E-2</v>
      </c>
      <c r="Y291" s="287">
        <v>5.3999999999999999E-2</v>
      </c>
      <c r="Z291" s="287">
        <v>0.05</v>
      </c>
      <c r="AA291" s="287">
        <v>4.3999999999999997E-2</v>
      </c>
      <c r="AB291" s="287">
        <v>6.6000000000000003E-2</v>
      </c>
      <c r="AC291" s="287">
        <v>4.3999999999999997E-2</v>
      </c>
      <c r="AD291" s="287">
        <v>4.2999999999999997E-2</v>
      </c>
      <c r="AF291" s="288">
        <f t="shared" si="29"/>
        <v>5.9670743729264711E-108</v>
      </c>
      <c r="AG291" s="289">
        <f t="shared" si="30"/>
        <v>3.6060504907640002E-3</v>
      </c>
      <c r="AH291" s="289">
        <f t="shared" si="31"/>
        <v>4.1750674923291688E-2</v>
      </c>
      <c r="AI291" s="289">
        <f t="shared" si="28"/>
        <v>4.5356725414055686E-2</v>
      </c>
      <c r="AJ291" s="290">
        <f t="shared" si="34"/>
        <v>4880.2360199831073</v>
      </c>
      <c r="AK291" s="290">
        <f t="shared" si="32"/>
        <v>36.060504907639995</v>
      </c>
      <c r="AL291" s="290">
        <f t="shared" si="33"/>
        <v>417.50674923291689</v>
      </c>
    </row>
    <row r="292" spans="21:38" ht="9.9499999999999993" customHeight="1" x14ac:dyDescent="0.15">
      <c r="U292" s="280">
        <v>728</v>
      </c>
      <c r="V292" s="274">
        <v>43480</v>
      </c>
      <c r="W292" s="287">
        <v>5.8000000000000003E-2</v>
      </c>
      <c r="X292" s="287">
        <v>0.08</v>
      </c>
      <c r="Y292" s="287">
        <v>5.5E-2</v>
      </c>
      <c r="Z292" s="287">
        <v>5.3999999999999999E-2</v>
      </c>
      <c r="AA292" s="287">
        <v>4.7E-2</v>
      </c>
      <c r="AB292" s="287">
        <v>0.06</v>
      </c>
      <c r="AC292" s="287">
        <v>4.3999999999999997E-2</v>
      </c>
      <c r="AD292" s="287">
        <v>4.8000000000000001E-2</v>
      </c>
      <c r="AF292" s="288">
        <f t="shared" si="29"/>
        <v>3.2587341422358287E-108</v>
      </c>
      <c r="AG292" s="289">
        <f t="shared" si="30"/>
        <v>3.5828936291668434E-3</v>
      </c>
      <c r="AH292" s="289">
        <f t="shared" si="31"/>
        <v>4.1732234584469119E-2</v>
      </c>
      <c r="AI292" s="289">
        <f t="shared" si="28"/>
        <v>4.5315128213635959E-2</v>
      </c>
      <c r="AJ292" s="290">
        <f t="shared" si="34"/>
        <v>4874.6640282147328</v>
      </c>
      <c r="AK292" s="290">
        <f t="shared" si="32"/>
        <v>35.828936291668434</v>
      </c>
      <c r="AL292" s="290">
        <f t="shared" si="33"/>
        <v>417.32234584469114</v>
      </c>
    </row>
    <row r="293" spans="21:38" ht="9.9499999999999993" customHeight="1" x14ac:dyDescent="0.15">
      <c r="U293" s="280">
        <v>730</v>
      </c>
      <c r="V293" s="274">
        <v>43487</v>
      </c>
      <c r="W293" s="287">
        <v>4.9000000000000002E-2</v>
      </c>
      <c r="X293" s="287">
        <v>8.2000000000000003E-2</v>
      </c>
      <c r="Y293" s="287">
        <v>5.8999999999999997E-2</v>
      </c>
      <c r="Z293" s="287">
        <v>5.0999999999999997E-2</v>
      </c>
      <c r="AA293" s="287">
        <v>0.05</v>
      </c>
      <c r="AB293" s="287">
        <v>6.4000000000000001E-2</v>
      </c>
      <c r="AC293" s="287">
        <v>4.4999999999999998E-2</v>
      </c>
      <c r="AD293" s="287">
        <v>3.9E-2</v>
      </c>
      <c r="AF293" s="288">
        <f t="shared" si="29"/>
        <v>1.7796574244080298E-108</v>
      </c>
      <c r="AG293" s="289">
        <f t="shared" si="30"/>
        <v>3.5598854732631874E-3</v>
      </c>
      <c r="AH293" s="289">
        <f t="shared" si="31"/>
        <v>4.1713802390331539E-2</v>
      </c>
      <c r="AI293" s="289">
        <f t="shared" si="28"/>
        <v>4.5273687863594723E-2</v>
      </c>
      <c r="AJ293" s="290">
        <f t="shared" si="34"/>
        <v>4869.1164371062478</v>
      </c>
      <c r="AK293" s="290">
        <f t="shared" si="32"/>
        <v>35.598854732631871</v>
      </c>
      <c r="AL293" s="290">
        <f t="shared" si="33"/>
        <v>417.1380239033154</v>
      </c>
    </row>
    <row r="294" spans="21:38" ht="9.9499999999999993" customHeight="1" x14ac:dyDescent="0.15">
      <c r="U294" s="280">
        <v>732</v>
      </c>
      <c r="V294" s="274">
        <v>43494</v>
      </c>
      <c r="W294" s="287">
        <v>5.3999999999999999E-2</v>
      </c>
      <c r="X294" s="287">
        <v>8.3000000000000004E-2</v>
      </c>
      <c r="Y294" s="287">
        <v>0.05</v>
      </c>
      <c r="Z294" s="287">
        <v>5.1999999999999998E-2</v>
      </c>
      <c r="AA294" s="287">
        <v>5.0999999999999997E-2</v>
      </c>
      <c r="AB294" s="287">
        <v>6.7000000000000004E-2</v>
      </c>
      <c r="AC294" s="287">
        <v>4.3999999999999997E-2</v>
      </c>
      <c r="AD294" s="287">
        <v>4.7E-2</v>
      </c>
      <c r="AF294" s="288">
        <f t="shared" si="29"/>
        <v>9.7190516624274513E-109</v>
      </c>
      <c r="AG294" s="289">
        <f t="shared" si="30"/>
        <v>3.5370250681143363E-3</v>
      </c>
      <c r="AH294" s="289">
        <f t="shared" si="31"/>
        <v>4.1695378337281652E-2</v>
      </c>
      <c r="AI294" s="289">
        <f t="shared" si="28"/>
        <v>4.5232403405395985E-2</v>
      </c>
      <c r="AJ294" s="290">
        <f t="shared" si="34"/>
        <v>4863.5930949913563</v>
      </c>
      <c r="AK294" s="290">
        <f t="shared" si="32"/>
        <v>35.370250681143361</v>
      </c>
      <c r="AL294" s="290">
        <f t="shared" si="33"/>
        <v>416.95378337281653</v>
      </c>
    </row>
    <row r="295" spans="21:38" ht="9.9499999999999993" customHeight="1" x14ac:dyDescent="0.15">
      <c r="U295" s="280">
        <v>734</v>
      </c>
      <c r="V295" s="274">
        <v>43501</v>
      </c>
      <c r="W295" s="287">
        <v>0.05</v>
      </c>
      <c r="X295" s="287">
        <v>7.5999999999999998E-2</v>
      </c>
      <c r="Y295" s="287">
        <v>5.2999999999999999E-2</v>
      </c>
      <c r="Z295" s="287">
        <v>4.7E-2</v>
      </c>
      <c r="AA295" s="287">
        <v>0.05</v>
      </c>
      <c r="AB295" s="287">
        <v>6.4000000000000001E-2</v>
      </c>
      <c r="AC295" s="287">
        <v>4.2999999999999997E-2</v>
      </c>
      <c r="AD295" s="287">
        <v>4.8000000000000001E-2</v>
      </c>
      <c r="AF295" s="288">
        <f t="shared" si="29"/>
        <v>5.3077611410720888E-109</v>
      </c>
      <c r="AG295" s="289">
        <f t="shared" si="30"/>
        <v>3.5143114649138865E-3</v>
      </c>
      <c r="AH295" s="289">
        <f t="shared" si="31"/>
        <v>4.1676962421723703E-2</v>
      </c>
      <c r="AI295" s="289">
        <f t="shared" ref="AI295:AI302" si="35">AG295+AH295</f>
        <v>4.5191273886637587E-2</v>
      </c>
      <c r="AJ295" s="290">
        <f t="shared" si="34"/>
        <v>4858.0938511754848</v>
      </c>
      <c r="AK295" s="290">
        <f t="shared" si="32"/>
        <v>35.143114649138866</v>
      </c>
      <c r="AL295" s="290">
        <f t="shared" si="33"/>
        <v>416.76962421723704</v>
      </c>
    </row>
    <row r="296" spans="21:38" ht="9.9499999999999993" customHeight="1" x14ac:dyDescent="0.15">
      <c r="U296" s="280">
        <v>736</v>
      </c>
      <c r="V296" s="274">
        <v>43508</v>
      </c>
      <c r="W296" s="287">
        <v>5.2999999999999999E-2</v>
      </c>
      <c r="X296" s="287">
        <v>7.1999999999999995E-2</v>
      </c>
      <c r="Y296" s="287">
        <v>5.6000000000000001E-2</v>
      </c>
      <c r="Z296" s="287">
        <v>4.5999999999999999E-2</v>
      </c>
      <c r="AA296" s="287">
        <v>4.5999999999999999E-2</v>
      </c>
      <c r="AB296" s="287">
        <v>6.8000000000000005E-2</v>
      </c>
      <c r="AC296" s="287">
        <v>4.7E-2</v>
      </c>
      <c r="AD296" s="287">
        <v>4.7E-2</v>
      </c>
      <c r="AF296" s="288">
        <f t="shared" si="29"/>
        <v>2.8986704988496489E-109</v>
      </c>
      <c r="AG296" s="289">
        <f t="shared" si="30"/>
        <v>3.4917437209483651E-3</v>
      </c>
      <c r="AH296" s="289">
        <f t="shared" si="31"/>
        <v>4.1658554640063544E-2</v>
      </c>
      <c r="AI296" s="289">
        <f t="shared" si="35"/>
        <v>4.5150298361011906E-2</v>
      </c>
      <c r="AJ296" s="290">
        <f t="shared" si="34"/>
        <v>4852.6185559295618</v>
      </c>
      <c r="AK296" s="290">
        <f t="shared" si="32"/>
        <v>34.917437209483651</v>
      </c>
      <c r="AL296" s="290">
        <f t="shared" si="33"/>
        <v>416.58554640063539</v>
      </c>
    </row>
    <row r="297" spans="21:38" ht="9.9499999999999993" customHeight="1" x14ac:dyDescent="0.15">
      <c r="U297" s="280">
        <v>738</v>
      </c>
      <c r="V297" s="274">
        <v>43515</v>
      </c>
      <c r="W297" s="287">
        <v>4.5999999999999999E-2</v>
      </c>
      <c r="X297" s="287">
        <v>8.5000000000000006E-2</v>
      </c>
      <c r="Y297" s="287">
        <v>5.5E-2</v>
      </c>
      <c r="Z297" s="287">
        <v>5.3999999999999999E-2</v>
      </c>
      <c r="AA297" s="287">
        <v>4.5999999999999999E-2</v>
      </c>
      <c r="AB297" s="287">
        <v>6.9000000000000006E-2</v>
      </c>
      <c r="AC297" s="287">
        <v>4.1000000000000002E-2</v>
      </c>
      <c r="AD297" s="287">
        <v>4.2999999999999997E-2</v>
      </c>
      <c r="AF297" s="288">
        <f t="shared" si="29"/>
        <v>1.5830197398830898E-109</v>
      </c>
      <c r="AG297" s="289">
        <f t="shared" si="30"/>
        <v>3.4693208995580818E-3</v>
      </c>
      <c r="AH297" s="289">
        <f t="shared" si="31"/>
        <v>4.1640154988708614E-2</v>
      </c>
      <c r="AI297" s="289">
        <f t="shared" si="35"/>
        <v>4.5109475888266692E-2</v>
      </c>
      <c r="AJ297" s="290">
        <f t="shared" si="34"/>
        <v>4847.1670604838027</v>
      </c>
      <c r="AK297" s="290">
        <f t="shared" si="32"/>
        <v>34.693208995580818</v>
      </c>
      <c r="AL297" s="290">
        <f t="shared" si="33"/>
        <v>416.40154988708611</v>
      </c>
    </row>
    <row r="298" spans="21:38" ht="9.9499999999999993" customHeight="1" x14ac:dyDescent="0.15">
      <c r="U298" s="280">
        <v>740</v>
      </c>
      <c r="V298" s="274">
        <v>43522</v>
      </c>
      <c r="W298" s="287">
        <v>5.2999999999999999E-2</v>
      </c>
      <c r="X298" s="287">
        <v>7.3999999999999996E-2</v>
      </c>
      <c r="Y298" s="287">
        <v>5.2999999999999999E-2</v>
      </c>
      <c r="Z298" s="287">
        <v>5.2999999999999999E-2</v>
      </c>
      <c r="AA298" s="287">
        <v>4.8000000000000001E-2</v>
      </c>
      <c r="AB298" s="287">
        <v>6.8000000000000005E-2</v>
      </c>
      <c r="AC298" s="287">
        <v>4.2999999999999997E-2</v>
      </c>
      <c r="AD298" s="287">
        <v>4.4999999999999998E-2</v>
      </c>
      <c r="AF298" s="288">
        <f t="shared" si="29"/>
        <v>8.6451754273350319E-110</v>
      </c>
      <c r="AG298" s="289">
        <f t="shared" si="30"/>
        <v>3.4470420700982735E-3</v>
      </c>
      <c r="AH298" s="289">
        <f t="shared" si="31"/>
        <v>4.162176346406795E-2</v>
      </c>
      <c r="AI298" s="289">
        <f t="shared" si="35"/>
        <v>4.5068805534166222E-2</v>
      </c>
      <c r="AJ298" s="290">
        <f t="shared" si="34"/>
        <v>4841.7392170215553</v>
      </c>
      <c r="AK298" s="290">
        <f t="shared" si="32"/>
        <v>34.470420700982729</v>
      </c>
      <c r="AL298" s="290">
        <f t="shared" si="33"/>
        <v>416.21763464067948</v>
      </c>
    </row>
    <row r="299" spans="21:38" ht="9.9499999999999993" customHeight="1" x14ac:dyDescent="0.15">
      <c r="U299" s="280">
        <v>742</v>
      </c>
      <c r="V299" s="274">
        <v>43529</v>
      </c>
      <c r="W299" s="287">
        <v>5.1999999999999998E-2</v>
      </c>
      <c r="X299" s="287">
        <v>8.5999999999999993E-2</v>
      </c>
      <c r="Y299" s="287">
        <v>5.2999999999999999E-2</v>
      </c>
      <c r="Z299" s="287">
        <v>5.5E-2</v>
      </c>
      <c r="AA299" s="287">
        <v>4.5999999999999999E-2</v>
      </c>
      <c r="AB299" s="287">
        <v>6.9000000000000006E-2</v>
      </c>
      <c r="AC299" s="287">
        <v>4.3999999999999997E-2</v>
      </c>
      <c r="AD299" s="287">
        <v>4.5999999999999999E-2</v>
      </c>
      <c r="AF299" s="288">
        <f t="shared" si="29"/>
        <v>4.7212966639893498E-110</v>
      </c>
      <c r="AG299" s="289">
        <f t="shared" si="30"/>
        <v>3.4249063079004661E-3</v>
      </c>
      <c r="AH299" s="289">
        <f t="shared" si="31"/>
        <v>4.1603380062552153E-2</v>
      </c>
      <c r="AI299" s="289">
        <f t="shared" si="35"/>
        <v>4.5028286370452621E-2</v>
      </c>
      <c r="AJ299" s="290">
        <f t="shared" si="34"/>
        <v>4836.3348786731831</v>
      </c>
      <c r="AK299" s="290">
        <f t="shared" si="32"/>
        <v>34.249063079004657</v>
      </c>
      <c r="AL299" s="290">
        <f t="shared" si="33"/>
        <v>416.03380062552145</v>
      </c>
    </row>
    <row r="300" spans="21:38" ht="9.9499999999999993" customHeight="1" x14ac:dyDescent="0.15">
      <c r="U300" s="280">
        <v>744</v>
      </c>
      <c r="V300" s="274">
        <v>43536</v>
      </c>
      <c r="W300" s="287">
        <v>5.6000000000000001E-2</v>
      </c>
      <c r="X300" s="287">
        <v>7.9000000000000001E-2</v>
      </c>
      <c r="Y300" s="287">
        <v>0.06</v>
      </c>
      <c r="Z300" s="287">
        <v>4.9000000000000002E-2</v>
      </c>
      <c r="AA300" s="287">
        <v>5.2999999999999999E-2</v>
      </c>
      <c r="AB300" s="287">
        <v>8.4000000000000005E-2</v>
      </c>
      <c r="AC300" s="287">
        <v>5.2999999999999999E-2</v>
      </c>
      <c r="AD300" s="287">
        <v>5.1999999999999998E-2</v>
      </c>
      <c r="AF300" s="288">
        <f t="shared" si="29"/>
        <v>2.5783909623068879E-110</v>
      </c>
      <c r="AG300" s="289">
        <f t="shared" si="30"/>
        <v>3.4029126942340983E-3</v>
      </c>
      <c r="AH300" s="289">
        <f t="shared" si="31"/>
        <v>4.158500478057342E-2</v>
      </c>
      <c r="AI300" s="289">
        <f t="shared" si="35"/>
        <v>4.4987917474807515E-2</v>
      </c>
      <c r="AJ300" s="290">
        <f t="shared" si="34"/>
        <v>4830.9538995099801</v>
      </c>
      <c r="AK300" s="290">
        <f t="shared" si="32"/>
        <v>34.02912694234098</v>
      </c>
      <c r="AL300" s="290">
        <f t="shared" si="33"/>
        <v>415.85004780573416</v>
      </c>
    </row>
    <row r="301" spans="21:38" ht="9.9499999999999993" customHeight="1" x14ac:dyDescent="0.15">
      <c r="U301" s="280">
        <v>746</v>
      </c>
      <c r="V301" s="274">
        <v>43543</v>
      </c>
      <c r="W301" s="287">
        <v>0.05</v>
      </c>
      <c r="X301" s="287">
        <v>8.5000000000000006E-2</v>
      </c>
      <c r="Y301" s="287">
        <v>5.8999999999999997E-2</v>
      </c>
      <c r="Z301" s="287">
        <v>5.3999999999999999E-2</v>
      </c>
      <c r="AA301" s="287">
        <v>5.6000000000000001E-2</v>
      </c>
      <c r="AB301" s="287">
        <v>0.104</v>
      </c>
      <c r="AC301" s="287">
        <v>5.0999999999999997E-2</v>
      </c>
      <c r="AD301" s="287">
        <v>0.06</v>
      </c>
      <c r="AF301" s="288">
        <f t="shared" si="29"/>
        <v>1.4081089216893673E-110</v>
      </c>
      <c r="AG301" s="289">
        <f t="shared" si="30"/>
        <v>3.3810603162683951E-3</v>
      </c>
      <c r="AH301" s="289">
        <f t="shared" si="31"/>
        <v>4.1566637614545543E-2</v>
      </c>
      <c r="AI301" s="289">
        <f t="shared" si="35"/>
        <v>4.4947697930813935E-2</v>
      </c>
      <c r="AJ301" s="290">
        <f t="shared" si="34"/>
        <v>4825.5961345381356</v>
      </c>
      <c r="AK301" s="290">
        <f t="shared" si="32"/>
        <v>33.810603162683954</v>
      </c>
      <c r="AL301" s="290">
        <f t="shared" si="33"/>
        <v>415.66637614545539</v>
      </c>
    </row>
    <row r="302" spans="21:38" ht="9.9499999999999993" customHeight="1" x14ac:dyDescent="0.15">
      <c r="U302" s="280">
        <v>748</v>
      </c>
      <c r="V302" s="274">
        <v>43550</v>
      </c>
      <c r="W302" s="287">
        <v>5.2999999999999999E-2</v>
      </c>
      <c r="X302" s="287">
        <v>8.3000000000000004E-2</v>
      </c>
      <c r="Y302" s="287">
        <v>5.5E-2</v>
      </c>
      <c r="Z302" s="287">
        <v>5.0999999999999997E-2</v>
      </c>
      <c r="AA302" s="287">
        <v>5.8000000000000003E-2</v>
      </c>
      <c r="AB302" s="287">
        <v>0.1</v>
      </c>
      <c r="AC302" s="287">
        <v>4.7E-2</v>
      </c>
      <c r="AD302" s="287">
        <v>5.8000000000000003E-2</v>
      </c>
      <c r="AF302" s="288">
        <f t="shared" si="29"/>
        <v>7.6899537902783757E-111</v>
      </c>
      <c r="AG302" s="289">
        <f t="shared" si="30"/>
        <v>3.359348267034476E-3</v>
      </c>
      <c r="AH302" s="289">
        <f t="shared" si="31"/>
        <v>4.1548278560883882E-2</v>
      </c>
      <c r="AI302" s="289">
        <f t="shared" si="35"/>
        <v>4.4907626827918358E-2</v>
      </c>
      <c r="AJ302" s="290">
        <f t="shared" si="34"/>
        <v>4820.261439692722</v>
      </c>
      <c r="AK302" s="290">
        <f t="shared" si="32"/>
        <v>33.593482670344763</v>
      </c>
      <c r="AL302" s="290">
        <f t="shared" si="33"/>
        <v>415.48278560883875</v>
      </c>
    </row>
  </sheetData>
  <mergeCells count="7">
    <mergeCell ref="AL9:AL11"/>
    <mergeCell ref="AF9:AF11"/>
    <mergeCell ref="AG9:AG11"/>
    <mergeCell ref="AH9:AH11"/>
    <mergeCell ref="AI9:AI11"/>
    <mergeCell ref="AJ9:AJ11"/>
    <mergeCell ref="AK9:AK11"/>
  </mergeCells>
  <phoneticPr fontId="6"/>
  <pageMargins left="0.7" right="0.7" top="0.75" bottom="0.75" header="0.3" footer="0.3"/>
  <pageSetup paperSize="9" orientation="portrait" horizontalDpi="0"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63"/>
  <sheetViews>
    <sheetView workbookViewId="0">
      <selection activeCell="C7" sqref="C7"/>
    </sheetView>
  </sheetViews>
  <sheetFormatPr defaultColWidth="6.75" defaultRowHeight="12" x14ac:dyDescent="0.15"/>
  <cols>
    <col min="1" max="1" width="2.875" style="268" customWidth="1"/>
    <col min="2" max="16384" width="6.75" style="268"/>
  </cols>
  <sheetData>
    <row r="2" spans="2:13" ht="16.5" x14ac:dyDescent="0.15">
      <c r="B2" s="266" t="s">
        <v>195</v>
      </c>
      <c r="C2" s="267"/>
    </row>
    <row r="3" spans="2:13" x14ac:dyDescent="0.15">
      <c r="B3" s="269" t="s">
        <v>284</v>
      </c>
      <c r="C3" s="267"/>
    </row>
    <row r="4" spans="2:13" ht="12.75" thickBot="1" x14ac:dyDescent="0.2">
      <c r="B4" s="269" t="s">
        <v>285</v>
      </c>
      <c r="C4" s="267"/>
    </row>
    <row r="5" spans="2:13" ht="12.75" thickBot="1" x14ac:dyDescent="0.2">
      <c r="B5" s="270" t="s">
        <v>286</v>
      </c>
      <c r="C5" s="271" t="s">
        <v>287</v>
      </c>
    </row>
    <row r="6" spans="2:13" ht="12.75" thickBot="1" x14ac:dyDescent="0.2">
      <c r="B6" s="270" t="s">
        <v>288</v>
      </c>
      <c r="C6" s="271" t="s">
        <v>289</v>
      </c>
    </row>
    <row r="7" spans="2:13" ht="12.75" thickBot="1" x14ac:dyDescent="0.2">
      <c r="B7" s="270" t="s">
        <v>290</v>
      </c>
      <c r="C7" s="271" t="s">
        <v>283</v>
      </c>
    </row>
    <row r="8" spans="2:13" ht="12.75" thickBot="1" x14ac:dyDescent="0.2">
      <c r="B8" s="269" t="s">
        <v>291</v>
      </c>
      <c r="C8" s="267"/>
    </row>
    <row r="9" spans="2:13" ht="12.75" thickBot="1" x14ac:dyDescent="0.2">
      <c r="B9" s="270" t="s">
        <v>286</v>
      </c>
      <c r="C9" s="271" t="s">
        <v>292</v>
      </c>
    </row>
    <row r="10" spans="2:13" ht="12.75" thickBot="1" x14ac:dyDescent="0.2">
      <c r="B10" s="270" t="s">
        <v>293</v>
      </c>
      <c r="C10" s="271" t="s">
        <v>294</v>
      </c>
    </row>
    <row r="11" spans="2:13" ht="12.75" thickBot="1" x14ac:dyDescent="0.2">
      <c r="B11" s="270" t="s">
        <v>295</v>
      </c>
      <c r="C11" s="271" t="s">
        <v>296</v>
      </c>
    </row>
    <row r="12" spans="2:13" ht="25.5" customHeight="1" x14ac:dyDescent="0.15">
      <c r="B12" s="380" t="s">
        <v>297</v>
      </c>
      <c r="C12" s="381"/>
      <c r="D12" s="381"/>
      <c r="E12" s="381"/>
      <c r="F12" s="381"/>
      <c r="G12" s="381"/>
      <c r="H12" s="381"/>
      <c r="I12" s="381"/>
      <c r="J12" s="381"/>
      <c r="K12" s="381"/>
      <c r="L12" s="381"/>
      <c r="M12" s="381"/>
    </row>
    <row r="13" spans="2:13" ht="27" customHeight="1" x14ac:dyDescent="0.15">
      <c r="B13" s="380" t="s">
        <v>298</v>
      </c>
      <c r="C13" s="381"/>
      <c r="D13" s="381"/>
      <c r="E13" s="381"/>
      <c r="F13" s="381"/>
      <c r="G13" s="381"/>
      <c r="H13" s="381"/>
      <c r="I13" s="381"/>
      <c r="J13" s="381"/>
      <c r="K13" s="381"/>
      <c r="L13" s="381"/>
      <c r="M13" s="381"/>
    </row>
    <row r="14" spans="2:13" x14ac:dyDescent="0.15">
      <c r="B14" s="380" t="s">
        <v>299</v>
      </c>
      <c r="C14" s="381"/>
      <c r="D14" s="381"/>
      <c r="E14" s="381"/>
      <c r="F14" s="381"/>
      <c r="G14" s="381"/>
      <c r="H14" s="381"/>
      <c r="I14" s="381"/>
      <c r="J14" s="381"/>
      <c r="K14" s="381"/>
      <c r="L14" s="381"/>
      <c r="M14" s="381"/>
    </row>
    <row r="15" spans="2:13" x14ac:dyDescent="0.15">
      <c r="B15" s="269" t="s">
        <v>300</v>
      </c>
      <c r="C15" s="267"/>
    </row>
    <row r="16" spans="2:13" x14ac:dyDescent="0.15">
      <c r="B16" s="269" t="s">
        <v>301</v>
      </c>
      <c r="C16" s="267"/>
    </row>
    <row r="17" spans="2:13" ht="27.75" customHeight="1" x14ac:dyDescent="0.15">
      <c r="B17" s="380" t="s">
        <v>302</v>
      </c>
      <c r="C17" s="381"/>
      <c r="D17" s="381"/>
      <c r="E17" s="381"/>
      <c r="F17" s="381"/>
      <c r="G17" s="381"/>
      <c r="H17" s="381"/>
      <c r="I17" s="381"/>
      <c r="J17" s="381"/>
      <c r="K17" s="381"/>
      <c r="L17" s="381"/>
      <c r="M17" s="381"/>
    </row>
    <row r="18" spans="2:13" ht="39" customHeight="1" x14ac:dyDescent="0.15">
      <c r="B18" s="380" t="s">
        <v>303</v>
      </c>
      <c r="C18" s="381"/>
      <c r="D18" s="381"/>
      <c r="E18" s="381"/>
      <c r="F18" s="381"/>
      <c r="G18" s="381"/>
      <c r="H18" s="381"/>
      <c r="I18" s="381"/>
      <c r="J18" s="381"/>
      <c r="K18" s="381"/>
      <c r="L18" s="381"/>
      <c r="M18" s="381"/>
    </row>
    <row r="19" spans="2:13" x14ac:dyDescent="0.15">
      <c r="B19" s="269"/>
      <c r="C19" s="267"/>
    </row>
    <row r="20" spans="2:13" x14ac:dyDescent="0.15">
      <c r="B20" s="267"/>
      <c r="C20" s="267"/>
    </row>
    <row r="21" spans="2:13" x14ac:dyDescent="0.15">
      <c r="B21" s="267"/>
      <c r="C21" s="267"/>
    </row>
    <row r="22" spans="2:13" x14ac:dyDescent="0.15">
      <c r="B22" s="267"/>
      <c r="C22" s="267"/>
    </row>
    <row r="23" spans="2:13" x14ac:dyDescent="0.15">
      <c r="B23" s="267"/>
      <c r="C23" s="267"/>
    </row>
    <row r="24" spans="2:13" x14ac:dyDescent="0.15">
      <c r="B24" s="267"/>
      <c r="C24" s="267"/>
    </row>
    <row r="25" spans="2:13" x14ac:dyDescent="0.15">
      <c r="B25" s="267"/>
      <c r="C25" s="267"/>
    </row>
    <row r="26" spans="2:13" x14ac:dyDescent="0.15">
      <c r="B26" s="267"/>
      <c r="C26" s="267"/>
    </row>
    <row r="27" spans="2:13" x14ac:dyDescent="0.15">
      <c r="B27" s="267"/>
      <c r="C27" s="267"/>
    </row>
    <row r="28" spans="2:13" x14ac:dyDescent="0.15">
      <c r="B28" s="267"/>
      <c r="C28" s="267"/>
    </row>
    <row r="29" spans="2:13" x14ac:dyDescent="0.15">
      <c r="B29" s="267"/>
      <c r="C29" s="267"/>
    </row>
    <row r="30" spans="2:13" x14ac:dyDescent="0.15">
      <c r="B30" s="267"/>
      <c r="C30" s="267"/>
      <c r="G30" s="269" t="s">
        <v>304</v>
      </c>
      <c r="K30" s="269" t="s">
        <v>305</v>
      </c>
    </row>
    <row r="31" spans="2:13" x14ac:dyDescent="0.15">
      <c r="B31" s="269" t="s">
        <v>306</v>
      </c>
      <c r="C31" s="267"/>
    </row>
    <row r="32" spans="2:13" x14ac:dyDescent="0.15">
      <c r="B32" s="269"/>
      <c r="C32" s="267"/>
    </row>
    <row r="33" spans="2:12" x14ac:dyDescent="0.15">
      <c r="B33" s="267"/>
      <c r="C33" s="267"/>
    </row>
    <row r="34" spans="2:12" x14ac:dyDescent="0.15">
      <c r="B34" s="267"/>
      <c r="C34" s="267"/>
      <c r="L34" s="267"/>
    </row>
    <row r="35" spans="2:12" x14ac:dyDescent="0.15">
      <c r="B35" s="267"/>
      <c r="C35" s="267"/>
      <c r="J35" s="272" t="s">
        <v>307</v>
      </c>
      <c r="K35" s="267"/>
    </row>
    <row r="36" spans="2:12" x14ac:dyDescent="0.15">
      <c r="B36" s="267"/>
      <c r="C36" s="267"/>
      <c r="J36" s="269" t="s">
        <v>308</v>
      </c>
      <c r="K36" s="267"/>
    </row>
    <row r="37" spans="2:12" x14ac:dyDescent="0.15">
      <c r="B37" s="267"/>
      <c r="C37" s="267"/>
      <c r="J37" s="269" t="s">
        <v>309</v>
      </c>
      <c r="K37" s="267"/>
    </row>
    <row r="38" spans="2:12" x14ac:dyDescent="0.15">
      <c r="B38" s="267"/>
      <c r="C38" s="267"/>
      <c r="J38" s="269" t="s">
        <v>310</v>
      </c>
      <c r="K38" s="267"/>
    </row>
    <row r="39" spans="2:12" x14ac:dyDescent="0.15">
      <c r="B39" s="267"/>
      <c r="C39" s="267"/>
    </row>
    <row r="40" spans="2:12" x14ac:dyDescent="0.15">
      <c r="B40" s="267"/>
      <c r="C40" s="267"/>
    </row>
    <row r="41" spans="2:12" x14ac:dyDescent="0.15">
      <c r="B41" s="267"/>
      <c r="C41" s="267"/>
    </row>
    <row r="42" spans="2:12" x14ac:dyDescent="0.15">
      <c r="C42" s="267"/>
    </row>
    <row r="43" spans="2:12" x14ac:dyDescent="0.15">
      <c r="B43" s="269" t="s">
        <v>311</v>
      </c>
      <c r="C43" s="267"/>
      <c r="G43" s="269" t="s">
        <v>312</v>
      </c>
    </row>
    <row r="44" spans="2:12" x14ac:dyDescent="0.15">
      <c r="B44" s="267"/>
      <c r="C44" s="267"/>
    </row>
    <row r="45" spans="2:12" x14ac:dyDescent="0.15">
      <c r="B45" s="267"/>
      <c r="C45" s="267"/>
    </row>
    <row r="46" spans="2:12" x14ac:dyDescent="0.15">
      <c r="B46" s="267"/>
      <c r="C46" s="267"/>
    </row>
    <row r="47" spans="2:12" x14ac:dyDescent="0.15">
      <c r="B47" s="267"/>
      <c r="C47" s="267"/>
    </row>
    <row r="48" spans="2:12" x14ac:dyDescent="0.15">
      <c r="B48" s="267"/>
      <c r="C48" s="267"/>
    </row>
    <row r="49" spans="2:3" x14ac:dyDescent="0.15">
      <c r="B49" s="267"/>
      <c r="C49" s="267"/>
    </row>
    <row r="50" spans="2:3" x14ac:dyDescent="0.15">
      <c r="B50" s="267"/>
      <c r="C50" s="267"/>
    </row>
    <row r="51" spans="2:3" x14ac:dyDescent="0.15">
      <c r="B51" s="267"/>
      <c r="C51" s="267"/>
    </row>
    <row r="52" spans="2:3" x14ac:dyDescent="0.15">
      <c r="B52" s="267"/>
      <c r="C52" s="267"/>
    </row>
    <row r="53" spans="2:3" x14ac:dyDescent="0.15">
      <c r="C53" s="267"/>
    </row>
    <row r="54" spans="2:3" x14ac:dyDescent="0.15">
      <c r="B54" s="269"/>
      <c r="C54" s="267"/>
    </row>
    <row r="55" spans="2:3" x14ac:dyDescent="0.15">
      <c r="B55" s="267"/>
      <c r="C55" s="267"/>
    </row>
    <row r="56" spans="2:3" x14ac:dyDescent="0.15">
      <c r="B56" s="267"/>
      <c r="C56" s="267"/>
    </row>
    <row r="57" spans="2:3" x14ac:dyDescent="0.15">
      <c r="B57" s="267"/>
      <c r="C57" s="267"/>
    </row>
    <row r="58" spans="2:3" x14ac:dyDescent="0.15">
      <c r="B58" s="267"/>
      <c r="C58" s="267"/>
    </row>
    <row r="59" spans="2:3" x14ac:dyDescent="0.15">
      <c r="B59" s="267"/>
      <c r="C59" s="267"/>
    </row>
    <row r="60" spans="2:3" x14ac:dyDescent="0.15">
      <c r="B60" s="267"/>
      <c r="C60" s="267"/>
    </row>
    <row r="61" spans="2:3" x14ac:dyDescent="0.15">
      <c r="B61" s="267"/>
      <c r="C61" s="267"/>
    </row>
    <row r="62" spans="2:3" x14ac:dyDescent="0.15">
      <c r="B62" s="267"/>
      <c r="C62" s="267"/>
    </row>
    <row r="63" spans="2:3" x14ac:dyDescent="0.15">
      <c r="B63" s="267"/>
      <c r="C63" s="267"/>
    </row>
  </sheetData>
  <mergeCells count="5">
    <mergeCell ref="B12:M12"/>
    <mergeCell ref="B13:M13"/>
    <mergeCell ref="B14:M14"/>
    <mergeCell ref="B17:M17"/>
    <mergeCell ref="B18:M18"/>
  </mergeCells>
  <phoneticPr fontId="6"/>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37</vt:i4>
      </vt:variant>
    </vt:vector>
  </HeadingPairs>
  <TitlesOfParts>
    <vt:vector size="44" baseType="lpstr">
      <vt:lpstr>まとめ</vt:lpstr>
      <vt:lpstr>月間量回帰式</vt:lpstr>
      <vt:lpstr>濃度回帰式</vt:lpstr>
      <vt:lpstr>元表</vt:lpstr>
      <vt:lpstr>一廃実調</vt:lpstr>
      <vt:lpstr>境界線量</vt:lpstr>
      <vt:lpstr>概要</vt:lpstr>
      <vt:lpstr>Cs134Av</vt:lpstr>
      <vt:lpstr>Cs137Av</vt:lpstr>
      <vt:lpstr>濃度回帰式!下駄1</vt:lpstr>
      <vt:lpstr>下駄1</vt:lpstr>
      <vt:lpstr>下駄2</vt:lpstr>
      <vt:lpstr>月</vt:lpstr>
      <vt:lpstr>月値割合表</vt:lpstr>
      <vt:lpstr>月別割合</vt:lpstr>
      <vt:lpstr>採取日1</vt:lpstr>
      <vt:lpstr>採取日2</vt:lpstr>
      <vt:lpstr>境界線量!事故日</vt:lpstr>
      <vt:lpstr>事故日</vt:lpstr>
      <vt:lpstr>濃度回帰式!事故日の濃度1</vt:lpstr>
      <vt:lpstr>事故日の濃度1</vt:lpstr>
      <vt:lpstr>事故日の濃度2</vt:lpstr>
      <vt:lpstr>主灰発生率</vt:lpstr>
      <vt:lpstr>濃度回帰式!除数11</vt:lpstr>
      <vt:lpstr>除数11</vt:lpstr>
      <vt:lpstr>除数12</vt:lpstr>
      <vt:lpstr>除数21</vt:lpstr>
      <vt:lpstr>除数22</vt:lpstr>
      <vt:lpstr>焼却_t_年</vt:lpstr>
      <vt:lpstr>境界線量!調査初日</vt:lpstr>
      <vt:lpstr>調査初日</vt:lpstr>
      <vt:lpstr>年度</vt:lpstr>
      <vt:lpstr>年度別焼却量</vt:lpstr>
      <vt:lpstr>濃度比</vt:lpstr>
      <vt:lpstr>濃度回帰式!半1</vt:lpstr>
      <vt:lpstr>半1</vt:lpstr>
      <vt:lpstr>半2</vt:lpstr>
      <vt:lpstr>境界線量!半Cs134</vt:lpstr>
      <vt:lpstr>半Cs134</vt:lpstr>
      <vt:lpstr>境界線量!半Cs137</vt:lpstr>
      <vt:lpstr>半Cs137</vt:lpstr>
      <vt:lpstr>境界線量!半I131</vt:lpstr>
      <vt:lpstr>半I131</vt:lpstr>
      <vt:lpstr>飛灰発生率</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dcterms:created xsi:type="dcterms:W3CDTF">2019-04-21T12:24:18Z</dcterms:created>
  <dcterms:modified xsi:type="dcterms:W3CDTF">2019-12-17T23:42:59Z</dcterms:modified>
</cp:coreProperties>
</file>