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harts/chart10.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ml.chartshapes+xml"/>
  <Override PartName="/xl/charts/chart11.xml" ContentType="application/vnd.openxmlformats-officedocument.drawingml.chart+xml"/>
  <Override PartName="/xl/theme/themeOverride3.xml" ContentType="application/vnd.openxmlformats-officedocument.themeOverride+xml"/>
  <Override PartName="/xl/drawings/drawing4.xml" ContentType="application/vnd.openxmlformats-officedocument.drawingml.chartshapes+xml"/>
  <Override PartName="/xl/charts/chart12.xml" ContentType="application/vnd.openxmlformats-officedocument.drawingml.chart+xml"/>
  <Override PartName="/xl/theme/themeOverride4.xml" ContentType="application/vnd.openxmlformats-officedocument.themeOverride+xml"/>
  <Override PartName="/xl/drawings/drawing5.xml" ContentType="application/vnd.openxmlformats-officedocument.drawingml.chartshapes+xml"/>
  <Override PartName="/xl/charts/chart13.xml" ContentType="application/vnd.openxmlformats-officedocument.drawingml.chart+xml"/>
  <Override PartName="/xl/theme/themeOverride5.xml" ContentType="application/vnd.openxmlformats-officedocument.themeOverride+xml"/>
  <Override PartName="/xl/drawings/drawing6.xml" ContentType="application/vnd.openxmlformats-officedocument.drawingml.chartshapes+xml"/>
  <Override PartName="/xl/charts/chart14.xml" ContentType="application/vnd.openxmlformats-officedocument.drawingml.chart+xml"/>
  <Override PartName="/xl/theme/themeOverride6.xml" ContentType="application/vnd.openxmlformats-officedocument.themeOverride+xml"/>
  <Override PartName="/xl/drawings/drawing7.xml" ContentType="application/vnd.openxmlformats-officedocument.drawingml.chartshapes+xml"/>
  <Override PartName="/xl/charts/chart15.xml" ContentType="application/vnd.openxmlformats-officedocument.drawingml.chart+xml"/>
  <Override PartName="/xl/theme/themeOverride7.xml" ContentType="application/vnd.openxmlformats-officedocument.themeOverride+xml"/>
  <Override PartName="/xl/drawings/drawing8.xml" ContentType="application/vnd.openxmlformats-officedocument.drawingml.chartshapes+xml"/>
  <Override PartName="/xl/charts/chart16.xml" ContentType="application/vnd.openxmlformats-officedocument.drawingml.chart+xml"/>
  <Override PartName="/xl/theme/themeOverride8.xml" ContentType="application/vnd.openxmlformats-officedocument.themeOverride+xml"/>
  <Override PartName="/xl/drawings/drawing9.xml" ContentType="application/vnd.openxmlformats-officedocument.drawingml.chartshapes+xml"/>
  <Override PartName="/xl/charts/chart17.xml" ContentType="application/vnd.openxmlformats-officedocument.drawingml.chart+xml"/>
  <Override PartName="/xl/theme/themeOverride9.xml" ContentType="application/vnd.openxmlformats-officedocument.themeOverride+xml"/>
  <Override PartName="/xl/drawings/drawing10.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theme/themeOverride10.xml" ContentType="application/vnd.openxmlformats-officedocument.themeOverride+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5400" windowHeight="13170"/>
  </bookViews>
  <sheets>
    <sheet name="ホーム" sheetId="1" r:id="rId1"/>
  </sheets>
  <definedNames>
    <definedName name="_xlnm._FilterDatabase" localSheetId="0" hidden="1">ホーム!$A$4:$CC$868</definedName>
    <definedName name="CH4_">#REF!</definedName>
    <definedName name="HFC">#REF!</definedName>
    <definedName name="N2O">#REF!</definedName>
    <definedName name="PFC">#REF!</definedName>
    <definedName name="SF6_">#REF!</definedName>
    <definedName name="エネルギー起源CO2">#REF!</definedName>
    <definedName name="エネルギー起源CO2_発電所等配分前">#REF!</definedName>
    <definedName name="排出年度">#REF!</definedName>
    <definedName name="排出量合計">#REF!</definedName>
    <definedName name="非エネルギー起源CO2">#REF!</definedName>
    <definedName name="非エネルギー起源CO2_廃棄物の原燃料使用">#REF!</definedName>
  </definedNames>
  <calcPr calcId="145621" refMode="R1C1"/>
</workbook>
</file>

<file path=xl/calcChain.xml><?xml version="1.0" encoding="utf-8"?>
<calcChain xmlns="http://schemas.openxmlformats.org/spreadsheetml/2006/main">
  <c r="Y50" i="1" l="1"/>
  <c r="X50" i="1" s="1"/>
  <c r="W50" i="1" s="1"/>
  <c r="V50" i="1" s="1"/>
  <c r="U50" i="1" s="1"/>
  <c r="T50" i="1" s="1"/>
  <c r="S50" i="1" s="1"/>
  <c r="R50" i="1" s="1"/>
  <c r="Q50" i="1" s="1"/>
  <c r="P50" i="1" s="1"/>
  <c r="O50" i="1" s="1"/>
  <c r="N50" i="1" s="1"/>
  <c r="X36" i="1"/>
  <c r="W36" i="1" s="1"/>
  <c r="V36" i="1" s="1"/>
  <c r="U36" i="1" s="1"/>
  <c r="T36" i="1" s="1"/>
  <c r="S36" i="1" s="1"/>
  <c r="R36" i="1" s="1"/>
  <c r="Q36" i="1" s="1"/>
  <c r="P36" i="1" s="1"/>
  <c r="O36" i="1" s="1"/>
  <c r="N36" i="1" s="1"/>
  <c r="AK50" i="1"/>
  <c r="AJ50" i="1"/>
  <c r="AH50" i="1"/>
  <c r="AG50" i="1"/>
  <c r="AE50" i="1"/>
  <c r="AD50" i="1"/>
  <c r="AB50" i="1"/>
  <c r="AA50" i="1"/>
  <c r="Y36" i="1"/>
  <c r="AK36" i="1"/>
  <c r="AJ36" i="1"/>
  <c r="AH36" i="1"/>
  <c r="AG36" i="1"/>
  <c r="AE36" i="1"/>
  <c r="AD36" i="1"/>
  <c r="AB36" i="1"/>
  <c r="AA36" i="1"/>
  <c r="AM791" i="1" l="1"/>
  <c r="AH791" i="1"/>
  <c r="AC791" i="1"/>
  <c r="E874" i="1" l="1"/>
  <c r="F874" i="1"/>
  <c r="G874" i="1"/>
  <c r="H874" i="1"/>
  <c r="I874" i="1"/>
  <c r="J874" i="1"/>
  <c r="K874" i="1"/>
  <c r="L874" i="1"/>
  <c r="M874" i="1"/>
  <c r="N874" i="1"/>
  <c r="O874" i="1"/>
  <c r="P874" i="1"/>
  <c r="Q874" i="1"/>
  <c r="E875" i="1"/>
  <c r="F875" i="1"/>
  <c r="G875" i="1"/>
  <c r="H875" i="1"/>
  <c r="I875" i="1"/>
  <c r="J875" i="1"/>
  <c r="K875" i="1"/>
  <c r="L875" i="1"/>
  <c r="M875" i="1"/>
  <c r="N875" i="1"/>
  <c r="O875" i="1"/>
  <c r="P875" i="1"/>
  <c r="Q875" i="1"/>
  <c r="E876" i="1"/>
  <c r="F876" i="1"/>
  <c r="G876" i="1"/>
  <c r="H876" i="1"/>
  <c r="I876" i="1"/>
  <c r="J876" i="1"/>
  <c r="K876" i="1"/>
  <c r="L876" i="1"/>
  <c r="M876" i="1"/>
  <c r="N876" i="1"/>
  <c r="O876" i="1"/>
  <c r="P876" i="1"/>
  <c r="Q876" i="1"/>
  <c r="E877" i="1"/>
  <c r="F877" i="1"/>
  <c r="G877" i="1"/>
  <c r="H877" i="1"/>
  <c r="I877" i="1"/>
  <c r="J877" i="1"/>
  <c r="K877" i="1"/>
  <c r="L877" i="1"/>
  <c r="M877" i="1"/>
  <c r="N877" i="1"/>
  <c r="O877" i="1"/>
  <c r="P877" i="1"/>
  <c r="Q877" i="1"/>
  <c r="E878" i="1"/>
  <c r="F878" i="1"/>
  <c r="G878" i="1"/>
  <c r="H878" i="1"/>
  <c r="I878" i="1"/>
  <c r="J878" i="1"/>
  <c r="K878" i="1"/>
  <c r="L878" i="1"/>
  <c r="M878" i="1"/>
  <c r="N878" i="1"/>
  <c r="O878" i="1"/>
  <c r="P878" i="1"/>
  <c r="Q878" i="1"/>
  <c r="E879" i="1"/>
  <c r="F879" i="1"/>
  <c r="G879" i="1"/>
  <c r="H879" i="1"/>
  <c r="I879" i="1"/>
  <c r="J879" i="1"/>
  <c r="K879" i="1"/>
  <c r="L879" i="1"/>
  <c r="M879" i="1"/>
  <c r="N879" i="1"/>
  <c r="O879" i="1"/>
  <c r="P879" i="1"/>
  <c r="Q879" i="1"/>
  <c r="D876" i="1"/>
  <c r="D877" i="1"/>
  <c r="D878" i="1"/>
  <c r="D879" i="1"/>
  <c r="D875" i="1"/>
  <c r="D874" i="1"/>
  <c r="E869" i="1"/>
  <c r="E880" i="1" s="1"/>
  <c r="F869" i="1"/>
  <c r="F880" i="1" s="1"/>
  <c r="G869" i="1"/>
  <c r="G880" i="1" s="1"/>
  <c r="H869" i="1"/>
  <c r="H880" i="1" s="1"/>
  <c r="I869" i="1"/>
  <c r="I880" i="1" s="1"/>
  <c r="J869" i="1"/>
  <c r="J880" i="1" s="1"/>
  <c r="K869" i="1"/>
  <c r="K880" i="1" s="1"/>
  <c r="L869" i="1"/>
  <c r="L880" i="1" s="1"/>
  <c r="M869" i="1"/>
  <c r="M880" i="1" s="1"/>
  <c r="N869" i="1"/>
  <c r="N880" i="1" s="1"/>
  <c r="O869" i="1"/>
  <c r="O880" i="1" s="1"/>
  <c r="P869" i="1"/>
  <c r="P880" i="1" s="1"/>
  <c r="Q869" i="1"/>
  <c r="Q880" i="1" s="1"/>
  <c r="E870" i="1"/>
  <c r="F870" i="1"/>
  <c r="G870" i="1"/>
  <c r="H870" i="1"/>
  <c r="I870" i="1"/>
  <c r="J870" i="1"/>
  <c r="K870" i="1"/>
  <c r="L870" i="1"/>
  <c r="M870" i="1"/>
  <c r="N870" i="1"/>
  <c r="O870" i="1"/>
  <c r="P870" i="1"/>
  <c r="Q870" i="1"/>
  <c r="E871" i="1"/>
  <c r="F871" i="1"/>
  <c r="G871" i="1"/>
  <c r="H871" i="1"/>
  <c r="I871" i="1"/>
  <c r="J871" i="1"/>
  <c r="K871" i="1"/>
  <c r="L871" i="1"/>
  <c r="M871" i="1"/>
  <c r="N871" i="1"/>
  <c r="O871" i="1"/>
  <c r="P871" i="1"/>
  <c r="Q871" i="1"/>
  <c r="E872" i="1"/>
  <c r="F872" i="1"/>
  <c r="G872" i="1"/>
  <c r="H872" i="1"/>
  <c r="I872" i="1"/>
  <c r="J872" i="1"/>
  <c r="K872" i="1"/>
  <c r="L872" i="1"/>
  <c r="M872" i="1"/>
  <c r="N872" i="1"/>
  <c r="O872" i="1"/>
  <c r="P872" i="1"/>
  <c r="Q872" i="1"/>
  <c r="E873" i="1"/>
  <c r="F873" i="1"/>
  <c r="G873" i="1"/>
  <c r="H873" i="1"/>
  <c r="I873" i="1"/>
  <c r="J873" i="1"/>
  <c r="K873" i="1"/>
  <c r="L873" i="1"/>
  <c r="M873" i="1"/>
  <c r="N873" i="1"/>
  <c r="O873" i="1"/>
  <c r="P873" i="1"/>
  <c r="Q873" i="1"/>
  <c r="D870" i="1"/>
  <c r="D871" i="1"/>
  <c r="D872" i="1"/>
  <c r="D873" i="1"/>
  <c r="D869" i="1"/>
  <c r="D880" i="1" s="1"/>
  <c r="AC743" i="1" l="1"/>
  <c r="AD743" i="1"/>
  <c r="AE743" i="1"/>
  <c r="AF743" i="1"/>
  <c r="AG743" i="1"/>
  <c r="AH743" i="1"/>
  <c r="AI743" i="1"/>
  <c r="AJ743" i="1"/>
  <c r="AK743" i="1"/>
  <c r="AL743" i="1"/>
  <c r="AM743" i="1"/>
  <c r="AB743" i="1"/>
  <c r="R811" i="1"/>
  <c r="R810" i="1"/>
  <c r="AL845" i="1"/>
  <c r="AK845" i="1"/>
  <c r="AJ845" i="1"/>
  <c r="AI845" i="1"/>
  <c r="AH845" i="1"/>
  <c r="AG845" i="1"/>
  <c r="AF845" i="1"/>
  <c r="AE845" i="1"/>
  <c r="AD845" i="1"/>
  <c r="AC845" i="1"/>
  <c r="AB845" i="1"/>
  <c r="AA845" i="1"/>
  <c r="Z845" i="1"/>
  <c r="Y845" i="1"/>
  <c r="X845" i="1"/>
  <c r="W845" i="1"/>
  <c r="V845" i="1"/>
  <c r="U845" i="1"/>
  <c r="T845" i="1"/>
  <c r="R845" i="1"/>
  <c r="Q845" i="1"/>
  <c r="P845" i="1"/>
  <c r="O845" i="1"/>
  <c r="N845" i="1"/>
  <c r="M845" i="1"/>
  <c r="L845" i="1"/>
  <c r="K845" i="1"/>
  <c r="J845" i="1"/>
  <c r="I845" i="1"/>
  <c r="H845" i="1"/>
  <c r="G845" i="1"/>
  <c r="F845" i="1"/>
  <c r="E845" i="1"/>
  <c r="D845" i="1"/>
  <c r="S845" i="1"/>
  <c r="Y216" i="1"/>
  <c r="Z216" i="1"/>
  <c r="AA216" i="1"/>
  <c r="AB216" i="1"/>
  <c r="AC216" i="1"/>
  <c r="AD216" i="1"/>
  <c r="AE216" i="1"/>
  <c r="AF216" i="1"/>
  <c r="AG216" i="1"/>
  <c r="AH216" i="1"/>
  <c r="AI216" i="1"/>
  <c r="AJ216" i="1"/>
  <c r="AK216" i="1"/>
  <c r="AL216" i="1"/>
  <c r="X216" i="1"/>
  <c r="W216" i="1"/>
  <c r="V216" i="1"/>
  <c r="U216" i="1"/>
  <c r="T216" i="1"/>
  <c r="S216" i="1"/>
  <c r="R216" i="1"/>
  <c r="Q216" i="1"/>
  <c r="P216" i="1"/>
  <c r="O216" i="1"/>
  <c r="N216" i="1"/>
  <c r="F216" i="1"/>
  <c r="G216" i="1"/>
  <c r="H216" i="1"/>
  <c r="I216" i="1"/>
  <c r="J216" i="1"/>
  <c r="K216" i="1"/>
  <c r="L216" i="1"/>
  <c r="M216" i="1"/>
  <c r="E216" i="1"/>
  <c r="D216"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D209"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D206" i="1"/>
  <c r="AP201" i="1"/>
  <c r="AO201" i="1"/>
  <c r="AN201" i="1"/>
  <c r="AM201" i="1"/>
  <c r="AL201" i="1"/>
  <c r="AK201" i="1"/>
  <c r="AJ201" i="1"/>
  <c r="AI201" i="1"/>
  <c r="AH201" i="1"/>
  <c r="AG201" i="1"/>
  <c r="AF201" i="1"/>
  <c r="AE201" i="1"/>
  <c r="AD201" i="1"/>
  <c r="AC201" i="1"/>
  <c r="AB201" i="1"/>
  <c r="AA201" i="1"/>
  <c r="Z201" i="1"/>
  <c r="Y201" i="1"/>
  <c r="X201" i="1"/>
  <c r="W201" i="1"/>
  <c r="V201" i="1"/>
  <c r="U201" i="1"/>
  <c r="T201" i="1"/>
  <c r="S201" i="1"/>
  <c r="R201" i="1"/>
  <c r="Q201" i="1"/>
  <c r="P201" i="1"/>
  <c r="O201" i="1"/>
  <c r="N201" i="1"/>
  <c r="M201" i="1"/>
  <c r="L201" i="1"/>
  <c r="K201" i="1"/>
  <c r="J201" i="1"/>
  <c r="I201" i="1"/>
  <c r="H201" i="1"/>
  <c r="G201" i="1"/>
  <c r="F201" i="1"/>
  <c r="E201" i="1"/>
  <c r="D201" i="1"/>
  <c r="AP196" i="1"/>
  <c r="AO196" i="1"/>
  <c r="AN196" i="1"/>
  <c r="AM196" i="1"/>
  <c r="AL196" i="1"/>
  <c r="AK196" i="1"/>
  <c r="AJ196" i="1"/>
  <c r="AI196" i="1"/>
  <c r="AH196" i="1"/>
  <c r="AG196" i="1"/>
  <c r="AF196" i="1"/>
  <c r="AE196" i="1"/>
  <c r="AD196" i="1"/>
  <c r="AC196" i="1"/>
  <c r="AB196" i="1"/>
  <c r="AA196" i="1"/>
  <c r="Z196" i="1"/>
  <c r="Y196" i="1"/>
  <c r="X196" i="1"/>
  <c r="W196" i="1"/>
  <c r="V196" i="1"/>
  <c r="U196" i="1"/>
  <c r="T196" i="1"/>
  <c r="S196" i="1"/>
  <c r="R196" i="1"/>
  <c r="Q196" i="1"/>
  <c r="P196" i="1"/>
  <c r="O196" i="1"/>
  <c r="N196" i="1"/>
  <c r="M196" i="1"/>
  <c r="L196" i="1"/>
  <c r="K196" i="1"/>
  <c r="J196" i="1"/>
  <c r="I196" i="1"/>
  <c r="H196" i="1"/>
  <c r="G196" i="1"/>
  <c r="F196" i="1"/>
  <c r="E196" i="1"/>
  <c r="D196" i="1"/>
  <c r="AM189" i="1"/>
  <c r="AM191" i="1" s="1"/>
  <c r="AL189" i="1"/>
  <c r="AL191" i="1" s="1"/>
  <c r="AK189" i="1"/>
  <c r="AK191" i="1" s="1"/>
  <c r="AJ189" i="1"/>
  <c r="AJ191" i="1" s="1"/>
  <c r="AI189" i="1"/>
  <c r="AI191" i="1" s="1"/>
  <c r="AH189" i="1"/>
  <c r="AH191" i="1" s="1"/>
  <c r="AG189" i="1"/>
  <c r="AG191" i="1" s="1"/>
  <c r="AF189" i="1"/>
  <c r="AF191" i="1" s="1"/>
  <c r="AE189" i="1"/>
  <c r="AE191" i="1" s="1"/>
  <c r="AD189" i="1"/>
  <c r="AD191" i="1" s="1"/>
  <c r="AC189" i="1"/>
  <c r="AC191" i="1" s="1"/>
  <c r="AB189" i="1"/>
  <c r="AB191" i="1" s="1"/>
  <c r="AA189" i="1"/>
  <c r="AA191" i="1" s="1"/>
  <c r="Z189" i="1"/>
  <c r="Z191" i="1" s="1"/>
  <c r="Y189" i="1"/>
  <c r="Y191" i="1" s="1"/>
  <c r="X189" i="1"/>
  <c r="X191" i="1" s="1"/>
  <c r="W189" i="1"/>
  <c r="W191" i="1" s="1"/>
  <c r="V189" i="1"/>
  <c r="V191" i="1" s="1"/>
  <c r="U189" i="1"/>
  <c r="U191" i="1" s="1"/>
  <c r="T189" i="1"/>
  <c r="T191" i="1" s="1"/>
  <c r="S189" i="1"/>
  <c r="S191" i="1" s="1"/>
  <c r="R189" i="1"/>
  <c r="R191" i="1" s="1"/>
  <c r="Q189" i="1"/>
  <c r="Q191" i="1" s="1"/>
  <c r="P189" i="1"/>
  <c r="P191" i="1" s="1"/>
  <c r="O189" i="1"/>
  <c r="O191" i="1" s="1"/>
  <c r="N189" i="1"/>
  <c r="N191" i="1" s="1"/>
  <c r="M189" i="1"/>
  <c r="M191" i="1" s="1"/>
  <c r="L189" i="1"/>
  <c r="L191" i="1" s="1"/>
  <c r="K189" i="1"/>
  <c r="K191" i="1" s="1"/>
  <c r="J189" i="1"/>
  <c r="J191" i="1" s="1"/>
  <c r="I189" i="1"/>
  <c r="I191" i="1" s="1"/>
  <c r="D189" i="1"/>
  <c r="D191" i="1" s="1"/>
  <c r="R838" i="1"/>
  <c r="Q838" i="1"/>
  <c r="P838" i="1"/>
  <c r="O838" i="1"/>
  <c r="N838" i="1"/>
  <c r="M838" i="1"/>
  <c r="L838" i="1"/>
  <c r="K838" i="1"/>
  <c r="J838" i="1"/>
  <c r="I838" i="1"/>
  <c r="H838" i="1"/>
  <c r="G838" i="1"/>
  <c r="F838" i="1"/>
  <c r="E838" i="1"/>
  <c r="D838" i="1"/>
  <c r="T838" i="1"/>
  <c r="U838" i="1"/>
  <c r="V838" i="1"/>
  <c r="W838" i="1"/>
  <c r="X838" i="1"/>
  <c r="Y838" i="1"/>
  <c r="Z838" i="1"/>
  <c r="AA838" i="1"/>
  <c r="AB838" i="1"/>
  <c r="AC838" i="1"/>
  <c r="AD838" i="1"/>
  <c r="AE838" i="1"/>
  <c r="AF838" i="1"/>
  <c r="AG838" i="1"/>
  <c r="AH838" i="1"/>
  <c r="AI838" i="1"/>
  <c r="AJ838" i="1"/>
  <c r="AK838" i="1"/>
  <c r="AL838" i="1"/>
  <c r="S838" i="1"/>
  <c r="AM793" i="1" l="1"/>
  <c r="AM792" i="1"/>
  <c r="AJ793" i="1"/>
  <c r="AI793" i="1"/>
  <c r="AH793" i="1"/>
  <c r="AH792" i="1"/>
  <c r="AC792" i="1"/>
  <c r="S794" i="1"/>
  <c r="R794" i="1"/>
  <c r="T794" i="1"/>
  <c r="U794" i="1"/>
  <c r="V794" i="1"/>
  <c r="W794" i="1"/>
  <c r="X794" i="1"/>
  <c r="Y794" i="1"/>
  <c r="Z794" i="1"/>
  <c r="AA794" i="1"/>
  <c r="AB794" i="1"/>
  <c r="Q794" i="1"/>
  <c r="AP625" i="1"/>
  <c r="AO625" i="1"/>
  <c r="AN625" i="1"/>
  <c r="AM625" i="1"/>
  <c r="AL625" i="1"/>
  <c r="AK625" i="1"/>
  <c r="AJ625" i="1"/>
  <c r="AI625" i="1"/>
  <c r="AH625" i="1"/>
  <c r="AG625" i="1"/>
  <c r="AF625" i="1"/>
  <c r="AE625" i="1"/>
  <c r="AD625" i="1"/>
  <c r="AC625" i="1"/>
  <c r="AB625" i="1"/>
  <c r="AA625" i="1"/>
  <c r="Z625" i="1"/>
  <c r="Y625" i="1"/>
  <c r="X625" i="1"/>
  <c r="W625" i="1"/>
  <c r="V625" i="1"/>
  <c r="U625" i="1"/>
  <c r="T625" i="1"/>
  <c r="S625" i="1"/>
  <c r="R625" i="1"/>
  <c r="Q625" i="1"/>
  <c r="P625" i="1"/>
  <c r="O625" i="1"/>
  <c r="N625" i="1"/>
  <c r="M625" i="1"/>
  <c r="L625" i="1"/>
  <c r="K625" i="1"/>
  <c r="J625" i="1"/>
  <c r="I625" i="1"/>
  <c r="H625" i="1"/>
  <c r="G625" i="1"/>
  <c r="F625" i="1"/>
  <c r="E625" i="1"/>
  <c r="D625" i="1"/>
  <c r="AP619" i="1"/>
  <c r="AO619" i="1"/>
  <c r="AN619" i="1"/>
  <c r="AM619" i="1"/>
  <c r="AL619" i="1"/>
  <c r="AK619" i="1"/>
  <c r="AJ619" i="1"/>
  <c r="AI619" i="1"/>
  <c r="AH619" i="1"/>
  <c r="AG619" i="1"/>
  <c r="AF619" i="1"/>
  <c r="AE619" i="1"/>
  <c r="AD619" i="1"/>
  <c r="AC619" i="1"/>
  <c r="AB619" i="1"/>
  <c r="AA619" i="1"/>
  <c r="Z619" i="1"/>
  <c r="Y619" i="1"/>
  <c r="X619" i="1"/>
  <c r="W619" i="1"/>
  <c r="V619" i="1"/>
  <c r="U619" i="1"/>
  <c r="T619" i="1"/>
  <c r="S619" i="1"/>
  <c r="R619" i="1"/>
  <c r="Q619" i="1"/>
  <c r="P619" i="1"/>
  <c r="O619" i="1"/>
  <c r="N619" i="1"/>
  <c r="M619" i="1"/>
  <c r="L619" i="1"/>
  <c r="K619" i="1"/>
  <c r="J619" i="1"/>
  <c r="I619" i="1"/>
  <c r="H619" i="1"/>
  <c r="G619" i="1"/>
  <c r="F619" i="1"/>
  <c r="E619" i="1"/>
  <c r="AP632" i="1"/>
  <c r="AO632" i="1"/>
  <c r="AN632" i="1"/>
  <c r="AM632" i="1"/>
  <c r="AL632" i="1"/>
  <c r="AK632" i="1"/>
  <c r="AJ632" i="1"/>
  <c r="AI632" i="1"/>
  <c r="AH632" i="1"/>
  <c r="AG632" i="1"/>
  <c r="AF632" i="1"/>
  <c r="AE632" i="1"/>
  <c r="AD632" i="1"/>
  <c r="AC632" i="1"/>
  <c r="AB632" i="1"/>
  <c r="AA632" i="1"/>
  <c r="Z632" i="1"/>
  <c r="Y632" i="1"/>
  <c r="X632" i="1"/>
  <c r="W632" i="1"/>
  <c r="V632" i="1"/>
  <c r="U632" i="1"/>
  <c r="T632" i="1"/>
  <c r="S632" i="1"/>
  <c r="R632" i="1"/>
  <c r="Q632" i="1"/>
  <c r="P632" i="1"/>
  <c r="O632" i="1"/>
  <c r="N632" i="1"/>
  <c r="M632" i="1"/>
  <c r="L632" i="1"/>
  <c r="K632" i="1"/>
  <c r="J632" i="1"/>
  <c r="I632" i="1"/>
  <c r="H632" i="1"/>
  <c r="G632" i="1"/>
  <c r="F632" i="1"/>
  <c r="E632" i="1"/>
  <c r="AP638" i="1"/>
  <c r="AO638" i="1"/>
  <c r="AN638" i="1"/>
  <c r="AM638" i="1"/>
  <c r="AL638" i="1"/>
  <c r="AK638" i="1"/>
  <c r="AJ638" i="1"/>
  <c r="AI638" i="1"/>
  <c r="AH638" i="1"/>
  <c r="AG638" i="1"/>
  <c r="AF638" i="1"/>
  <c r="AE638" i="1"/>
  <c r="AD638" i="1"/>
  <c r="AC638" i="1"/>
  <c r="AB638" i="1"/>
  <c r="AA638" i="1"/>
  <c r="Z638" i="1"/>
  <c r="Y638" i="1"/>
  <c r="X638" i="1"/>
  <c r="W638" i="1"/>
  <c r="V638" i="1"/>
  <c r="U638" i="1"/>
  <c r="T638" i="1"/>
  <c r="S638" i="1"/>
  <c r="R638" i="1"/>
  <c r="Q638" i="1"/>
  <c r="P638" i="1"/>
  <c r="O638" i="1"/>
  <c r="N638" i="1"/>
  <c r="M638" i="1"/>
  <c r="L638" i="1"/>
  <c r="K638" i="1"/>
  <c r="J638" i="1"/>
  <c r="I638" i="1"/>
  <c r="H638" i="1"/>
  <c r="G638" i="1"/>
  <c r="F638" i="1"/>
  <c r="E638" i="1"/>
  <c r="D638" i="1"/>
  <c r="Q816" i="1"/>
  <c r="P816" i="1"/>
  <c r="O816" i="1"/>
  <c r="N816" i="1"/>
  <c r="M816" i="1"/>
  <c r="L816" i="1"/>
  <c r="K816" i="1"/>
  <c r="J816" i="1"/>
  <c r="I816" i="1"/>
  <c r="H816" i="1"/>
  <c r="G816" i="1"/>
  <c r="F816" i="1"/>
  <c r="E816" i="1"/>
  <c r="D816" i="1"/>
  <c r="AC640" i="1" l="1"/>
  <c r="AC639" i="1"/>
  <c r="AM635" i="1"/>
  <c r="AJ635" i="1"/>
  <c r="AI635" i="1"/>
  <c r="AH635" i="1"/>
  <c r="AM634" i="1"/>
  <c r="AH634" i="1"/>
  <c r="AC634" i="1"/>
  <c r="AM633" i="1"/>
  <c r="AH633" i="1"/>
  <c r="AC633" i="1"/>
  <c r="AM628" i="1"/>
  <c r="AJ628" i="1"/>
  <c r="AI628" i="1"/>
  <c r="AH628" i="1"/>
  <c r="AM627" i="1"/>
  <c r="AH627" i="1"/>
  <c r="AC627" i="1"/>
  <c r="AM626" i="1"/>
  <c r="AH626" i="1"/>
  <c r="AC626" i="1"/>
  <c r="AM622" i="1"/>
  <c r="AJ622" i="1"/>
  <c r="AI622" i="1"/>
  <c r="AH622" i="1"/>
  <c r="AM621" i="1"/>
  <c r="AH621" i="1"/>
  <c r="AC621" i="1"/>
  <c r="AM620" i="1"/>
  <c r="AH620" i="1"/>
  <c r="AC620" i="1"/>
  <c r="AI504" i="1"/>
  <c r="AC503" i="1"/>
  <c r="AC502" i="1"/>
  <c r="AG501" i="1"/>
  <c r="AF501" i="1"/>
  <c r="AC501" i="1"/>
  <c r="AC497" i="1"/>
  <c r="AC496" i="1"/>
  <c r="AC495" i="1"/>
  <c r="T474" i="1"/>
  <c r="S474" i="1"/>
  <c r="T473" i="1"/>
  <c r="S473" i="1"/>
  <c r="T472" i="1"/>
  <c r="S472" i="1"/>
  <c r="T471" i="1"/>
  <c r="S471" i="1"/>
  <c r="T470" i="1"/>
  <c r="S470" i="1"/>
  <c r="T469" i="1"/>
  <c r="S469" i="1"/>
  <c r="T468" i="1"/>
  <c r="S468" i="1"/>
  <c r="AG422" i="1"/>
  <c r="AE422" i="1"/>
  <c r="Z422" i="1"/>
  <c r="AG421" i="1"/>
  <c r="AE421" i="1"/>
  <c r="Z421" i="1"/>
  <c r="T393" i="1"/>
  <c r="S393" i="1"/>
  <c r="U386" i="1"/>
  <c r="T386" i="1"/>
  <c r="S386" i="1"/>
  <c r="R386" i="1"/>
  <c r="T385" i="1"/>
  <c r="S385" i="1"/>
  <c r="T384" i="1"/>
  <c r="S384" i="1"/>
  <c r="T378" i="1"/>
  <c r="S378" i="1"/>
  <c r="T377" i="1"/>
  <c r="S377" i="1"/>
  <c r="T376" i="1"/>
  <c r="S376" i="1"/>
  <c r="AL323" i="1"/>
  <c r="AK323" i="1"/>
  <c r="AJ323" i="1"/>
  <c r="AI323" i="1"/>
  <c r="AH323" i="1"/>
  <c r="AG323" i="1"/>
  <c r="AF323" i="1"/>
  <c r="AE323" i="1"/>
  <c r="AD323" i="1"/>
  <c r="AA323" i="1"/>
  <c r="Z323" i="1"/>
  <c r="Y323" i="1"/>
  <c r="X323" i="1"/>
  <c r="W323" i="1"/>
  <c r="V323" i="1"/>
  <c r="U323" i="1"/>
  <c r="T323" i="1"/>
  <c r="S323" i="1"/>
  <c r="R323" i="1"/>
  <c r="Q323" i="1"/>
  <c r="P323" i="1"/>
  <c r="O323" i="1"/>
  <c r="N323" i="1"/>
  <c r="M323" i="1"/>
  <c r="L323" i="1"/>
  <c r="K323" i="1"/>
  <c r="J323" i="1"/>
  <c r="I323" i="1"/>
  <c r="H323" i="1"/>
  <c r="G323" i="1"/>
  <c r="F323" i="1"/>
  <c r="E323" i="1"/>
  <c r="D323" i="1"/>
  <c r="AL322" i="1"/>
  <c r="AK322" i="1"/>
  <c r="AJ322" i="1"/>
  <c r="AI322" i="1"/>
  <c r="AH322" i="1"/>
  <c r="AG322" i="1"/>
  <c r="AF322" i="1"/>
  <c r="AE322" i="1"/>
  <c r="AD322" i="1"/>
  <c r="AC322" i="1"/>
  <c r="AB322" i="1"/>
  <c r="AA322" i="1"/>
  <c r="Z322" i="1"/>
  <c r="Y322" i="1"/>
  <c r="X322" i="1"/>
  <c r="W322" i="1"/>
  <c r="V322" i="1"/>
  <c r="U322" i="1"/>
  <c r="T322" i="1"/>
  <c r="S322" i="1"/>
  <c r="R322" i="1"/>
  <c r="Q322" i="1"/>
  <c r="P322" i="1"/>
  <c r="O322" i="1"/>
  <c r="N322" i="1"/>
  <c r="M322" i="1"/>
  <c r="L322" i="1"/>
  <c r="K322" i="1"/>
  <c r="J322" i="1"/>
  <c r="I322" i="1"/>
  <c r="H322" i="1"/>
  <c r="G322" i="1"/>
  <c r="F322" i="1"/>
  <c r="E322" i="1"/>
  <c r="D322" i="1"/>
  <c r="AL321" i="1"/>
  <c r="AK321" i="1"/>
  <c r="AJ321" i="1"/>
  <c r="AI321" i="1"/>
  <c r="AH321" i="1"/>
  <c r="AG321" i="1"/>
  <c r="AF321" i="1"/>
  <c r="AE321" i="1"/>
  <c r="AD321" i="1"/>
  <c r="AC321" i="1"/>
  <c r="AB321" i="1"/>
  <c r="AA321" i="1"/>
  <c r="Z321" i="1"/>
  <c r="Y321" i="1"/>
  <c r="X321" i="1"/>
  <c r="W321" i="1"/>
  <c r="V321" i="1"/>
  <c r="U321" i="1"/>
  <c r="T321" i="1"/>
  <c r="S321" i="1"/>
  <c r="R321" i="1"/>
  <c r="Q321" i="1"/>
  <c r="P321" i="1"/>
  <c r="O321" i="1"/>
  <c r="N321" i="1"/>
  <c r="M321" i="1"/>
  <c r="L321" i="1"/>
  <c r="K321" i="1"/>
  <c r="J321" i="1"/>
  <c r="I321" i="1"/>
  <c r="H321" i="1"/>
  <c r="G321" i="1"/>
  <c r="F321" i="1"/>
  <c r="E321" i="1"/>
  <c r="D321" i="1"/>
  <c r="AL320" i="1"/>
  <c r="AK320" i="1"/>
  <c r="AJ320" i="1"/>
  <c r="AI320" i="1"/>
  <c r="AH320" i="1"/>
  <c r="AG320" i="1"/>
  <c r="AF320" i="1"/>
  <c r="AE320" i="1"/>
  <c r="AD320" i="1"/>
  <c r="AC320" i="1"/>
  <c r="AB320" i="1"/>
  <c r="AA320" i="1"/>
  <c r="Z320" i="1"/>
  <c r="Y320" i="1"/>
  <c r="X320" i="1"/>
  <c r="W320" i="1"/>
  <c r="V320" i="1"/>
  <c r="U320" i="1"/>
  <c r="T320" i="1"/>
  <c r="S320" i="1"/>
  <c r="R320" i="1"/>
  <c r="Q320" i="1"/>
  <c r="P320" i="1"/>
  <c r="O320" i="1"/>
  <c r="N320" i="1"/>
  <c r="M320" i="1"/>
  <c r="L320" i="1"/>
  <c r="K320" i="1"/>
  <c r="J320" i="1"/>
  <c r="I320" i="1"/>
  <c r="H320" i="1"/>
  <c r="G320" i="1"/>
  <c r="F320" i="1"/>
  <c r="E320" i="1"/>
  <c r="D320" i="1"/>
  <c r="AL319" i="1"/>
  <c r="AK319" i="1"/>
  <c r="AJ319" i="1"/>
  <c r="AI319" i="1"/>
  <c r="AH319" i="1"/>
  <c r="AG319" i="1"/>
  <c r="AF319" i="1"/>
  <c r="AE319" i="1"/>
  <c r="AD319" i="1"/>
  <c r="AC319" i="1"/>
  <c r="AB319" i="1"/>
  <c r="AA319" i="1"/>
  <c r="Z319" i="1"/>
  <c r="Y319" i="1"/>
  <c r="X319" i="1"/>
  <c r="W319" i="1"/>
  <c r="V319" i="1"/>
  <c r="U319" i="1"/>
  <c r="T319" i="1"/>
  <c r="S319" i="1"/>
  <c r="R319" i="1"/>
  <c r="Q319" i="1"/>
  <c r="P319" i="1"/>
  <c r="O319" i="1"/>
  <c r="N319" i="1"/>
  <c r="M319" i="1"/>
  <c r="L319" i="1"/>
  <c r="K319" i="1"/>
  <c r="J319" i="1"/>
  <c r="I319" i="1"/>
  <c r="H319" i="1"/>
  <c r="G319" i="1"/>
  <c r="F319" i="1"/>
  <c r="E319" i="1"/>
  <c r="D319" i="1"/>
  <c r="AL185" i="1"/>
  <c r="AK185" i="1"/>
  <c r="AJ185" i="1"/>
  <c r="AL174" i="1"/>
  <c r="AK174" i="1"/>
  <c r="AJ174" i="1"/>
  <c r="AM164" i="1"/>
  <c r="AL164" i="1"/>
  <c r="AK164" i="1"/>
  <c r="AJ164" i="1"/>
  <c r="AI164" i="1"/>
  <c r="AH164" i="1"/>
  <c r="AG164" i="1"/>
  <c r="AF164" i="1"/>
  <c r="AE164" i="1"/>
  <c r="AD164" i="1"/>
  <c r="AC164" i="1"/>
  <c r="AB164" i="1"/>
  <c r="AA164" i="1"/>
  <c r="Z164" i="1"/>
  <c r="Y164" i="1"/>
  <c r="X164" i="1"/>
  <c r="W164" i="1"/>
  <c r="V164" i="1"/>
  <c r="U164" i="1"/>
  <c r="T164" i="1"/>
  <c r="S164" i="1"/>
  <c r="R164" i="1"/>
  <c r="Q164" i="1"/>
  <c r="P164" i="1"/>
  <c r="O164" i="1"/>
  <c r="N164" i="1"/>
  <c r="M164" i="1"/>
  <c r="L164" i="1"/>
  <c r="AL149" i="1"/>
  <c r="AK149" i="1"/>
  <c r="AJ149" i="1"/>
  <c r="W145" i="1"/>
  <c r="V145" i="1"/>
  <c r="U145" i="1"/>
  <c r="T145" i="1"/>
  <c r="R145" i="1"/>
  <c r="Q145" i="1"/>
  <c r="P145" i="1"/>
  <c r="O145" i="1"/>
  <c r="W144" i="1"/>
  <c r="V144" i="1"/>
  <c r="U144" i="1"/>
  <c r="T144" i="1"/>
  <c r="R144" i="1"/>
  <c r="Q144" i="1"/>
  <c r="P144" i="1"/>
  <c r="O144" i="1"/>
  <c r="AL130" i="1"/>
  <c r="AK130" i="1"/>
  <c r="AJ130" i="1"/>
  <c r="AI130" i="1"/>
  <c r="AH130" i="1"/>
  <c r="AG130" i="1"/>
  <c r="AF130" i="1"/>
  <c r="AE130" i="1"/>
  <c r="AD130" i="1"/>
  <c r="AC130" i="1"/>
  <c r="AB130" i="1"/>
  <c r="AA130" i="1"/>
  <c r="Z130" i="1"/>
  <c r="Y130" i="1"/>
  <c r="X130" i="1"/>
  <c r="W130" i="1"/>
  <c r="V130" i="1"/>
  <c r="U130" i="1"/>
  <c r="T130" i="1"/>
  <c r="S130" i="1"/>
  <c r="R130" i="1"/>
  <c r="Q130" i="1"/>
  <c r="P130" i="1"/>
  <c r="O130" i="1"/>
  <c r="N130" i="1"/>
  <c r="AL87" i="1"/>
  <c r="AK87" i="1"/>
  <c r="AJ87" i="1"/>
  <c r="AI87" i="1"/>
  <c r="AH87" i="1"/>
  <c r="AG87" i="1"/>
  <c r="AF87" i="1"/>
  <c r="AE87" i="1"/>
  <c r="AD87" i="1"/>
  <c r="AC87" i="1"/>
  <c r="AB87" i="1"/>
  <c r="AK43" i="1"/>
  <c r="Y35" i="1"/>
  <c r="Y34" i="1"/>
  <c r="AC6" i="1"/>
  <c r="AC323" i="1" s="1"/>
  <c r="AB6" i="1"/>
  <c r="AB323" i="1" s="1"/>
  <c r="M512" i="1" l="1"/>
  <c r="AL330" i="1" l="1"/>
  <c r="AK330" i="1"/>
  <c r="AJ330" i="1"/>
  <c r="AI330" i="1"/>
  <c r="AH330" i="1"/>
  <c r="AG330" i="1"/>
  <c r="AF330" i="1"/>
  <c r="AE330" i="1"/>
  <c r="AD330" i="1"/>
  <c r="AC330" i="1"/>
  <c r="AB330" i="1"/>
  <c r="AA330" i="1"/>
  <c r="Z330" i="1"/>
  <c r="Y330" i="1"/>
  <c r="X330" i="1"/>
  <c r="W330" i="1"/>
  <c r="V330" i="1"/>
  <c r="U330" i="1"/>
  <c r="T330" i="1"/>
  <c r="S330" i="1"/>
  <c r="R330" i="1"/>
  <c r="Q330" i="1"/>
  <c r="P330" i="1"/>
  <c r="O330" i="1"/>
  <c r="N330" i="1"/>
  <c r="M330" i="1"/>
  <c r="L330" i="1"/>
  <c r="K330" i="1"/>
  <c r="J330" i="1"/>
  <c r="I330" i="1"/>
  <c r="H330" i="1"/>
  <c r="G330" i="1"/>
  <c r="F330" i="1"/>
  <c r="E330" i="1"/>
  <c r="D330" i="1"/>
  <c r="AL329" i="1"/>
  <c r="AK329" i="1"/>
  <c r="AJ329" i="1"/>
  <c r="AI329" i="1"/>
  <c r="AH329" i="1"/>
  <c r="AG329" i="1"/>
  <c r="AF329" i="1"/>
  <c r="AE329" i="1"/>
  <c r="AD329" i="1"/>
  <c r="AC329" i="1"/>
  <c r="AB329" i="1"/>
  <c r="AA329" i="1"/>
  <c r="Z329" i="1"/>
  <c r="Y329" i="1"/>
  <c r="X329" i="1"/>
  <c r="W329" i="1"/>
  <c r="V329" i="1"/>
  <c r="U329" i="1"/>
  <c r="T329" i="1"/>
  <c r="S329" i="1"/>
  <c r="R329" i="1"/>
  <c r="Q329" i="1"/>
  <c r="P329" i="1"/>
  <c r="O329" i="1"/>
  <c r="N329" i="1"/>
  <c r="M329" i="1"/>
  <c r="L329" i="1"/>
  <c r="K329" i="1"/>
  <c r="J329" i="1"/>
  <c r="I329" i="1"/>
  <c r="H329" i="1"/>
  <c r="G329" i="1"/>
  <c r="F329" i="1"/>
  <c r="E329" i="1"/>
  <c r="D329" i="1"/>
  <c r="Q20" i="1" l="1"/>
  <c r="P20" i="1"/>
  <c r="O20" i="1"/>
  <c r="N20" i="1"/>
  <c r="O21" i="1"/>
  <c r="P21" i="1"/>
  <c r="Q21" i="1"/>
  <c r="N21" i="1"/>
  <c r="AL60" i="1" l="1"/>
  <c r="U60" i="1" l="1"/>
  <c r="AK609" i="1"/>
  <c r="AK615" i="1"/>
  <c r="AG591" i="1" l="1"/>
  <c r="AF591" i="1"/>
  <c r="AE591" i="1"/>
  <c r="AD591" i="1"/>
  <c r="AC591" i="1"/>
  <c r="AB591" i="1"/>
  <c r="AA591" i="1"/>
  <c r="Z591" i="1"/>
  <c r="Y591" i="1"/>
  <c r="X591" i="1"/>
  <c r="W591" i="1"/>
  <c r="V591" i="1"/>
  <c r="U591" i="1"/>
  <c r="T591" i="1"/>
  <c r="S591" i="1"/>
  <c r="R591" i="1"/>
  <c r="Q591" i="1"/>
  <c r="P591" i="1"/>
  <c r="O591" i="1"/>
  <c r="N591" i="1"/>
  <c r="M591" i="1"/>
  <c r="L591" i="1"/>
  <c r="K591" i="1"/>
  <c r="J591" i="1"/>
  <c r="I591" i="1"/>
  <c r="H591" i="1"/>
  <c r="G591" i="1"/>
  <c r="F591" i="1"/>
  <c r="E591" i="1"/>
  <c r="D591" i="1"/>
  <c r="AG585" i="1"/>
  <c r="AF585" i="1"/>
  <c r="AE585" i="1"/>
  <c r="AD585" i="1"/>
  <c r="AC585" i="1"/>
  <c r="AB585" i="1"/>
  <c r="AA585" i="1"/>
  <c r="Z585" i="1"/>
  <c r="Y585" i="1"/>
  <c r="X585" i="1"/>
  <c r="W585" i="1"/>
  <c r="V585" i="1"/>
  <c r="U585" i="1"/>
  <c r="T585" i="1"/>
  <c r="S585" i="1"/>
  <c r="R585" i="1"/>
  <c r="Q585" i="1"/>
  <c r="P585" i="1"/>
  <c r="O585" i="1"/>
  <c r="N585" i="1"/>
  <c r="M585" i="1"/>
  <c r="L585" i="1"/>
  <c r="K585" i="1"/>
  <c r="J585" i="1"/>
  <c r="I585" i="1"/>
  <c r="H585" i="1"/>
  <c r="G585" i="1"/>
  <c r="F585" i="1"/>
  <c r="E585" i="1"/>
  <c r="D585" i="1"/>
  <c r="AL586" i="1"/>
  <c r="AK586" i="1"/>
  <c r="AJ586" i="1"/>
  <c r="AI586" i="1"/>
  <c r="AH586" i="1"/>
  <c r="AG586" i="1"/>
  <c r="AF586" i="1"/>
  <c r="AE586" i="1"/>
  <c r="AD586" i="1"/>
  <c r="AC586" i="1"/>
  <c r="AB586" i="1"/>
  <c r="AA586" i="1"/>
  <c r="Z586" i="1"/>
  <c r="Y586" i="1"/>
  <c r="X586" i="1"/>
  <c r="W586" i="1"/>
  <c r="V586" i="1"/>
  <c r="U586" i="1"/>
  <c r="T586" i="1"/>
  <c r="S586" i="1"/>
  <c r="R586" i="1"/>
  <c r="Q586" i="1"/>
  <c r="P586" i="1"/>
  <c r="O586" i="1"/>
  <c r="N586" i="1"/>
  <c r="M586" i="1"/>
  <c r="L586" i="1"/>
  <c r="K586" i="1"/>
  <c r="J586" i="1"/>
  <c r="I586" i="1"/>
  <c r="H586" i="1"/>
  <c r="G586" i="1"/>
  <c r="F586" i="1"/>
  <c r="E586" i="1"/>
  <c r="D586" i="1"/>
  <c r="AJ615" i="1" l="1"/>
  <c r="AI615" i="1"/>
  <c r="AH615" i="1"/>
  <c r="AG615" i="1"/>
  <c r="AF615" i="1"/>
  <c r="AE615" i="1"/>
  <c r="AD615" i="1"/>
  <c r="AC615" i="1"/>
  <c r="AB615" i="1"/>
  <c r="AA615" i="1"/>
  <c r="Z615" i="1"/>
  <c r="Y615" i="1"/>
  <c r="X615" i="1"/>
  <c r="W615" i="1"/>
  <c r="V615" i="1"/>
  <c r="U615" i="1"/>
  <c r="T615" i="1"/>
  <c r="S615" i="1"/>
  <c r="R615" i="1"/>
  <c r="Q615" i="1"/>
  <c r="P615" i="1"/>
  <c r="O615" i="1"/>
  <c r="N615" i="1"/>
  <c r="M615" i="1"/>
  <c r="L615" i="1"/>
  <c r="K615" i="1"/>
  <c r="J615" i="1"/>
  <c r="I615" i="1"/>
  <c r="H615" i="1"/>
  <c r="G615" i="1"/>
  <c r="F615" i="1"/>
  <c r="E615" i="1"/>
  <c r="D615" i="1"/>
  <c r="AJ609" i="1"/>
  <c r="AI609" i="1"/>
  <c r="AH609" i="1"/>
  <c r="AG609" i="1"/>
  <c r="AF609" i="1"/>
  <c r="AE609" i="1"/>
  <c r="AD609" i="1"/>
  <c r="AC609" i="1"/>
  <c r="AB609" i="1"/>
  <c r="AA609" i="1"/>
  <c r="Z609" i="1"/>
  <c r="Y609" i="1"/>
  <c r="X609" i="1"/>
  <c r="W609" i="1"/>
  <c r="V609" i="1"/>
  <c r="U609" i="1"/>
  <c r="T609" i="1"/>
  <c r="S609" i="1"/>
  <c r="R609" i="1"/>
  <c r="Q609" i="1"/>
  <c r="P609" i="1"/>
  <c r="O609" i="1"/>
  <c r="N609" i="1"/>
  <c r="M609" i="1"/>
  <c r="L609" i="1"/>
  <c r="K609" i="1"/>
  <c r="J609" i="1"/>
  <c r="I609" i="1"/>
  <c r="H609" i="1"/>
  <c r="G609" i="1"/>
  <c r="F609" i="1"/>
  <c r="E609" i="1"/>
  <c r="D609" i="1"/>
  <c r="AA338" i="1" l="1"/>
  <c r="Z338" i="1"/>
  <c r="Y338" i="1"/>
  <c r="X338" i="1"/>
  <c r="W338" i="1"/>
  <c r="V338" i="1"/>
  <c r="U338" i="1"/>
  <c r="T338" i="1"/>
  <c r="S338" i="1"/>
  <c r="R338" i="1"/>
  <c r="Q338" i="1"/>
  <c r="AB338" i="1"/>
  <c r="AA337" i="1"/>
  <c r="Z337" i="1"/>
  <c r="Y337" i="1"/>
  <c r="X337" i="1"/>
  <c r="W337" i="1"/>
  <c r="V337" i="1"/>
  <c r="U337" i="1"/>
  <c r="T337" i="1"/>
  <c r="S337" i="1"/>
  <c r="R337" i="1"/>
  <c r="Q337" i="1"/>
  <c r="AA336" i="1"/>
  <c r="Z336" i="1"/>
  <c r="Y336" i="1"/>
  <c r="X336" i="1"/>
  <c r="W336" i="1"/>
  <c r="V336" i="1"/>
  <c r="U336" i="1"/>
  <c r="T336" i="1"/>
  <c r="S336" i="1"/>
  <c r="R336" i="1"/>
  <c r="Q336" i="1"/>
  <c r="AB337" i="1"/>
  <c r="AB336" i="1"/>
  <c r="AF340" i="1"/>
  <c r="AE340" i="1"/>
  <c r="AD340" i="1"/>
  <c r="AC340" i="1"/>
  <c r="AB340" i="1"/>
  <c r="AA340" i="1"/>
  <c r="Z340" i="1"/>
  <c r="Y340" i="1"/>
  <c r="X340" i="1"/>
  <c r="W340" i="1"/>
  <c r="V340" i="1"/>
  <c r="U340" i="1"/>
  <c r="T340" i="1"/>
  <c r="S340" i="1"/>
  <c r="R340" i="1"/>
  <c r="Q340" i="1"/>
  <c r="AG340" i="1"/>
  <c r="N389" i="1" l="1"/>
  <c r="AJ537" i="1" l="1"/>
  <c r="AF537" i="1"/>
  <c r="AB537" i="1"/>
  <c r="X537" i="1"/>
  <c r="T537" i="1"/>
  <c r="P537" i="1"/>
  <c r="L537" i="1"/>
  <c r="H537" i="1"/>
  <c r="D537" i="1"/>
  <c r="AG537" i="1"/>
  <c r="AH537" i="1"/>
  <c r="AI537" i="1"/>
  <c r="AK537" i="1"/>
  <c r="AA537" i="1"/>
  <c r="AC537" i="1"/>
  <c r="AD537" i="1"/>
  <c r="AE537" i="1"/>
  <c r="N537" i="1"/>
  <c r="O537" i="1"/>
  <c r="Q537" i="1"/>
  <c r="R537" i="1"/>
  <c r="S537" i="1"/>
  <c r="U537" i="1"/>
  <c r="V537" i="1"/>
  <c r="W537" i="1"/>
  <c r="Y537" i="1"/>
  <c r="Z537" i="1"/>
  <c r="G537" i="1"/>
  <c r="I537" i="1"/>
  <c r="J537" i="1"/>
  <c r="K537" i="1"/>
  <c r="M537" i="1"/>
  <c r="E537" i="1"/>
  <c r="F537" i="1"/>
  <c r="AK60" i="1"/>
  <c r="AJ60" i="1"/>
  <c r="AI60" i="1"/>
  <c r="AH60" i="1"/>
  <c r="AG60" i="1"/>
  <c r="AF60" i="1"/>
  <c r="AE60" i="1"/>
  <c r="AD60" i="1"/>
  <c r="AC60" i="1"/>
  <c r="AB60" i="1"/>
  <c r="AA60" i="1"/>
  <c r="Z60" i="1"/>
  <c r="Y60" i="1"/>
  <c r="X60" i="1"/>
  <c r="W60" i="1"/>
  <c r="V60" i="1"/>
  <c r="T60" i="1"/>
  <c r="S60" i="1"/>
  <c r="R60" i="1"/>
  <c r="Q60" i="1"/>
  <c r="P60" i="1"/>
  <c r="O60" i="1"/>
  <c r="N60" i="1"/>
  <c r="M60" i="1"/>
  <c r="L60" i="1"/>
  <c r="K60" i="1"/>
  <c r="J60" i="1"/>
  <c r="I60" i="1"/>
  <c r="H60" i="1"/>
  <c r="G60" i="1"/>
  <c r="F60" i="1"/>
  <c r="E60" i="1"/>
  <c r="D60" i="1"/>
  <c r="E324" i="1" l="1"/>
  <c r="E325" i="1" s="1"/>
  <c r="E331" i="1"/>
  <c r="E332" i="1"/>
  <c r="G324" i="1"/>
  <c r="G325" i="1" s="1"/>
  <c r="G331" i="1"/>
  <c r="G332" i="1"/>
  <c r="I324" i="1"/>
  <c r="I325" i="1" s="1"/>
  <c r="I331" i="1"/>
  <c r="I332" i="1"/>
  <c r="K324" i="1"/>
  <c r="K325" i="1" s="1"/>
  <c r="K331" i="1"/>
  <c r="K332" i="1"/>
  <c r="M324" i="1"/>
  <c r="M325" i="1" s="1"/>
  <c r="M331" i="1"/>
  <c r="M332" i="1"/>
  <c r="O324" i="1"/>
  <c r="O325" i="1" s="1"/>
  <c r="O331" i="1"/>
  <c r="O332" i="1"/>
  <c r="Q324" i="1"/>
  <c r="Q325" i="1" s="1"/>
  <c r="Q331" i="1"/>
  <c r="Q332" i="1"/>
  <c r="S324" i="1"/>
  <c r="S325" i="1" s="1"/>
  <c r="S331" i="1"/>
  <c r="S332" i="1"/>
  <c r="U324" i="1"/>
  <c r="U325" i="1" s="1"/>
  <c r="U331" i="1"/>
  <c r="U332" i="1"/>
  <c r="W324" i="1"/>
  <c r="W325" i="1" s="1"/>
  <c r="W331" i="1"/>
  <c r="W332" i="1"/>
  <c r="Y324" i="1"/>
  <c r="Y325" i="1" s="1"/>
  <c r="Y331" i="1"/>
  <c r="Y332" i="1"/>
  <c r="AA324" i="1"/>
  <c r="AA325" i="1" s="1"/>
  <c r="AA331" i="1"/>
  <c r="AA332" i="1"/>
  <c r="AC324" i="1"/>
  <c r="AC325" i="1" s="1"/>
  <c r="AC331" i="1"/>
  <c r="AC332" i="1"/>
  <c r="AE324" i="1"/>
  <c r="AE325" i="1" s="1"/>
  <c r="AE331" i="1"/>
  <c r="AE332" i="1"/>
  <c r="AG324" i="1"/>
  <c r="AG325" i="1" s="1"/>
  <c r="AG331" i="1"/>
  <c r="AG332" i="1"/>
  <c r="AI324" i="1"/>
  <c r="AI325" i="1" s="1"/>
  <c r="AI331" i="1"/>
  <c r="AI332" i="1"/>
  <c r="AK324" i="1"/>
  <c r="AK325" i="1" s="1"/>
  <c r="AK331" i="1"/>
  <c r="AK332" i="1"/>
  <c r="D324" i="1"/>
  <c r="D325" i="1" s="1"/>
  <c r="D331" i="1"/>
  <c r="D332" i="1"/>
  <c r="F324" i="1"/>
  <c r="F325" i="1" s="1"/>
  <c r="F331" i="1"/>
  <c r="F332" i="1"/>
  <c r="H324" i="1"/>
  <c r="H325" i="1" s="1"/>
  <c r="H331" i="1"/>
  <c r="H332" i="1"/>
  <c r="J324" i="1"/>
  <c r="J325" i="1" s="1"/>
  <c r="J331" i="1"/>
  <c r="J332" i="1"/>
  <c r="L324" i="1"/>
  <c r="L325" i="1" s="1"/>
  <c r="L331" i="1"/>
  <c r="L332" i="1"/>
  <c r="N324" i="1"/>
  <c r="N325" i="1" s="1"/>
  <c r="N331" i="1"/>
  <c r="N332" i="1"/>
  <c r="P324" i="1"/>
  <c r="P325" i="1" s="1"/>
  <c r="P331" i="1"/>
  <c r="P332" i="1"/>
  <c r="R324" i="1"/>
  <c r="R325" i="1" s="1"/>
  <c r="R331" i="1"/>
  <c r="R332" i="1"/>
  <c r="T324" i="1"/>
  <c r="T325" i="1" s="1"/>
  <c r="T331" i="1"/>
  <c r="T332" i="1"/>
  <c r="V324" i="1"/>
  <c r="V325" i="1" s="1"/>
  <c r="V331" i="1"/>
  <c r="V332" i="1"/>
  <c r="X324" i="1"/>
  <c r="X325" i="1" s="1"/>
  <c r="X331" i="1"/>
  <c r="X332" i="1"/>
  <c r="Z324" i="1"/>
  <c r="Z325" i="1" s="1"/>
  <c r="Z331" i="1"/>
  <c r="Z332" i="1"/>
  <c r="AB331" i="1"/>
  <c r="AB332" i="1"/>
  <c r="AD324" i="1"/>
  <c r="AD325" i="1" s="1"/>
  <c r="AD331" i="1"/>
  <c r="AD332" i="1"/>
  <c r="AF324" i="1"/>
  <c r="AF325" i="1" s="1"/>
  <c r="AF331" i="1"/>
  <c r="AF332" i="1"/>
  <c r="AH324" i="1"/>
  <c r="AH325" i="1" s="1"/>
  <c r="AH331" i="1"/>
  <c r="AH332" i="1"/>
  <c r="AJ324" i="1"/>
  <c r="AJ325" i="1" s="1"/>
  <c r="AJ331" i="1"/>
  <c r="AJ332" i="1"/>
  <c r="AL324" i="1"/>
  <c r="AL325" i="1" s="1"/>
  <c r="AL331" i="1"/>
  <c r="AL332" i="1"/>
  <c r="AB324" i="1"/>
  <c r="AB325" i="1" s="1"/>
  <c r="AC67" i="1"/>
  <c r="AD117" i="1"/>
  <c r="AE117" i="1"/>
  <c r="AF117" i="1"/>
  <c r="AG117" i="1"/>
  <c r="AH117" i="1"/>
  <c r="AI117" i="1"/>
  <c r="AJ117" i="1"/>
  <c r="AK117" i="1"/>
  <c r="AL117" i="1"/>
  <c r="AC117" i="1"/>
  <c r="AD67" i="1"/>
  <c r="AE67" i="1"/>
  <c r="AF67" i="1"/>
  <c r="AG67" i="1"/>
  <c r="AH67" i="1"/>
  <c r="AI67" i="1"/>
  <c r="AJ67" i="1"/>
  <c r="AK67" i="1"/>
  <c r="AL67" i="1"/>
  <c r="O413" i="1" l="1"/>
  <c r="P413" i="1"/>
  <c r="Q413" i="1"/>
  <c r="R413" i="1"/>
  <c r="S413" i="1"/>
  <c r="T413" i="1"/>
  <c r="U413" i="1"/>
  <c r="V413" i="1"/>
  <c r="W413" i="1"/>
  <c r="X413" i="1"/>
  <c r="Y413" i="1"/>
  <c r="Z413" i="1"/>
  <c r="AA413" i="1"/>
  <c r="AB413" i="1"/>
  <c r="AC413" i="1"/>
  <c r="AD413" i="1"/>
  <c r="AE413" i="1"/>
  <c r="AF413" i="1"/>
  <c r="AG413" i="1"/>
  <c r="AH413" i="1"/>
  <c r="AI413" i="1"/>
  <c r="AJ413" i="1"/>
  <c r="AK413" i="1"/>
  <c r="AL413" i="1"/>
  <c r="AM413" i="1"/>
  <c r="N413" i="1"/>
  <c r="Q387" i="1"/>
  <c r="P387" i="1"/>
  <c r="O387" i="1"/>
  <c r="N387" i="1"/>
  <c r="M387" i="1"/>
  <c r="L387" i="1"/>
  <c r="K387" i="1"/>
  <c r="J387" i="1"/>
  <c r="I387" i="1"/>
  <c r="H387" i="1"/>
  <c r="U389" i="1"/>
  <c r="R389" i="1"/>
  <c r="Q389" i="1"/>
  <c r="P389" i="1"/>
  <c r="O389" i="1"/>
  <c r="AA389" i="1"/>
  <c r="Z389" i="1"/>
  <c r="Y389" i="1"/>
  <c r="X389" i="1"/>
  <c r="W389" i="1"/>
  <c r="V389" i="1"/>
  <c r="AB389" i="1"/>
  <c r="O395" i="1" l="1"/>
  <c r="P395" i="1"/>
  <c r="Q395" i="1"/>
  <c r="R395" i="1"/>
  <c r="U395" i="1"/>
  <c r="V395" i="1"/>
  <c r="W395" i="1"/>
  <c r="X395" i="1"/>
  <c r="Y395" i="1"/>
  <c r="N395" i="1"/>
  <c r="T389" i="1"/>
  <c r="S389" i="1"/>
  <c r="M548" i="1" l="1"/>
  <c r="N548" i="1"/>
  <c r="O548" i="1"/>
  <c r="P548" i="1"/>
  <c r="Q548" i="1"/>
  <c r="R548" i="1"/>
  <c r="S548" i="1"/>
  <c r="T548" i="1"/>
  <c r="U548" i="1"/>
  <c r="V548" i="1"/>
  <c r="W548" i="1"/>
  <c r="X548" i="1"/>
  <c r="Y548" i="1"/>
  <c r="Z548" i="1"/>
  <c r="AA548" i="1"/>
  <c r="AB548" i="1"/>
  <c r="AC548" i="1"/>
  <c r="AD548" i="1"/>
  <c r="AE548" i="1"/>
  <c r="AG548" i="1"/>
  <c r="AH548" i="1"/>
  <c r="AI548" i="1"/>
  <c r="AJ548" i="1"/>
  <c r="AK548" i="1"/>
  <c r="AL548" i="1"/>
  <c r="L548" i="1"/>
  <c r="N442" i="1" l="1"/>
  <c r="N443" i="1" s="1"/>
  <c r="O465" i="1"/>
  <c r="P465" i="1"/>
  <c r="P466" i="1" s="1"/>
  <c r="Q465" i="1"/>
  <c r="Q466" i="1" s="1"/>
  <c r="R465" i="1"/>
  <c r="R466" i="1" s="1"/>
  <c r="S465" i="1"/>
  <c r="S466" i="1" s="1"/>
  <c r="T465" i="1"/>
  <c r="T466" i="1" s="1"/>
  <c r="U465" i="1"/>
  <c r="U466" i="1" s="1"/>
  <c r="V465" i="1"/>
  <c r="V466" i="1" s="1"/>
  <c r="W465" i="1"/>
  <c r="W466" i="1" s="1"/>
  <c r="X465" i="1"/>
  <c r="X466" i="1" s="1"/>
  <c r="Y465" i="1"/>
  <c r="Y466" i="1" s="1"/>
  <c r="Z465" i="1"/>
  <c r="Z466" i="1" s="1"/>
  <c r="AA465" i="1"/>
  <c r="AA466" i="1" s="1"/>
  <c r="AB465" i="1"/>
  <c r="AB466" i="1" s="1"/>
  <c r="AC465" i="1"/>
  <c r="AC466" i="1" s="1"/>
  <c r="AD465" i="1"/>
  <c r="AD466" i="1" s="1"/>
  <c r="AE465" i="1"/>
  <c r="AE466" i="1" s="1"/>
  <c r="AF465" i="1"/>
  <c r="AF466" i="1" s="1"/>
  <c r="AG465" i="1"/>
  <c r="AG466" i="1" s="1"/>
  <c r="AH465" i="1"/>
  <c r="AH466" i="1" s="1"/>
  <c r="AI465" i="1"/>
  <c r="AI466" i="1" s="1"/>
  <c r="AJ465" i="1"/>
  <c r="AJ466" i="1" s="1"/>
  <c r="AK465" i="1"/>
  <c r="AK466" i="1" s="1"/>
  <c r="N465" i="1"/>
  <c r="N466" i="1" s="1"/>
  <c r="O466" i="1"/>
  <c r="R442" i="1"/>
  <c r="R443" i="1" s="1"/>
  <c r="S442" i="1"/>
  <c r="S443" i="1" s="1"/>
  <c r="T442" i="1"/>
  <c r="T443" i="1" s="1"/>
  <c r="U442" i="1"/>
  <c r="U443" i="1" s="1"/>
  <c r="V442" i="1"/>
  <c r="V443" i="1" s="1"/>
  <c r="W442" i="1"/>
  <c r="W443" i="1" s="1"/>
  <c r="X442" i="1"/>
  <c r="X443" i="1" s="1"/>
  <c r="Y442" i="1"/>
  <c r="Y443" i="1" s="1"/>
  <c r="Z442" i="1"/>
  <c r="Z443" i="1" s="1"/>
  <c r="AA442" i="1"/>
  <c r="AA443" i="1" s="1"/>
  <c r="AB442" i="1"/>
  <c r="AB443" i="1" s="1"/>
  <c r="AC442" i="1"/>
  <c r="AC443" i="1" s="1"/>
  <c r="AD442" i="1"/>
  <c r="AD443" i="1" s="1"/>
  <c r="AE442" i="1"/>
  <c r="AE443" i="1" s="1"/>
  <c r="AF442" i="1"/>
  <c r="AF443" i="1" s="1"/>
  <c r="AG442" i="1"/>
  <c r="AG443" i="1" s="1"/>
  <c r="AH442" i="1"/>
  <c r="AH443" i="1" s="1"/>
  <c r="AI442" i="1"/>
  <c r="AI443" i="1" s="1"/>
  <c r="AJ442" i="1"/>
  <c r="AJ443" i="1" s="1"/>
  <c r="AK442" i="1"/>
  <c r="AK443" i="1" s="1"/>
  <c r="O442" i="1"/>
  <c r="O443" i="1" s="1"/>
  <c r="P442" i="1"/>
  <c r="P443" i="1" s="1"/>
  <c r="Q442" i="1"/>
  <c r="Q443" i="1" s="1"/>
  <c r="O401" i="1" l="1"/>
  <c r="P401" i="1"/>
  <c r="Q401" i="1"/>
  <c r="R401" i="1"/>
  <c r="S401" i="1"/>
  <c r="T401" i="1"/>
  <c r="U401" i="1"/>
  <c r="V401" i="1"/>
  <c r="W401" i="1"/>
  <c r="X401" i="1"/>
  <c r="Y401" i="1"/>
  <c r="Z401" i="1"/>
  <c r="AA401" i="1"/>
  <c r="AB401" i="1"/>
  <c r="AC401" i="1"/>
  <c r="AD401" i="1"/>
  <c r="AE401" i="1"/>
  <c r="AF401" i="1"/>
  <c r="AG401" i="1"/>
  <c r="AH401" i="1"/>
  <c r="AI401" i="1"/>
  <c r="AJ401" i="1"/>
  <c r="AK401" i="1"/>
  <c r="AL401" i="1"/>
  <c r="O402" i="1"/>
  <c r="P402" i="1"/>
  <c r="Q402" i="1"/>
  <c r="R402" i="1"/>
  <c r="S402" i="1"/>
  <c r="T402" i="1"/>
  <c r="U402" i="1"/>
  <c r="V402" i="1"/>
  <c r="W402" i="1"/>
  <c r="X402" i="1"/>
  <c r="Y402" i="1"/>
  <c r="Z402" i="1"/>
  <c r="AA402" i="1"/>
  <c r="AB402" i="1"/>
  <c r="AC402" i="1"/>
  <c r="AD402" i="1"/>
  <c r="AE402" i="1"/>
  <c r="AF402" i="1"/>
  <c r="AG402" i="1"/>
  <c r="AH402" i="1"/>
  <c r="AI402" i="1"/>
  <c r="AJ402" i="1"/>
  <c r="AK402" i="1"/>
  <c r="AL402" i="1"/>
  <c r="H395" i="1"/>
  <c r="H396" i="1" s="1"/>
  <c r="I395" i="1"/>
  <c r="I396" i="1" s="1"/>
  <c r="J395" i="1"/>
  <c r="J396" i="1" s="1"/>
  <c r="K395" i="1"/>
  <c r="K396" i="1" s="1"/>
  <c r="L395" i="1"/>
  <c r="L396" i="1" s="1"/>
  <c r="M395" i="1"/>
  <c r="M396" i="1" s="1"/>
  <c r="Z395" i="1"/>
  <c r="AA395" i="1"/>
  <c r="AB395" i="1"/>
  <c r="AC395" i="1"/>
  <c r="AD395" i="1"/>
  <c r="AE395" i="1"/>
  <c r="AF395" i="1"/>
  <c r="AG395" i="1"/>
  <c r="AH395" i="1"/>
  <c r="AI395" i="1"/>
  <c r="AJ395" i="1"/>
  <c r="AK395" i="1"/>
  <c r="AL395" i="1"/>
  <c r="AL396" i="1" s="1"/>
  <c r="N396" i="1"/>
  <c r="X396" i="1"/>
  <c r="G395" i="1"/>
  <c r="G396" i="1" s="1"/>
  <c r="R396" i="1" l="1"/>
  <c r="AF396" i="1"/>
  <c r="AJ396" i="1"/>
  <c r="AB396" i="1"/>
  <c r="AH396" i="1"/>
  <c r="AD396" i="1"/>
  <c r="Z396" i="1"/>
  <c r="V396" i="1"/>
  <c r="P396" i="1"/>
  <c r="AK396" i="1"/>
  <c r="AI396" i="1"/>
  <c r="AG396" i="1"/>
  <c r="AE396" i="1"/>
  <c r="AC396" i="1"/>
  <c r="AA396" i="1"/>
  <c r="Y396" i="1"/>
  <c r="W396" i="1"/>
  <c r="U396" i="1"/>
  <c r="Q396" i="1"/>
  <c r="O396" i="1"/>
  <c r="N401" i="1"/>
  <c r="S395" i="1" l="1"/>
  <c r="T395" i="1"/>
  <c r="N402" i="1"/>
  <c r="AE390" i="1"/>
  <c r="AF390" i="1"/>
  <c r="AG390" i="1"/>
  <c r="AH390" i="1"/>
  <c r="AI390" i="1"/>
  <c r="AJ390" i="1"/>
  <c r="AK390" i="1"/>
  <c r="AL390" i="1"/>
  <c r="AE391" i="1"/>
  <c r="AF391" i="1"/>
  <c r="AG391" i="1"/>
  <c r="AH391" i="1"/>
  <c r="AI391" i="1"/>
  <c r="AJ391" i="1"/>
  <c r="AK391" i="1"/>
  <c r="AL391" i="1"/>
  <c r="AM391" i="1"/>
  <c r="AN391" i="1"/>
  <c r="AO391" i="1"/>
  <c r="AP391" i="1"/>
  <c r="V390" i="1"/>
  <c r="W390" i="1"/>
  <c r="X390" i="1"/>
  <c r="Y390" i="1"/>
  <c r="Z390" i="1"/>
  <c r="AA390" i="1"/>
  <c r="AB390" i="1"/>
  <c r="AC390" i="1"/>
  <c r="AD390" i="1"/>
  <c r="V391" i="1"/>
  <c r="W391" i="1"/>
  <c r="X391" i="1"/>
  <c r="Y391" i="1"/>
  <c r="Z391" i="1"/>
  <c r="AA391" i="1"/>
  <c r="AB391" i="1"/>
  <c r="AC391" i="1"/>
  <c r="AD391" i="1"/>
  <c r="H390" i="1"/>
  <c r="I390" i="1"/>
  <c r="J390" i="1"/>
  <c r="K390" i="1"/>
  <c r="L390" i="1"/>
  <c r="M390" i="1"/>
  <c r="N390" i="1"/>
  <c r="O390" i="1"/>
  <c r="P390" i="1"/>
  <c r="Q390" i="1"/>
  <c r="R390" i="1"/>
  <c r="U390" i="1"/>
  <c r="H391" i="1"/>
  <c r="I391" i="1"/>
  <c r="J391" i="1"/>
  <c r="K391" i="1"/>
  <c r="L391" i="1"/>
  <c r="M391" i="1"/>
  <c r="N391" i="1"/>
  <c r="O391" i="1"/>
  <c r="P391" i="1"/>
  <c r="Q391" i="1"/>
  <c r="R391" i="1"/>
  <c r="U391" i="1"/>
  <c r="G391" i="1"/>
  <c r="G390" i="1"/>
  <c r="U387" i="1"/>
  <c r="T387" i="1"/>
  <c r="S387" i="1"/>
  <c r="R387" i="1"/>
  <c r="T390" i="1"/>
  <c r="S390" i="1"/>
  <c r="S396" i="1" l="1"/>
  <c r="T396" i="1"/>
  <c r="T391" i="1"/>
  <c r="S391" i="1"/>
  <c r="O146" i="1" l="1"/>
  <c r="P146" i="1"/>
  <c r="R146" i="1"/>
  <c r="S146" i="1"/>
  <c r="T146" i="1"/>
  <c r="U146" i="1"/>
  <c r="V146" i="1"/>
  <c r="W146" i="1"/>
  <c r="Q146" i="1" l="1"/>
  <c r="D146" i="1" l="1"/>
  <c r="I146" i="1"/>
  <c r="N146" i="1"/>
  <c r="Z146" i="1"/>
  <c r="Y146" i="1"/>
  <c r="X146" i="1"/>
  <c r="AL146" i="1"/>
  <c r="AK146" i="1"/>
  <c r="AJ146" i="1"/>
  <c r="AI146" i="1"/>
  <c r="AH146" i="1"/>
  <c r="AG146" i="1"/>
  <c r="AF146" i="1"/>
  <c r="AE146" i="1"/>
  <c r="AD146" i="1"/>
  <c r="AC146" i="1"/>
  <c r="AB146" i="1"/>
  <c r="AA146" i="1"/>
  <c r="AL295" i="1"/>
  <c r="AK295" i="1"/>
  <c r="AJ295" i="1"/>
  <c r="AI295" i="1"/>
  <c r="AH295" i="1"/>
  <c r="AG295" i="1"/>
  <c r="AF295" i="1"/>
  <c r="AE295" i="1"/>
  <c r="AD295" i="1"/>
  <c r="AC295" i="1"/>
  <c r="AB295" i="1"/>
  <c r="AA295" i="1"/>
  <c r="Z295" i="1"/>
  <c r="Y295" i="1"/>
  <c r="X295" i="1"/>
  <c r="W295" i="1"/>
  <c r="V295" i="1"/>
  <c r="U295" i="1"/>
  <c r="I295" i="1"/>
  <c r="D295" i="1"/>
  <c r="AL292" i="1"/>
  <c r="AK292" i="1"/>
  <c r="AJ292" i="1"/>
  <c r="AI292" i="1"/>
  <c r="AH292" i="1"/>
  <c r="AG292" i="1"/>
  <c r="AF292" i="1"/>
  <c r="AE292" i="1"/>
  <c r="AD292" i="1"/>
  <c r="AC292" i="1"/>
  <c r="AB292" i="1"/>
  <c r="AA292" i="1"/>
  <c r="Z292" i="1"/>
  <c r="Y292" i="1"/>
  <c r="X292" i="1"/>
  <c r="W292" i="1"/>
  <c r="V292" i="1"/>
  <c r="U292" i="1"/>
  <c r="I292" i="1"/>
  <c r="D292" i="1"/>
  <c r="AL288" i="1"/>
  <c r="AK288" i="1"/>
  <c r="AJ288" i="1"/>
  <c r="AI288" i="1"/>
  <c r="AH288" i="1"/>
  <c r="AG288" i="1"/>
  <c r="AF288" i="1"/>
  <c r="AE288" i="1"/>
  <c r="AD288" i="1"/>
  <c r="AC288" i="1"/>
  <c r="AB288" i="1"/>
  <c r="AA288" i="1"/>
  <c r="Z288" i="1"/>
  <c r="Y288" i="1"/>
  <c r="X288" i="1"/>
  <c r="W288" i="1"/>
  <c r="V288" i="1"/>
  <c r="U288" i="1"/>
  <c r="I288" i="1"/>
  <c r="D288" i="1"/>
  <c r="AA285" i="1"/>
  <c r="Z285" i="1"/>
  <c r="Y285" i="1"/>
  <c r="X285" i="1"/>
  <c r="W285" i="1"/>
  <c r="V285" i="1"/>
  <c r="U285" i="1"/>
  <c r="I285" i="1"/>
  <c r="D285" i="1"/>
  <c r="AL285" i="1"/>
  <c r="AK285" i="1"/>
  <c r="AJ285" i="1"/>
  <c r="AI285" i="1"/>
  <c r="AH285" i="1"/>
  <c r="AG285" i="1"/>
  <c r="AF285" i="1"/>
  <c r="AE285" i="1"/>
  <c r="AD285" i="1"/>
  <c r="AC285" i="1"/>
  <c r="AB285" i="1"/>
  <c r="AB133" i="1"/>
  <c r="AC133" i="1"/>
  <c r="AD133" i="1"/>
  <c r="AE133" i="1"/>
  <c r="AF133" i="1"/>
  <c r="AG133" i="1"/>
  <c r="AH133" i="1"/>
  <c r="AI133" i="1"/>
  <c r="AJ133" i="1"/>
  <c r="AK133" i="1"/>
  <c r="AL133" i="1"/>
  <c r="AA133" i="1"/>
  <c r="AC289" i="1" l="1"/>
  <c r="AE289" i="1"/>
  <c r="AG289" i="1"/>
  <c r="AI289" i="1"/>
  <c r="AK289" i="1"/>
  <c r="D289" i="1"/>
  <c r="U289" i="1"/>
  <c r="W289" i="1"/>
  <c r="AA289" i="1"/>
  <c r="Y289" i="1"/>
  <c r="AB289" i="1"/>
  <c r="AD289" i="1"/>
  <c r="AF289" i="1"/>
  <c r="AH289" i="1"/>
  <c r="AJ289" i="1"/>
  <c r="AL289" i="1"/>
  <c r="I289" i="1"/>
  <c r="V289" i="1"/>
  <c r="X289" i="1"/>
  <c r="Z289" i="1"/>
  <c r="I296" i="1"/>
  <c r="V296" i="1"/>
  <c r="X296" i="1"/>
  <c r="Z296" i="1"/>
  <c r="AB296" i="1"/>
  <c r="AD296" i="1"/>
  <c r="AF296" i="1"/>
  <c r="AH296" i="1"/>
  <c r="AJ296" i="1"/>
  <c r="AL296" i="1"/>
  <c r="D296" i="1"/>
  <c r="U296" i="1"/>
  <c r="W296" i="1"/>
  <c r="Y296" i="1"/>
  <c r="AA296" i="1"/>
  <c r="AC296" i="1"/>
  <c r="AE296" i="1"/>
  <c r="AG296" i="1"/>
  <c r="AI296" i="1"/>
  <c r="AK296" i="1"/>
  <c r="AL139" i="1" l="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AM139" i="1"/>
  <c r="L125" i="1" l="1"/>
  <c r="N152" i="1" l="1"/>
  <c r="M152" i="1"/>
  <c r="L152" i="1"/>
  <c r="L153" i="1" s="1"/>
  <c r="N154" i="1"/>
  <c r="N156" i="1" s="1"/>
  <c r="M154" i="1"/>
  <c r="M156" i="1" s="1"/>
  <c r="L154" i="1"/>
  <c r="R154" i="1"/>
  <c r="R156" i="1" s="1"/>
  <c r="Q154" i="1"/>
  <c r="Q156" i="1" s="1"/>
  <c r="P154" i="1"/>
  <c r="P156" i="1" s="1"/>
  <c r="O154" i="1"/>
  <c r="O156" i="1" s="1"/>
  <c r="R152" i="1"/>
  <c r="Q152" i="1"/>
  <c r="P152" i="1"/>
  <c r="O152" i="1"/>
  <c r="L158" i="1" l="1"/>
  <c r="L156" i="1"/>
  <c r="V154" i="1"/>
  <c r="U154" i="1"/>
  <c r="T154" i="1"/>
  <c r="S154" i="1"/>
  <c r="V152" i="1"/>
  <c r="V153" i="1" s="1"/>
  <c r="U152" i="1"/>
  <c r="U153" i="1" s="1"/>
  <c r="T152" i="1"/>
  <c r="S152" i="1"/>
  <c r="S153" i="1" s="1"/>
  <c r="Z154" i="1"/>
  <c r="Z156" i="1" s="1"/>
  <c r="Y154" i="1"/>
  <c r="Y156" i="1" s="1"/>
  <c r="X154" i="1"/>
  <c r="X156" i="1" s="1"/>
  <c r="W154" i="1"/>
  <c r="W156" i="1" s="1"/>
  <c r="Z152" i="1"/>
  <c r="Z153" i="1" s="1"/>
  <c r="Y152" i="1"/>
  <c r="Y153" i="1" s="1"/>
  <c r="X152" i="1"/>
  <c r="X153" i="1" s="1"/>
  <c r="W152" i="1"/>
  <c r="W153" i="1" s="1"/>
  <c r="AD154" i="1"/>
  <c r="AD156" i="1" s="1"/>
  <c r="AC154" i="1"/>
  <c r="AC156" i="1" s="1"/>
  <c r="AB154" i="1"/>
  <c r="AB156" i="1" s="1"/>
  <c r="AA154" i="1"/>
  <c r="AA156" i="1" s="1"/>
  <c r="AD158" i="1"/>
  <c r="AC158" i="1"/>
  <c r="AB158" i="1"/>
  <c r="AA158" i="1"/>
  <c r="Z158" i="1"/>
  <c r="Y158" i="1"/>
  <c r="X158" i="1"/>
  <c r="W158" i="1"/>
  <c r="R158" i="1"/>
  <c r="Q158" i="1"/>
  <c r="P158" i="1"/>
  <c r="O158" i="1"/>
  <c r="N158" i="1"/>
  <c r="M158" i="1"/>
  <c r="AD125" i="1"/>
  <c r="AC125" i="1"/>
  <c r="AB125" i="1"/>
  <c r="AA125" i="1"/>
  <c r="Z125" i="1"/>
  <c r="Y125" i="1"/>
  <c r="X125" i="1"/>
  <c r="W125" i="1"/>
  <c r="V125" i="1"/>
  <c r="U125" i="1"/>
  <c r="T125" i="1"/>
  <c r="S125" i="1"/>
  <c r="R125" i="1"/>
  <c r="Q125" i="1"/>
  <c r="P125" i="1"/>
  <c r="O125" i="1"/>
  <c r="N125" i="1"/>
  <c r="M125" i="1"/>
  <c r="T153" i="1"/>
  <c r="R153" i="1"/>
  <c r="Q153" i="1"/>
  <c r="P153" i="1"/>
  <c r="O153" i="1"/>
  <c r="N153" i="1"/>
  <c r="M153" i="1"/>
  <c r="AD152" i="1"/>
  <c r="AD153" i="1" s="1"/>
  <c r="AC152" i="1"/>
  <c r="AC153" i="1" s="1"/>
  <c r="AB152" i="1"/>
  <c r="AB153" i="1" s="1"/>
  <c r="AA152" i="1"/>
  <c r="AA153" i="1" s="1"/>
  <c r="S158" i="1" l="1"/>
  <c r="S156" i="1"/>
  <c r="U158" i="1"/>
  <c r="U156" i="1"/>
  <c r="T158" i="1"/>
  <c r="T156" i="1"/>
  <c r="V158" i="1"/>
  <c r="V156" i="1"/>
  <c r="AF125" i="1"/>
  <c r="AG125" i="1"/>
  <c r="AH125" i="1"/>
  <c r="AI125" i="1"/>
  <c r="AJ125" i="1"/>
  <c r="AK125" i="1"/>
  <c r="AL125" i="1"/>
  <c r="AM125" i="1"/>
  <c r="AE125" i="1"/>
  <c r="AI143" i="1" l="1"/>
  <c r="AJ143" i="1"/>
  <c r="AK143" i="1"/>
  <c r="AL143" i="1"/>
  <c r="AH143" i="1"/>
  <c r="AM152" i="1"/>
  <c r="AM153" i="1" s="1"/>
  <c r="AL152" i="1"/>
  <c r="AL153" i="1" s="1"/>
  <c r="AK152" i="1"/>
  <c r="AK153" i="1" s="1"/>
  <c r="AJ152" i="1"/>
  <c r="AJ153" i="1" s="1"/>
  <c r="AM154" i="1"/>
  <c r="AL154" i="1"/>
  <c r="AK154" i="1"/>
  <c r="AJ154" i="1"/>
  <c r="AI152" i="1"/>
  <c r="AI153" i="1" s="1"/>
  <c r="AH152" i="1"/>
  <c r="AH153" i="1" s="1"/>
  <c r="AG152" i="1"/>
  <c r="AG153" i="1" s="1"/>
  <c r="AF152" i="1"/>
  <c r="AF153" i="1" s="1"/>
  <c r="AE152" i="1"/>
  <c r="AE153" i="1" s="1"/>
  <c r="AI154" i="1"/>
  <c r="AH154" i="1"/>
  <c r="AG154" i="1"/>
  <c r="AF154" i="1"/>
  <c r="AE154" i="1"/>
  <c r="AK158" i="1" l="1"/>
  <c r="AK156" i="1"/>
  <c r="AM158" i="1"/>
  <c r="AM156" i="1"/>
  <c r="AF158" i="1"/>
  <c r="AF156" i="1"/>
  <c r="AH158" i="1"/>
  <c r="AH156" i="1"/>
  <c r="AE158" i="1"/>
  <c r="AE156" i="1"/>
  <c r="AG158" i="1"/>
  <c r="AG156" i="1"/>
  <c r="AI158" i="1"/>
  <c r="AI156" i="1"/>
  <c r="AJ158" i="1"/>
  <c r="AJ156" i="1"/>
  <c r="AL158" i="1"/>
  <c r="AL156" i="1"/>
  <c r="AF548" i="1"/>
</calcChain>
</file>

<file path=xl/sharedStrings.xml><?xml version="1.0" encoding="utf-8"?>
<sst xmlns="http://schemas.openxmlformats.org/spreadsheetml/2006/main" count="4400" uniqueCount="896">
  <si>
    <t>人口(千人･住民基本台帳9/30)</t>
  </si>
  <si>
    <t>ナフサ販売量</t>
  </si>
  <si>
    <t>ジェット燃料販売量</t>
  </si>
  <si>
    <t>灯油販売量</t>
  </si>
  <si>
    <t>軽油販売量</t>
  </si>
  <si>
    <t>Ａ重油販売量</t>
  </si>
  <si>
    <t>普通貨物</t>
  </si>
  <si>
    <t>被けん引貨物</t>
  </si>
  <si>
    <t>普通乗合</t>
  </si>
  <si>
    <t>小型乗合</t>
  </si>
  <si>
    <t>普通乗用</t>
  </si>
  <si>
    <t>小型乗用</t>
  </si>
  <si>
    <t>国道延長(km)</t>
  </si>
  <si>
    <t>県道延長(km)</t>
  </si>
  <si>
    <t>市町村道延長(km)</t>
  </si>
  <si>
    <t>国県道延長(km)</t>
  </si>
  <si>
    <t>道路延長(国･県･市町村道)</t>
  </si>
  <si>
    <t>国県道1km当たり自動車台数</t>
  </si>
  <si>
    <t>国勢調査人口･推計人口(百万人･10/1)</t>
  </si>
  <si>
    <t>出生(百万人)</t>
  </si>
  <si>
    <t>死亡(百万人)</t>
  </si>
  <si>
    <t>自然増加(百万人)</t>
  </si>
  <si>
    <t>出生率(人口千人当たり､人)</t>
  </si>
  <si>
    <t>死亡率(人口千人当たり､人)</t>
  </si>
  <si>
    <t>自然増加率(人口千人当たり､人)</t>
  </si>
  <si>
    <t>乳児死亡率(出生千人当たり)</t>
  </si>
  <si>
    <t>平均寿命(男)</t>
  </si>
  <si>
    <t>平均寿命(女)</t>
  </si>
  <si>
    <t>月間労働時間(全産業)</t>
  </si>
  <si>
    <t>月間労働時間(製造業)</t>
  </si>
  <si>
    <t>国民総生産(名目､兆円)</t>
  </si>
  <si>
    <t>国民総生産(実質､兆円､'85暦年価格)</t>
  </si>
  <si>
    <t>原油国際価格($/ﾊﾞﾚﾙ)</t>
  </si>
  <si>
    <t>立木伐採高(会計年度､百万ｍ3)</t>
  </si>
  <si>
    <t>銑鉄生産高(百万t)</t>
  </si>
  <si>
    <t>粗鋼生産高(百万t)</t>
  </si>
  <si>
    <t>国内輸送量(旅客､十億人キロ)</t>
  </si>
  <si>
    <t>自動車保有台数(年末､百万台)</t>
  </si>
  <si>
    <t>日本</t>
  </si>
  <si>
    <t>世界</t>
  </si>
  <si>
    <t>96/'97環境年表(ｵ-ﾑ社)</t>
  </si>
  <si>
    <t>一次エネルギ－消費の長期変化(100万TOE(石油換算t))</t>
  </si>
  <si>
    <t>S56</t>
  </si>
  <si>
    <t>S57</t>
  </si>
  <si>
    <t>S58</t>
  </si>
  <si>
    <t>S60</t>
  </si>
  <si>
    <t>S61</t>
  </si>
  <si>
    <t>S62</t>
  </si>
  <si>
    <t>H1</t>
  </si>
  <si>
    <t>H2</t>
  </si>
  <si>
    <t>H3</t>
  </si>
  <si>
    <t>H5</t>
  </si>
  <si>
    <t>H6</t>
  </si>
  <si>
    <t>H7</t>
  </si>
  <si>
    <t>H9</t>
  </si>
  <si>
    <t>H10</t>
  </si>
  <si>
    <t>H11</t>
  </si>
  <si>
    <t>H13</t>
  </si>
  <si>
    <t>H14</t>
  </si>
  <si>
    <t>H15</t>
  </si>
  <si>
    <t>H17</t>
  </si>
  <si>
    <t>H18</t>
  </si>
  <si>
    <t>H19</t>
  </si>
  <si>
    <t>H21</t>
  </si>
  <si>
    <t>H22</t>
  </si>
  <si>
    <t>H23</t>
  </si>
  <si>
    <t>H25</t>
  </si>
  <si>
    <t>H26</t>
  </si>
  <si>
    <t>H27</t>
  </si>
  <si>
    <t>H29</t>
  </si>
  <si>
    <t>H30</t>
  </si>
  <si>
    <t>全国</t>
    <rPh sb="0" eb="2">
      <t>ゼンコク</t>
    </rPh>
    <phoneticPr fontId="5"/>
  </si>
  <si>
    <t>世帯(千世帯･住民基本台帳9/30)</t>
    <rPh sb="0" eb="2">
      <t>セタイ</t>
    </rPh>
    <rPh sb="4" eb="6">
      <t>セタイ</t>
    </rPh>
    <phoneticPr fontId="5"/>
  </si>
  <si>
    <t>発電量(水力_百万kwh)</t>
    <rPh sb="0" eb="2">
      <t>ハツデン</t>
    </rPh>
    <rPh sb="2" eb="3">
      <t>リョウ</t>
    </rPh>
    <rPh sb="4" eb="6">
      <t>スイリョク</t>
    </rPh>
    <rPh sb="7" eb="9">
      <t>ヒャクマン</t>
    </rPh>
    <phoneticPr fontId="5"/>
  </si>
  <si>
    <t>発電量(火力_百万kwh)</t>
    <rPh sb="0" eb="2">
      <t>ハツデン</t>
    </rPh>
    <rPh sb="2" eb="3">
      <t>リョウ</t>
    </rPh>
    <rPh sb="4" eb="6">
      <t>カリョク</t>
    </rPh>
    <phoneticPr fontId="5"/>
  </si>
  <si>
    <t>発電量(原子力_百万kwh)</t>
    <rPh sb="0" eb="2">
      <t>ハツデン</t>
    </rPh>
    <rPh sb="2" eb="3">
      <t>リョウ</t>
    </rPh>
    <rPh sb="4" eb="7">
      <t>ゲンシリョク</t>
    </rPh>
    <phoneticPr fontId="5"/>
  </si>
  <si>
    <t>発電量(新エネ等_百万kwh)</t>
    <rPh sb="0" eb="2">
      <t>ハツデン</t>
    </rPh>
    <rPh sb="2" eb="3">
      <t>リョウ</t>
    </rPh>
    <rPh sb="4" eb="5">
      <t>シン</t>
    </rPh>
    <rPh sb="7" eb="8">
      <t>トウ</t>
    </rPh>
    <phoneticPr fontId="5"/>
  </si>
  <si>
    <t>Ｂ･C重油販売量</t>
    <phoneticPr fontId="5"/>
  </si>
  <si>
    <t>小型4輪貨物</t>
    <rPh sb="3" eb="4">
      <t>リン</t>
    </rPh>
    <phoneticPr fontId="5"/>
  </si>
  <si>
    <t>小型3輪貨物</t>
    <rPh sb="3" eb="4">
      <t>リン</t>
    </rPh>
    <phoneticPr fontId="5"/>
  </si>
  <si>
    <t>普通特種</t>
    <rPh sb="0" eb="2">
      <t>フツウ</t>
    </rPh>
    <phoneticPr fontId="5"/>
  </si>
  <si>
    <t>小型特殊</t>
    <rPh sb="0" eb="2">
      <t>コガタ</t>
    </rPh>
    <phoneticPr fontId="5"/>
  </si>
  <si>
    <t>小型2輪</t>
    <phoneticPr fontId="5"/>
  </si>
  <si>
    <t>軽4輪乗用</t>
    <phoneticPr fontId="5"/>
  </si>
  <si>
    <t>軽4輪貨物</t>
    <phoneticPr fontId="5"/>
  </si>
  <si>
    <t>軽3輪貨物</t>
    <phoneticPr fontId="5"/>
  </si>
  <si>
    <t>軽2輪</t>
    <phoneticPr fontId="5"/>
  </si>
  <si>
    <t>大型特殊</t>
    <rPh sb="0" eb="2">
      <t>オオガタ</t>
    </rPh>
    <rPh sb="2" eb="4">
      <t>トクシュ</t>
    </rPh>
    <phoneticPr fontId="5"/>
  </si>
  <si>
    <t>畑</t>
  </si>
  <si>
    <t>森林</t>
  </si>
  <si>
    <t>水面</t>
  </si>
  <si>
    <t>河川</t>
  </si>
  <si>
    <t>水路</t>
  </si>
  <si>
    <t>一般道路</t>
  </si>
  <si>
    <t>農道</t>
  </si>
  <si>
    <t>林道</t>
  </si>
  <si>
    <t>住宅地</t>
  </si>
  <si>
    <t>工業用地</t>
  </si>
  <si>
    <t>その他の宅地</t>
  </si>
  <si>
    <t>その他</t>
  </si>
  <si>
    <t>県民所得(総額_十億円)</t>
    <rPh sb="0" eb="2">
      <t>ケンミン</t>
    </rPh>
    <rPh sb="2" eb="4">
      <t>ショトク</t>
    </rPh>
    <rPh sb="5" eb="7">
      <t>ソウガク</t>
    </rPh>
    <phoneticPr fontId="4"/>
  </si>
  <si>
    <t>県民雇用者報酬(十億円)</t>
    <rPh sb="0" eb="2">
      <t>ケンミン</t>
    </rPh>
    <rPh sb="2" eb="5">
      <t>コヨウシャ</t>
    </rPh>
    <rPh sb="5" eb="7">
      <t>ホウシュウ</t>
    </rPh>
    <phoneticPr fontId="4"/>
  </si>
  <si>
    <t>合計特殊出生率</t>
    <rPh sb="0" eb="2">
      <t>ゴウケイ</t>
    </rPh>
    <rPh sb="2" eb="4">
      <t>トクシュ</t>
    </rPh>
    <rPh sb="4" eb="6">
      <t>シュッショウ</t>
    </rPh>
    <rPh sb="6" eb="7">
      <t>リツ</t>
    </rPh>
    <phoneticPr fontId="4"/>
  </si>
  <si>
    <t>高齢化率(％)</t>
    <rPh sb="0" eb="3">
      <t>コウレイカ</t>
    </rPh>
    <rPh sb="3" eb="4">
      <t>リツ</t>
    </rPh>
    <phoneticPr fontId="4"/>
  </si>
  <si>
    <t>住宅着工戸数(100戸)</t>
    <rPh sb="0" eb="2">
      <t>ジュウタク</t>
    </rPh>
    <rPh sb="2" eb="4">
      <t>チャッコウ</t>
    </rPh>
    <rPh sb="4" eb="6">
      <t>コスウ</t>
    </rPh>
    <rPh sb="10" eb="11">
      <t>コ</t>
    </rPh>
    <phoneticPr fontId="4"/>
  </si>
  <si>
    <t>公共工事請負契約額(十億円)</t>
    <rPh sb="0" eb="2">
      <t>コウキョウ</t>
    </rPh>
    <rPh sb="2" eb="4">
      <t>コウジ</t>
    </rPh>
    <rPh sb="4" eb="6">
      <t>ウケオイ</t>
    </rPh>
    <rPh sb="6" eb="8">
      <t>ケイヤク</t>
    </rPh>
    <rPh sb="8" eb="9">
      <t>ガク</t>
    </rPh>
    <rPh sb="10" eb="12">
      <t>ジュウオク</t>
    </rPh>
    <rPh sb="12" eb="13">
      <t>エン</t>
    </rPh>
    <phoneticPr fontId="4"/>
  </si>
  <si>
    <t>仙台市消費者物価指数</t>
    <rPh sb="0" eb="3">
      <t>センダイシ</t>
    </rPh>
    <rPh sb="3" eb="6">
      <t>ショウヒシャ</t>
    </rPh>
    <rPh sb="6" eb="8">
      <t>ブッカ</t>
    </rPh>
    <rPh sb="8" eb="10">
      <t>シスウ</t>
    </rPh>
    <phoneticPr fontId="4"/>
  </si>
  <si>
    <t>住宅地平均地価(千円/m2)</t>
    <rPh sb="0" eb="3">
      <t>ジュウタクチ</t>
    </rPh>
    <rPh sb="3" eb="5">
      <t>ヘイキン</t>
    </rPh>
    <rPh sb="5" eb="7">
      <t>チカ</t>
    </rPh>
    <rPh sb="8" eb="9">
      <t>セン</t>
    </rPh>
    <rPh sb="9" eb="10">
      <t>エン</t>
    </rPh>
    <phoneticPr fontId="4"/>
  </si>
  <si>
    <t>大型小売店舗販売額(十億円)</t>
    <rPh sb="10" eb="12">
      <t>ジュウオク</t>
    </rPh>
    <rPh sb="12" eb="13">
      <t>エン</t>
    </rPh>
    <phoneticPr fontId="4"/>
  </si>
  <si>
    <t>新規求人倍率</t>
    <rPh sb="0" eb="2">
      <t>シンキ</t>
    </rPh>
    <rPh sb="2" eb="4">
      <t>キュウジン</t>
    </rPh>
    <rPh sb="4" eb="6">
      <t>バイリツ</t>
    </rPh>
    <phoneticPr fontId="4"/>
  </si>
  <si>
    <t>有効求人倍率</t>
    <rPh sb="0" eb="2">
      <t>ユウコウ</t>
    </rPh>
    <rPh sb="2" eb="4">
      <t>キュウジン</t>
    </rPh>
    <rPh sb="4" eb="6">
      <t>バイリツ</t>
    </rPh>
    <phoneticPr fontId="4"/>
  </si>
  <si>
    <t>登録車両総数(大型特殊まで･千台)</t>
    <rPh sb="0" eb="2">
      <t>トウロク</t>
    </rPh>
    <rPh sb="2" eb="4">
      <t>シャリョウ</t>
    </rPh>
    <rPh sb="4" eb="6">
      <t>ソウスウ</t>
    </rPh>
    <rPh sb="7" eb="9">
      <t>オオガタ</t>
    </rPh>
    <rPh sb="9" eb="11">
      <t>トクシュ</t>
    </rPh>
    <rPh sb="14" eb="16">
      <t>センダイ</t>
    </rPh>
    <phoneticPr fontId="5"/>
  </si>
  <si>
    <t>検査車両総数(小型2輪まで･千台)</t>
    <rPh sb="0" eb="2">
      <t>ケンサ</t>
    </rPh>
    <rPh sb="2" eb="4">
      <t>シャリョウ</t>
    </rPh>
    <rPh sb="4" eb="6">
      <t>ソウスウ</t>
    </rPh>
    <rPh sb="7" eb="9">
      <t>コガタ</t>
    </rPh>
    <rPh sb="10" eb="11">
      <t>リン</t>
    </rPh>
    <phoneticPr fontId="5"/>
  </si>
  <si>
    <t>県</t>
    <rPh sb="0" eb="1">
      <t>ケン</t>
    </rPh>
    <phoneticPr fontId="5"/>
  </si>
  <si>
    <t>－</t>
  </si>
  <si>
    <t>ごみ直接搬入量(千t)</t>
    <rPh sb="2" eb="4">
      <t>チョクセツ</t>
    </rPh>
    <rPh sb="4" eb="7">
      <t>ハンニュウリョウ</t>
    </rPh>
    <phoneticPr fontId="5"/>
  </si>
  <si>
    <t>ごみ集団回収量(千t)</t>
    <rPh sb="2" eb="4">
      <t>シュウダン</t>
    </rPh>
    <rPh sb="4" eb="6">
      <t>カイシュウ</t>
    </rPh>
    <rPh sb="6" eb="7">
      <t>リョウ</t>
    </rPh>
    <phoneticPr fontId="5"/>
  </si>
  <si>
    <t>-</t>
  </si>
  <si>
    <t>宮城県統計年鑑</t>
    <rPh sb="0" eb="3">
      <t>ミヤギケン</t>
    </rPh>
    <rPh sb="3" eb="5">
      <t>トウケイ</t>
    </rPh>
    <rPh sb="5" eb="7">
      <t>ネンカン</t>
    </rPh>
    <phoneticPr fontId="5"/>
  </si>
  <si>
    <t>仙台臨海鉄道(千t)</t>
    <rPh sb="0" eb="2">
      <t>センダイ</t>
    </rPh>
    <rPh sb="2" eb="4">
      <t>リンカイ</t>
    </rPh>
    <rPh sb="4" eb="6">
      <t>テツドウ</t>
    </rPh>
    <rPh sb="7" eb="8">
      <t>セン</t>
    </rPh>
    <phoneticPr fontId="5"/>
  </si>
  <si>
    <t>阿武隈急行(千人)</t>
    <rPh sb="0" eb="3">
      <t>アブクマ</t>
    </rPh>
    <rPh sb="3" eb="5">
      <t>キュウコウ</t>
    </rPh>
    <rPh sb="6" eb="7">
      <t>セン</t>
    </rPh>
    <rPh sb="7" eb="8">
      <t>ニン</t>
    </rPh>
    <phoneticPr fontId="5"/>
  </si>
  <si>
    <t>海上旅客_気仙沼+松島+金華山牡鹿(千人)</t>
    <rPh sb="0" eb="2">
      <t>カイジョウ</t>
    </rPh>
    <rPh sb="2" eb="4">
      <t>リョキャク</t>
    </rPh>
    <rPh sb="5" eb="8">
      <t>ケセンヌマ</t>
    </rPh>
    <rPh sb="9" eb="11">
      <t>マツシマ</t>
    </rPh>
    <rPh sb="12" eb="15">
      <t>キンカザン</t>
    </rPh>
    <rPh sb="15" eb="17">
      <t>オシカ</t>
    </rPh>
    <rPh sb="18" eb="20">
      <t>センニン</t>
    </rPh>
    <phoneticPr fontId="5"/>
  </si>
  <si>
    <t>カーフェリー旅客_苫小牧(千人)</t>
    <rPh sb="6" eb="8">
      <t>リョキャク</t>
    </rPh>
    <rPh sb="9" eb="12">
      <t>トマコマイ</t>
    </rPh>
    <rPh sb="13" eb="15">
      <t>センニン</t>
    </rPh>
    <phoneticPr fontId="5"/>
  </si>
  <si>
    <t>カーフェリー旅客_名古屋(千人)</t>
    <rPh sb="6" eb="8">
      <t>リョキャク</t>
    </rPh>
    <rPh sb="9" eb="12">
      <t>ナゴヤ</t>
    </rPh>
    <phoneticPr fontId="5"/>
  </si>
  <si>
    <t>カーフェリー車両_苫小牧(千台)</t>
    <rPh sb="6" eb="8">
      <t>シャリョウ</t>
    </rPh>
    <rPh sb="9" eb="12">
      <t>トマコマイ</t>
    </rPh>
    <rPh sb="14" eb="15">
      <t>ダイ</t>
    </rPh>
    <phoneticPr fontId="5"/>
  </si>
  <si>
    <t>カーフェリー車両_名古屋(千台)</t>
    <rPh sb="6" eb="8">
      <t>シャリョウ</t>
    </rPh>
    <rPh sb="9" eb="12">
      <t>ナゴヤ</t>
    </rPh>
    <rPh sb="14" eb="15">
      <t>ダイ</t>
    </rPh>
    <phoneticPr fontId="5"/>
  </si>
  <si>
    <t>トラック輸送量_営業(百万t)</t>
    <rPh sb="4" eb="6">
      <t>ユソウ</t>
    </rPh>
    <rPh sb="6" eb="7">
      <t>リョウ</t>
    </rPh>
    <rPh sb="8" eb="10">
      <t>エイギョウ</t>
    </rPh>
    <phoneticPr fontId="5"/>
  </si>
  <si>
    <t>トラック輸送量_自家用(百万t)</t>
    <rPh sb="4" eb="6">
      <t>ユソウ</t>
    </rPh>
    <rPh sb="6" eb="7">
      <t>リョウ</t>
    </rPh>
    <rPh sb="8" eb="11">
      <t>ジカヨウ</t>
    </rPh>
    <phoneticPr fontId="5"/>
  </si>
  <si>
    <t>東北運輸局運輸要覧</t>
    <rPh sb="0" eb="2">
      <t>トウホク</t>
    </rPh>
    <rPh sb="2" eb="4">
      <t>ウンユ</t>
    </rPh>
    <rPh sb="4" eb="5">
      <t>キョク</t>
    </rPh>
    <rPh sb="5" eb="7">
      <t>ウンユ</t>
    </rPh>
    <rPh sb="7" eb="9">
      <t>ヨウラン</t>
    </rPh>
    <phoneticPr fontId="5"/>
  </si>
  <si>
    <t>トラック輸送量_計(百万t)</t>
    <rPh sb="4" eb="6">
      <t>ユソウ</t>
    </rPh>
    <rPh sb="6" eb="7">
      <t>リョウ</t>
    </rPh>
    <rPh sb="8" eb="9">
      <t>ケイ</t>
    </rPh>
    <phoneticPr fontId="5"/>
  </si>
  <si>
    <t>輸送人キロ(自動車_十億)</t>
    <rPh sb="2" eb="3">
      <t>ニン</t>
    </rPh>
    <rPh sb="10" eb="12">
      <t>ジュウオク</t>
    </rPh>
    <phoneticPr fontId="4"/>
  </si>
  <si>
    <t>保有自動車数(千台)</t>
    <rPh sb="7" eb="8">
      <t>セン</t>
    </rPh>
    <rPh sb="8" eb="9">
      <t>ダイ</t>
    </rPh>
    <phoneticPr fontId="5"/>
  </si>
  <si>
    <t>普通トラック_営業用(千台)</t>
    <rPh sb="0" eb="2">
      <t>フツウ</t>
    </rPh>
    <rPh sb="7" eb="9">
      <t>エイギョウ</t>
    </rPh>
    <rPh sb="9" eb="10">
      <t>ヨウ</t>
    </rPh>
    <phoneticPr fontId="5"/>
  </si>
  <si>
    <t>普通トラック_自家用(千台)</t>
    <rPh sb="0" eb="2">
      <t>フツウ</t>
    </rPh>
    <rPh sb="7" eb="10">
      <t>ジカヨウ</t>
    </rPh>
    <phoneticPr fontId="5"/>
  </si>
  <si>
    <t>小型トラック_営業用(千台)</t>
  </si>
  <si>
    <t>小型トラック_自家用(千台)</t>
  </si>
  <si>
    <t>トレーラー_営業用(千台)</t>
  </si>
  <si>
    <t>トレーラー_自家用(千台)</t>
  </si>
  <si>
    <t>普通バス_営業用(千台)</t>
  </si>
  <si>
    <t>普通バス_自家用(千台)</t>
  </si>
  <si>
    <t>小型バス_営業用(千台)</t>
  </si>
  <si>
    <t>小型バス_自家用(千台)</t>
  </si>
  <si>
    <t>普通乗用_営業用(千台)</t>
  </si>
  <si>
    <t>普通乗用_自家用(千台)</t>
  </si>
  <si>
    <t>小型乗用_営業用(千台)</t>
  </si>
  <si>
    <t>小型乗用_自家用(千台)</t>
  </si>
  <si>
    <t>普通特種(殊)用途_営業用(千台)</t>
  </si>
  <si>
    <t>普通特種(殊)用途_自家用(千台)</t>
  </si>
  <si>
    <t>小型特種(殊)用途_営業用(千台)</t>
  </si>
  <si>
    <t>小型特種(殊)用途_自家用(千台)</t>
  </si>
  <si>
    <t>大型特種(殊)用途_営業用(千台)</t>
  </si>
  <si>
    <t>大型特種(殊)用途_自家用(千台)</t>
  </si>
  <si>
    <t>小型二輪車(千台)</t>
  </si>
  <si>
    <t>四輪軽乗用(千台)</t>
  </si>
  <si>
    <t>四輪軽トラック(千台)</t>
  </si>
  <si>
    <t>三輪軽(千台)</t>
  </si>
  <si>
    <t>二輪軽(千台)</t>
  </si>
  <si>
    <t>第一種原付自転車(千台)</t>
  </si>
  <si>
    <t>第二種原付自転車(千台)</t>
  </si>
  <si>
    <t>小型特殊自動車(千台)</t>
  </si>
  <si>
    <t>年間給水量(上水道+簡水･千m3)</t>
  </si>
  <si>
    <t>輸送トン数(自動車_百万t)</t>
  </si>
  <si>
    <t>輸送トン数(鉄道_百万t)</t>
  </si>
  <si>
    <t>輸送トン数(内航海運_百万t)</t>
  </si>
  <si>
    <t>輸送トン数(航空_百万t)</t>
  </si>
  <si>
    <t>輸送人キロ(鉄道_十億)</t>
  </si>
  <si>
    <t>輸送人キロ(内航海運_十億)</t>
  </si>
  <si>
    <t>輸送人キロ(航空_十億)</t>
  </si>
  <si>
    <t>二輪の小型自動車台数(千台)</t>
  </si>
  <si>
    <t>原動機付き自転車台数(千台))</t>
  </si>
  <si>
    <t>軽自動車及び小型特殊自動車台数(千台)</t>
  </si>
  <si>
    <t>三輪車台数(千台)</t>
  </si>
  <si>
    <t>田(km2)</t>
  </si>
  <si>
    <t>採草放牧地(km2)</t>
  </si>
  <si>
    <t>風力発電導入量(設置基数)(基)</t>
  </si>
  <si>
    <t>都市ガスメーター調定数(個)</t>
  </si>
  <si>
    <t>ごみのリサイクル率(％)</t>
  </si>
  <si>
    <t>最終処分場残余容量(ｍ3)</t>
  </si>
  <si>
    <t>下水道排水区域人口(人)</t>
  </si>
  <si>
    <t>下水道処理区域人口(人)</t>
  </si>
  <si>
    <t>下水道によるトイレ水洗化人口(人)</t>
  </si>
  <si>
    <t>非水洗化人口(人)</t>
  </si>
  <si>
    <t>水洗化率(浄化槽人口)(％)</t>
  </si>
  <si>
    <t>仙台市金両者実収入(千円)</t>
    <rPh sb="0" eb="3">
      <t>センダイシ</t>
    </rPh>
    <rPh sb="3" eb="4">
      <t>キン</t>
    </rPh>
    <rPh sb="4" eb="6">
      <t>リョウシャ</t>
    </rPh>
    <rPh sb="6" eb="9">
      <t>ジツシュウニュウ</t>
    </rPh>
    <rPh sb="10" eb="11">
      <t>セン</t>
    </rPh>
    <rPh sb="11" eb="12">
      <t>エン</t>
    </rPh>
    <phoneticPr fontId="4"/>
  </si>
  <si>
    <t>仙台市勤労者消費支出(千円)</t>
    <rPh sb="0" eb="3">
      <t>センダイシ</t>
    </rPh>
    <rPh sb="3" eb="6">
      <t>キンロウシャ</t>
    </rPh>
    <rPh sb="6" eb="8">
      <t>ショウヒ</t>
    </rPh>
    <rPh sb="8" eb="10">
      <t>シシュツ</t>
    </rPh>
    <rPh sb="11" eb="12">
      <t>セン</t>
    </rPh>
    <rPh sb="12" eb="13">
      <t>エン</t>
    </rPh>
    <phoneticPr fontId="4"/>
  </si>
  <si>
    <t>保有自動車数(自家用乗用車)(千台)</t>
  </si>
  <si>
    <t>保有自動車数(営業用乗用車)(千台)</t>
  </si>
  <si>
    <t>保有自動車数(自家用乗合車)(千台))</t>
  </si>
  <si>
    <t>保有自動車数(営業用乗合車)(千台)</t>
  </si>
  <si>
    <t>保有自動車数(二輪自動車)(千台)</t>
  </si>
  <si>
    <t>二輪車台数(側車付のものを含む)(千台)</t>
  </si>
  <si>
    <t>東北6県</t>
    <rPh sb="0" eb="2">
      <t>トウホク</t>
    </rPh>
    <rPh sb="3" eb="4">
      <t>ケン</t>
    </rPh>
    <phoneticPr fontId="5"/>
  </si>
  <si>
    <t>旅客輸送人員_JR(国鉄)(千人)</t>
  </si>
  <si>
    <t>旅客輸送人員_民鉄(千人)</t>
  </si>
  <si>
    <t>旅客輸送人員_バス(千人)</t>
  </si>
  <si>
    <t>旅客輸送人員_タクシー(千人)</t>
  </si>
  <si>
    <t>旅客輸送人員_自家用車(千人)</t>
  </si>
  <si>
    <t>旅客輸送人員_旅客船(千人)</t>
  </si>
  <si>
    <t>旅客輸送人員_航空(千人)</t>
  </si>
  <si>
    <t>旅客輸送人員_合計(千人)</t>
  </si>
  <si>
    <t>青森</t>
    <rPh sb="0" eb="2">
      <t>アオモリ</t>
    </rPh>
    <phoneticPr fontId="5"/>
  </si>
  <si>
    <t>岩手</t>
    <rPh sb="0" eb="2">
      <t>イワテ</t>
    </rPh>
    <phoneticPr fontId="5"/>
  </si>
  <si>
    <t>福島</t>
    <rPh sb="0" eb="2">
      <t>フクシマ</t>
    </rPh>
    <phoneticPr fontId="5"/>
  </si>
  <si>
    <t>秋田</t>
    <rPh sb="0" eb="2">
      <t>アキタ</t>
    </rPh>
    <phoneticPr fontId="5"/>
  </si>
  <si>
    <t>山形</t>
    <rPh sb="0" eb="2">
      <t>ヤマガタ</t>
    </rPh>
    <phoneticPr fontId="5"/>
  </si>
  <si>
    <t>貨物発送量_鉄道</t>
  </si>
  <si>
    <t>貨物発送量_海運</t>
  </si>
  <si>
    <t>貨物発送量_自動車</t>
  </si>
  <si>
    <t>貨物発送量_計</t>
  </si>
  <si>
    <t>貨物到着量_鉄道</t>
  </si>
  <si>
    <t>貨物到着量_海運</t>
  </si>
  <si>
    <t>貨物到着量_自動車</t>
  </si>
  <si>
    <t>貨物到着量_計</t>
  </si>
  <si>
    <t>貨物流動量_海運(百万t)</t>
    <rPh sb="2" eb="4">
      <t>リュウドウ</t>
    </rPh>
    <phoneticPr fontId="5"/>
  </si>
  <si>
    <t>揮発油販売量(千kL)</t>
  </si>
  <si>
    <t>貨物発送量_海運(百万t)</t>
  </si>
  <si>
    <t>貨物到着量_自動車(百万t)</t>
  </si>
  <si>
    <t>貨物発送量_自動車(百万t)</t>
  </si>
  <si>
    <t>貨物流動量_自動車(百万t)</t>
  </si>
  <si>
    <t>貨物到着量_鉄道(百万t)</t>
  </si>
  <si>
    <t>貨物発送量_鉄道(百万t)</t>
  </si>
  <si>
    <t>貨物流動量_鉄道(百万t)</t>
  </si>
  <si>
    <t>貨物到着量_計(百万t)</t>
  </si>
  <si>
    <t>貨物発送量_計(百万t)</t>
  </si>
  <si>
    <t>貨物流動量量_計(百万t)</t>
  </si>
  <si>
    <t>海上貨物_積(主要港湾_含輸入輸出_百万t)</t>
    <rPh sb="0" eb="2">
      <t>カイジョウ</t>
    </rPh>
    <rPh sb="2" eb="4">
      <t>カモツ</t>
    </rPh>
    <rPh sb="5" eb="6">
      <t>ツミ</t>
    </rPh>
    <phoneticPr fontId="5"/>
  </si>
  <si>
    <t>海上貨物_国内移出(主要港湾_百万t)</t>
    <rPh sb="0" eb="2">
      <t>カイジョウ</t>
    </rPh>
    <rPh sb="2" eb="4">
      <t>カモツ</t>
    </rPh>
    <rPh sb="5" eb="7">
      <t>コクナイ</t>
    </rPh>
    <rPh sb="7" eb="9">
      <t>イシュツ</t>
    </rPh>
    <phoneticPr fontId="5"/>
  </si>
  <si>
    <t>船舶貨物_国内移入移出計(百万t)</t>
    <rPh sb="0" eb="2">
      <t>センパク</t>
    </rPh>
    <rPh sb="2" eb="4">
      <t>カモツ</t>
    </rPh>
    <rPh sb="5" eb="7">
      <t>コクナイ</t>
    </rPh>
    <rPh sb="7" eb="9">
      <t>イニュウ</t>
    </rPh>
    <rPh sb="9" eb="11">
      <t>イシュツ</t>
    </rPh>
    <rPh sb="11" eb="12">
      <t>ケイ</t>
    </rPh>
    <phoneticPr fontId="5"/>
  </si>
  <si>
    <t>仙空国内便発着計_運航回数(回)</t>
    <rPh sb="0" eb="1">
      <t>セン</t>
    </rPh>
    <rPh sb="1" eb="2">
      <t>クウ</t>
    </rPh>
    <rPh sb="2" eb="5">
      <t>コクナイビン</t>
    </rPh>
    <rPh sb="5" eb="7">
      <t>ハッチャク</t>
    </rPh>
    <rPh sb="7" eb="8">
      <t>ケイ</t>
    </rPh>
    <rPh sb="9" eb="11">
      <t>ウンコウ</t>
    </rPh>
    <rPh sb="11" eb="13">
      <t>カイスウ</t>
    </rPh>
    <rPh sb="14" eb="15">
      <t>カイ</t>
    </rPh>
    <phoneticPr fontId="8"/>
  </si>
  <si>
    <t>仙空国内便発着計_運航キロ(千km)</t>
    <rPh sb="9" eb="11">
      <t>ウンコウ</t>
    </rPh>
    <rPh sb="14" eb="15">
      <t>セン</t>
    </rPh>
    <phoneticPr fontId="8"/>
  </si>
  <si>
    <t>仙空国内便発着計_乗客数(千人)</t>
    <rPh sb="9" eb="12">
      <t>ジョウキャクスウ</t>
    </rPh>
    <rPh sb="13" eb="15">
      <t>センニン</t>
    </rPh>
    <phoneticPr fontId="8"/>
  </si>
  <si>
    <t>仙空国内便発着計_貨物重量(t)</t>
    <rPh sb="9" eb="11">
      <t>カモツ</t>
    </rPh>
    <rPh sb="11" eb="13">
      <t>ジュウリョウ</t>
    </rPh>
    <phoneticPr fontId="8"/>
  </si>
  <si>
    <t>くりはら田園鉄道(千人)</t>
    <rPh sb="4" eb="6">
      <t>デンエン</t>
    </rPh>
    <rPh sb="6" eb="8">
      <t>テツドウ</t>
    </rPh>
    <phoneticPr fontId="5"/>
  </si>
  <si>
    <t>－</t>
    <phoneticPr fontId="5"/>
  </si>
  <si>
    <t>仙台市地下鉄(千人)</t>
    <rPh sb="0" eb="3">
      <t>センダイシ</t>
    </rPh>
    <rPh sb="3" eb="6">
      <t>チカテツ</t>
    </rPh>
    <rPh sb="7" eb="8">
      <t>セン</t>
    </rPh>
    <rPh sb="8" eb="9">
      <t>ニン</t>
    </rPh>
    <phoneticPr fontId="5"/>
  </si>
  <si>
    <t>仙台空港鉄道(千人)</t>
    <rPh sb="0" eb="2">
      <t>センダイ</t>
    </rPh>
    <rPh sb="2" eb="4">
      <t>クウコウ</t>
    </rPh>
    <rPh sb="4" eb="6">
      <t>テツドウ</t>
    </rPh>
    <rPh sb="7" eb="8">
      <t>セン</t>
    </rPh>
    <rPh sb="8" eb="9">
      <t>ニン</t>
    </rPh>
    <phoneticPr fontId="5"/>
  </si>
  <si>
    <t>H4.7.15地下鉄延伸開業</t>
    <rPh sb="7" eb="10">
      <t>チカテツ</t>
    </rPh>
    <rPh sb="10" eb="12">
      <t>エンシン</t>
    </rPh>
    <rPh sb="12" eb="14">
      <t>カイギョウ</t>
    </rPh>
    <phoneticPr fontId="5"/>
  </si>
  <si>
    <t>発着先県と1/2</t>
    <rPh sb="0" eb="2">
      <t>ハッチャク</t>
    </rPh>
    <rPh sb="2" eb="3">
      <t>サキ</t>
    </rPh>
    <rPh sb="3" eb="4">
      <t>ケン</t>
    </rPh>
    <phoneticPr fontId="5"/>
  </si>
  <si>
    <t>旅客_自動車_一般乗合_走行キロ(百万)</t>
    <rPh sb="7" eb="9">
      <t>イッパン</t>
    </rPh>
    <rPh sb="9" eb="11">
      <t>ノリアイ</t>
    </rPh>
    <rPh sb="12" eb="14">
      <t>ソウコウ</t>
    </rPh>
    <phoneticPr fontId="5"/>
  </si>
  <si>
    <t>旅客_自動車_一般貸切_走行キロ(百万)</t>
    <rPh sb="7" eb="9">
      <t>イッパン</t>
    </rPh>
    <rPh sb="9" eb="11">
      <t>カシキリ</t>
    </rPh>
    <rPh sb="12" eb="14">
      <t>ソウコウ</t>
    </rPh>
    <phoneticPr fontId="5"/>
  </si>
  <si>
    <t>旅客_自動車_一般乗用_走行キロ(実車+空車､百万)</t>
    <rPh sb="7" eb="9">
      <t>イッパン</t>
    </rPh>
    <rPh sb="9" eb="11">
      <t>ジョウヨウ</t>
    </rPh>
    <rPh sb="12" eb="14">
      <t>ソウコウ</t>
    </rPh>
    <rPh sb="17" eb="19">
      <t>ジッシャ</t>
    </rPh>
    <rPh sb="20" eb="22">
      <t>クウシャ</t>
    </rPh>
    <phoneticPr fontId="5"/>
  </si>
  <si>
    <t>旅客_自動車_計(百万キロ)</t>
    <rPh sb="7" eb="8">
      <t>ケイ</t>
    </rPh>
    <phoneticPr fontId="5"/>
  </si>
  <si>
    <t>旅客_自動車_一般乗合_輸送人員(定期+定期外､百万)</t>
    <rPh sb="7" eb="9">
      <t>イッパン</t>
    </rPh>
    <rPh sb="9" eb="11">
      <t>ノリアイ</t>
    </rPh>
    <rPh sb="12" eb="14">
      <t>ユソウ</t>
    </rPh>
    <rPh sb="14" eb="16">
      <t>ジンイン</t>
    </rPh>
    <rPh sb="17" eb="19">
      <t>テイキ</t>
    </rPh>
    <rPh sb="20" eb="22">
      <t>テイキ</t>
    </rPh>
    <rPh sb="22" eb="23">
      <t>ガイ</t>
    </rPh>
    <phoneticPr fontId="5"/>
  </si>
  <si>
    <t>旅客_自動車_一般貸切_輸送人員(百万)</t>
    <rPh sb="7" eb="9">
      <t>イッパン</t>
    </rPh>
    <rPh sb="9" eb="11">
      <t>カシキリ</t>
    </rPh>
    <rPh sb="12" eb="14">
      <t>ユソウ</t>
    </rPh>
    <rPh sb="14" eb="16">
      <t>ジンイン</t>
    </rPh>
    <rPh sb="17" eb="19">
      <t>ヒャクマン</t>
    </rPh>
    <phoneticPr fontId="5"/>
  </si>
  <si>
    <t>旅客_自動車_計(百万人)</t>
    <rPh sb="7" eb="8">
      <t>ケイ</t>
    </rPh>
    <rPh sb="11" eb="12">
      <t>ニン</t>
    </rPh>
    <phoneticPr fontId="5"/>
  </si>
  <si>
    <t>旅客_鉄道_計(百万人)</t>
    <rPh sb="3" eb="5">
      <t>テツドウ</t>
    </rPh>
    <rPh sb="6" eb="7">
      <t>ケイ</t>
    </rPh>
    <rPh sb="10" eb="11">
      <t>ニン</t>
    </rPh>
    <phoneticPr fontId="5"/>
  </si>
  <si>
    <t>事項＼ 年度</t>
    <rPh sb="0" eb="2">
      <t>ジコウ</t>
    </rPh>
    <rPh sb="4" eb="6">
      <t>ネンド</t>
    </rPh>
    <phoneticPr fontId="5"/>
  </si>
  <si>
    <t>東北運輸局運輸要覧</t>
    <phoneticPr fontId="5"/>
  </si>
  <si>
    <t>※H22より自家用旅客乗用車(登録自動車・軽自動車)を除く。</t>
  </si>
  <si>
    <t>日本</t>
    <phoneticPr fontId="5"/>
  </si>
  <si>
    <t>世界</t>
    <phoneticPr fontId="5"/>
  </si>
  <si>
    <t>区分</t>
    <rPh sb="0" eb="2">
      <t>クブン</t>
    </rPh>
    <phoneticPr fontId="5"/>
  </si>
  <si>
    <t>総人口(千人･国調又は推計10/1)</t>
    <rPh sb="0" eb="1">
      <t>ソウ</t>
    </rPh>
    <rPh sb="7" eb="9">
      <t>コクチョウ</t>
    </rPh>
    <rPh sb="9" eb="10">
      <t>マタ</t>
    </rPh>
    <rPh sb="11" eb="13">
      <t>スイケイ</t>
    </rPh>
    <phoneticPr fontId="5"/>
  </si>
  <si>
    <t>日本人人口(千人･国調又は推計10/1)</t>
    <rPh sb="0" eb="3">
      <t>ニホンジン</t>
    </rPh>
    <rPh sb="9" eb="11">
      <t>コクチョウ</t>
    </rPh>
    <rPh sb="11" eb="12">
      <t>マタ</t>
    </rPh>
    <rPh sb="13" eb="15">
      <t>スイケイ</t>
    </rPh>
    <phoneticPr fontId="5"/>
  </si>
  <si>
    <t>*　昭和20年～46年は沖縄県を含まない。</t>
  </si>
  <si>
    <t>平成24年7月9日から外国人も含まれている。</t>
  </si>
  <si>
    <t>世帯(千世帯･住民基本台帳12/31)</t>
    <rPh sb="0" eb="2">
      <t>セタイ</t>
    </rPh>
    <rPh sb="4" eb="6">
      <t>セタイ</t>
    </rPh>
    <phoneticPr fontId="5"/>
  </si>
  <si>
    <t>東北</t>
    <rPh sb="0" eb="2">
      <t>トウホク</t>
    </rPh>
    <phoneticPr fontId="5"/>
  </si>
  <si>
    <t>車扱_JR(百万トンキロ)</t>
    <rPh sb="0" eb="1">
      <t>クルマ</t>
    </rPh>
    <rPh sb="1" eb="2">
      <t>アツカ</t>
    </rPh>
    <rPh sb="6" eb="8">
      <t>ヒャクマン</t>
    </rPh>
    <phoneticPr fontId="5"/>
  </si>
  <si>
    <t>車扱_民鉄(百万トンキロ)</t>
    <rPh sb="0" eb="1">
      <t>クルマ</t>
    </rPh>
    <rPh sb="1" eb="2">
      <t>アツカ</t>
    </rPh>
    <rPh sb="3" eb="4">
      <t>ミン</t>
    </rPh>
    <rPh sb="4" eb="5">
      <t>テツ</t>
    </rPh>
    <phoneticPr fontId="5"/>
  </si>
  <si>
    <t>コンテナ_民鉄(百万トンキロ)</t>
    <rPh sb="5" eb="6">
      <t>ミン</t>
    </rPh>
    <rPh sb="6" eb="7">
      <t>テツ</t>
    </rPh>
    <phoneticPr fontId="5"/>
  </si>
  <si>
    <t>S55,S60は陸運統計年報､以後は鉄道輸送統計年報及び東北運輸局</t>
    <rPh sb="8" eb="10">
      <t>リクウン</t>
    </rPh>
    <rPh sb="10" eb="12">
      <t>トウケイ</t>
    </rPh>
    <rPh sb="12" eb="14">
      <t>ネンポウ</t>
    </rPh>
    <rPh sb="15" eb="17">
      <t>イゴ</t>
    </rPh>
    <rPh sb="18" eb="20">
      <t>テツドウ</t>
    </rPh>
    <rPh sb="20" eb="22">
      <t>ユソウ</t>
    </rPh>
    <rPh sb="22" eb="24">
      <t>トウケイ</t>
    </rPh>
    <rPh sb="24" eb="26">
      <t>ネンポウ</t>
    </rPh>
    <rPh sb="26" eb="27">
      <t>オヨ</t>
    </rPh>
    <rPh sb="28" eb="30">
      <t>トウホク</t>
    </rPh>
    <rPh sb="30" eb="32">
      <t>ウンユ</t>
    </rPh>
    <rPh sb="32" eb="33">
      <t>キョク</t>
    </rPh>
    <phoneticPr fontId="5"/>
  </si>
  <si>
    <t>車扱_JR(千トン)</t>
    <rPh sb="0" eb="1">
      <t>クルマ</t>
    </rPh>
    <rPh sb="1" eb="2">
      <t>アツカ</t>
    </rPh>
    <phoneticPr fontId="5"/>
  </si>
  <si>
    <t>車扱_民鉄(千トン)</t>
    <rPh sb="0" eb="1">
      <t>クルマ</t>
    </rPh>
    <rPh sb="1" eb="2">
      <t>アツカ</t>
    </rPh>
    <rPh sb="3" eb="4">
      <t>ミン</t>
    </rPh>
    <rPh sb="4" eb="5">
      <t>テツ</t>
    </rPh>
    <phoneticPr fontId="5"/>
  </si>
  <si>
    <t>コンテナ_民鉄(千トン)</t>
    <rPh sb="5" eb="6">
      <t>ミン</t>
    </rPh>
    <rPh sb="6" eb="7">
      <t>テツ</t>
    </rPh>
    <phoneticPr fontId="5"/>
  </si>
  <si>
    <t>鉄道貨物輸送トン(千トン)</t>
    <rPh sb="9" eb="10">
      <t>セン</t>
    </rPh>
    <phoneticPr fontId="5"/>
  </si>
  <si>
    <t>営業用貨物自動車輸送量(百万トン)</t>
    <rPh sb="3" eb="5">
      <t>カモツ</t>
    </rPh>
    <rPh sb="8" eb="11">
      <t>ユソウリョウ</t>
    </rPh>
    <phoneticPr fontId="5"/>
  </si>
  <si>
    <t>自家用貨物自動車輸送量(百万トン)</t>
    <rPh sb="0" eb="2">
      <t>ジカ</t>
    </rPh>
    <rPh sb="2" eb="3">
      <t>ヨウ</t>
    </rPh>
    <rPh sb="3" eb="5">
      <t>カモツ</t>
    </rPh>
    <rPh sb="8" eb="11">
      <t>ユソウリョウ</t>
    </rPh>
    <phoneticPr fontId="5"/>
  </si>
  <si>
    <t>旅客船輸送人員</t>
  </si>
  <si>
    <t>国交省「交通関連統計資料集」｡</t>
  </si>
  <si>
    <t>国交省「交通関連統計資料集」｡</t>
    <phoneticPr fontId="7"/>
  </si>
  <si>
    <t>仙台市地下鉄の輸送人員(定期_千人)</t>
    <rPh sb="12" eb="14">
      <t>テイキ</t>
    </rPh>
    <rPh sb="15" eb="17">
      <t>センニン</t>
    </rPh>
    <phoneticPr fontId="5"/>
  </si>
  <si>
    <t>仙台市地下鉄の輸送人員(非定期_千人)</t>
    <rPh sb="12" eb="13">
      <t>ヒ</t>
    </rPh>
    <rPh sb="13" eb="15">
      <t>テイキ</t>
    </rPh>
    <rPh sb="16" eb="18">
      <t>センニン</t>
    </rPh>
    <phoneticPr fontId="5"/>
  </si>
  <si>
    <t>仙台市地下鉄の輸送人員(計_千人)</t>
    <rPh sb="12" eb="13">
      <t>ケイ</t>
    </rPh>
    <rPh sb="14" eb="16">
      <t>センニン</t>
    </rPh>
    <phoneticPr fontId="5"/>
  </si>
  <si>
    <t>東北新幹線の輸送人員(万人)</t>
    <rPh sb="0" eb="2">
      <t>トウホク</t>
    </rPh>
    <phoneticPr fontId="5"/>
  </si>
  <si>
    <t>港湾運送取扱貨物量(千トン)</t>
  </si>
  <si>
    <t>車扱_計(百万トンキロ)</t>
    <rPh sb="3" eb="4">
      <t>ケイ</t>
    </rPh>
    <phoneticPr fontId="5"/>
  </si>
  <si>
    <t>コンテナ_計(百万トンキロ)</t>
    <rPh sb="5" eb="6">
      <t>ケイ</t>
    </rPh>
    <phoneticPr fontId="5"/>
  </si>
  <si>
    <t>鉄道貨物輸送トンキロ(百万トンキロ)</t>
  </si>
  <si>
    <t>鉄道貨物輸送トンキロ_計(百万トンキロ)</t>
    <rPh sb="11" eb="12">
      <t>ケイ</t>
    </rPh>
    <phoneticPr fontId="5"/>
  </si>
  <si>
    <t>車扱_計(千トン)</t>
    <rPh sb="3" eb="4">
      <t>ケイ</t>
    </rPh>
    <rPh sb="5" eb="6">
      <t>セン</t>
    </rPh>
    <phoneticPr fontId="5"/>
  </si>
  <si>
    <t>コンテナ_計(千トン)</t>
    <rPh sb="5" eb="6">
      <t>ケイ</t>
    </rPh>
    <rPh sb="7" eb="8">
      <t>セン</t>
    </rPh>
    <phoneticPr fontId="5"/>
  </si>
  <si>
    <t>鉄道貨物輸送量_計(千トン)</t>
    <rPh sb="6" eb="7">
      <t>リョウ</t>
    </rPh>
    <rPh sb="8" eb="9">
      <t>ケイ</t>
    </rPh>
    <rPh sb="10" eb="11">
      <t>セン</t>
    </rPh>
    <phoneticPr fontId="5"/>
  </si>
  <si>
    <t>貨物自動車輸送量_計(百万トン)</t>
    <rPh sb="9" eb="10">
      <t>ケイ</t>
    </rPh>
    <phoneticPr fontId="5"/>
  </si>
  <si>
    <t>港湾運送取扱貨物量_石巻港(千トン)</t>
    <rPh sb="10" eb="13">
      <t>イシノマキコウ</t>
    </rPh>
    <phoneticPr fontId="8"/>
  </si>
  <si>
    <t>港湾運送取扱貨物量_仙台塩釜港(千トン)</t>
    <rPh sb="10" eb="12">
      <t>センダイ</t>
    </rPh>
    <rPh sb="12" eb="14">
      <t>シオガマ</t>
    </rPh>
    <rPh sb="14" eb="15">
      <t>コウ</t>
    </rPh>
    <phoneticPr fontId="8"/>
  </si>
  <si>
    <t>自動車輸送統計年報</t>
  </si>
  <si>
    <t>旅客_自動車_一般乗用(タクシーハイヤ)_輸送人員(百万)</t>
    <rPh sb="7" eb="9">
      <t>イッパン</t>
    </rPh>
    <rPh sb="9" eb="11">
      <t>ジョウヨウ</t>
    </rPh>
    <rPh sb="21" eb="23">
      <t>ユソウ</t>
    </rPh>
    <rPh sb="23" eb="25">
      <t>ジンイン</t>
    </rPh>
    <rPh sb="26" eb="28">
      <t>ヒャクマン</t>
    </rPh>
    <phoneticPr fontId="5"/>
  </si>
  <si>
    <t>宮城県統計年鑑/東北運輸局</t>
    <rPh sb="0" eb="3">
      <t>ミヤギケン</t>
    </rPh>
    <rPh sb="3" eb="5">
      <t>トウケイ</t>
    </rPh>
    <rPh sb="5" eb="7">
      <t>ネンカン</t>
    </rPh>
    <rPh sb="8" eb="10">
      <t>トウホク</t>
    </rPh>
    <rPh sb="10" eb="12">
      <t>ウンユ</t>
    </rPh>
    <rPh sb="12" eb="13">
      <t>キョク</t>
    </rPh>
    <phoneticPr fontId="5"/>
  </si>
  <si>
    <t>旅客_バス_計(百万人)</t>
    <rPh sb="6" eb="7">
      <t>ケイ</t>
    </rPh>
    <rPh sb="10" eb="11">
      <t>ニン</t>
    </rPh>
    <phoneticPr fontId="5"/>
  </si>
  <si>
    <t>輸送人員(乗合バス_百万人)</t>
    <rPh sb="2" eb="4">
      <t>ジンイン</t>
    </rPh>
    <rPh sb="5" eb="7">
      <t>ノリアイ</t>
    </rPh>
    <rPh sb="10" eb="12">
      <t>ヒャクマン</t>
    </rPh>
    <rPh sb="12" eb="13">
      <t>ニン</t>
    </rPh>
    <phoneticPr fontId="4"/>
  </si>
  <si>
    <t>輸送人員(貸切バス_百万人)</t>
    <rPh sb="2" eb="4">
      <t>ジンイン</t>
    </rPh>
    <rPh sb="5" eb="7">
      <t>カシキリ</t>
    </rPh>
    <rPh sb="10" eb="12">
      <t>ヒャクマン</t>
    </rPh>
    <phoneticPr fontId="4"/>
  </si>
  <si>
    <t>輸送人員(バス_百万人)</t>
    <rPh sb="2" eb="4">
      <t>ジンイン</t>
    </rPh>
    <rPh sb="8" eb="10">
      <t>ヒャクマン</t>
    </rPh>
    <phoneticPr fontId="4"/>
  </si>
  <si>
    <t>輸送人員(タクシー_百万人)</t>
    <rPh sb="2" eb="4">
      <t>ジンイン</t>
    </rPh>
    <rPh sb="10" eb="12">
      <t>ヒャクマン</t>
    </rPh>
    <phoneticPr fontId="4"/>
  </si>
  <si>
    <t>輸送人員(自動車_百万人)</t>
    <rPh sb="2" eb="4">
      <t>ジンイン</t>
    </rPh>
    <rPh sb="5" eb="8">
      <t>ジドウシャ</t>
    </rPh>
    <rPh sb="9" eb="11">
      <t>ヒャクマン</t>
    </rPh>
    <phoneticPr fontId="4"/>
  </si>
  <si>
    <t>輸送人員(自動車_百万人､H16以前は自家用も含む)</t>
    <rPh sb="2" eb="4">
      <t>ジンイン</t>
    </rPh>
    <rPh sb="9" eb="11">
      <t>ヒャクマン</t>
    </rPh>
    <rPh sb="16" eb="18">
      <t>イゼン</t>
    </rPh>
    <rPh sb="19" eb="22">
      <t>ジカヨウ</t>
    </rPh>
    <rPh sb="23" eb="24">
      <t>フク</t>
    </rPh>
    <phoneticPr fontId="4"/>
  </si>
  <si>
    <t>船舶旅客_計(千人)</t>
    <rPh sb="0" eb="2">
      <t>センパク</t>
    </rPh>
    <rPh sb="2" eb="4">
      <t>リョキャク</t>
    </rPh>
    <rPh sb="5" eb="6">
      <t>ケイ</t>
    </rPh>
    <phoneticPr fontId="5"/>
  </si>
  <si>
    <t>乗客数_仙台空港(国際線含む､千人)</t>
    <rPh sb="4" eb="6">
      <t>センダイ</t>
    </rPh>
    <rPh sb="6" eb="8">
      <t>クウコウ</t>
    </rPh>
    <rPh sb="9" eb="12">
      <t>コクサイセン</t>
    </rPh>
    <rPh sb="12" eb="13">
      <t>フク</t>
    </rPh>
    <phoneticPr fontId="5"/>
  </si>
  <si>
    <t>降客数_仙台空港(国際線含む､千人)</t>
    <rPh sb="4" eb="6">
      <t>センダイ</t>
    </rPh>
    <rPh sb="6" eb="8">
      <t>クウコウ</t>
    </rPh>
    <phoneticPr fontId="5"/>
  </si>
  <si>
    <t>降客数計_仙台空港(国際線含む､千人)</t>
    <rPh sb="3" eb="4">
      <t>ケイ</t>
    </rPh>
    <rPh sb="5" eb="7">
      <t>センダイ</t>
    </rPh>
    <rPh sb="7" eb="9">
      <t>クウコウ</t>
    </rPh>
    <phoneticPr fontId="5"/>
  </si>
  <si>
    <t>輸送人員(鉄道_百万人)</t>
  </si>
  <si>
    <t>輸送人員(内航海運_百万人)</t>
  </si>
  <si>
    <t>輸送人員(航空_百万人)</t>
  </si>
  <si>
    <t>コンテナ_JR(百万トンキロ)</t>
  </si>
  <si>
    <t>コンテナ_JR(千トン)</t>
  </si>
  <si>
    <t>民鉄旅客輸送人員(万人)</t>
  </si>
  <si>
    <t>鉄道旅客輸送人員(千人)</t>
  </si>
  <si>
    <t>「貨物地域流動調査」(平成26年度)</t>
  </si>
  <si>
    <t>東北運輸局</t>
  </si>
  <si>
    <t>自動車輸送統計年報・東北運輸局</t>
  </si>
  <si>
    <t>空港管理状況調書</t>
  </si>
  <si>
    <t>自動車輸送統計年報</t>
    <rPh sb="0" eb="3">
      <t>ジドウシャ</t>
    </rPh>
    <rPh sb="3" eb="5">
      <t>ユソウ</t>
    </rPh>
    <rPh sb="5" eb="7">
      <t>トウケイ</t>
    </rPh>
    <rPh sb="7" eb="9">
      <t>ネンポウ</t>
    </rPh>
    <phoneticPr fontId="7"/>
  </si>
  <si>
    <t>※東北運輸局</t>
  </si>
  <si>
    <t>鉄道輸送統計年報</t>
  </si>
  <si>
    <t>注記など</t>
    <rPh sb="0" eb="2">
      <t>チュウキ</t>
    </rPh>
    <phoneticPr fontId="5"/>
  </si>
  <si>
    <t>出典など</t>
    <rPh sb="0" eb="2">
      <t>シュッテン</t>
    </rPh>
    <phoneticPr fontId="5"/>
  </si>
  <si>
    <t>事項＼ 西暦年度又は西暦年</t>
    <rPh sb="4" eb="6">
      <t>セイレキ</t>
    </rPh>
    <rPh sb="6" eb="7">
      <t>ネン</t>
    </rPh>
    <rPh sb="7" eb="8">
      <t>ド</t>
    </rPh>
    <rPh sb="8" eb="9">
      <t>マタ</t>
    </rPh>
    <rPh sb="10" eb="12">
      <t>セイレキ</t>
    </rPh>
    <rPh sb="12" eb="13">
      <t>ネン</t>
    </rPh>
    <phoneticPr fontId="5"/>
  </si>
  <si>
    <t>事項＼ 和暦年度又は和暦年</t>
    <rPh sb="4" eb="6">
      <t>ワレキ</t>
    </rPh>
    <rPh sb="8" eb="9">
      <t>マタ</t>
    </rPh>
    <rPh sb="10" eb="11">
      <t>ワ</t>
    </rPh>
    <rPh sb="11" eb="13">
      <t>レキネン</t>
    </rPh>
    <phoneticPr fontId="5"/>
  </si>
  <si>
    <t>貨物自動車輸送量(東北管内_百万トン)</t>
    <rPh sb="9" eb="11">
      <t>トウホク</t>
    </rPh>
    <rPh sb="11" eb="13">
      <t>カンナイ</t>
    </rPh>
    <rPh sb="14" eb="16">
      <t>ヒャクマン</t>
    </rPh>
    <phoneticPr fontId="7"/>
  </si>
  <si>
    <t>貨物自動車輸送トンキロ(東北管内_百万トン)</t>
    <rPh sb="12" eb="14">
      <t>トウホク</t>
    </rPh>
    <rPh sb="14" eb="16">
      <t>カンナイ</t>
    </rPh>
    <rPh sb="17" eb="19">
      <t>ヒャクマン</t>
    </rPh>
    <phoneticPr fontId="7"/>
  </si>
  <si>
    <t>※東北６県(ＪＲを除く)</t>
  </si>
  <si>
    <t>(注)千トン未満四捨五入のため､必ずしも合計と一致しない。東北発着相互輸送量を含む。</t>
  </si>
  <si>
    <t>※平成22年度の輸送実績は､東日本大震災における被災によりデータを流出した事業者があり､その分の実績は含まれていない。</t>
  </si>
  <si>
    <t>(注)1.平成13年度までは4県(青森・岩手・宮城・福島)の数値､平成14年度以降は6県の数値となっている｡(注)2.平成22年10月より調査方法及び集計方法を変更したため､平成22年4月から9月までの旧統計数値を遡及改定の上算出している。また､東日本大震災の影響により北海道､東北､関東の一部の平成23年3月分の数値は調査不能により含まれていない。</t>
  </si>
  <si>
    <t>(注)1.平成22年10月より､調査方法及び集計方法を変更したため､平成22年９月以前の統計数値の公表値とは時系列上の連続性が担保されない。平成２２年度の数値は､接続係数により平成22年４月から９月までの旧統計数値を遡及改訂のうえ算出している。新旧統計数値の比較及び接続係数については､巻末の「新旧統計数値の比較について」を参照されたい。(注)2.平成23年３月の数値には､北海道運輸局及び東北運輸局の乗用車の数値を含まない。 なお､括弧内の数値は､参考までに､北海道運輸局及び東北運輸局の乗用車を含む数値を算出したものである。数値の算出方法については､巻末の「東日本大震災に伴う北海道運輸局及び東北運輸局の数値について」を参照されたい。</t>
  </si>
  <si>
    <t>(注)1.管内の数値については平成13年度までは4県(青森・岩手・宮城・福島)の数値､平成14年度以降は6県の数値となっている。(注)2.平成22年10月より調査方法及び集計方法を変更したため､平成22年4月から9月までの旧統計数値を遡及改定の上算出している。また､東日本大震災の影響により北海道､東北､関東の一部の平成23年3月分の数値は調査不能により含まれていない。</t>
  </si>
  <si>
    <t>自動車は､H7.1~3兵庫分欠落､H23.3･H23.4北海道･東北分欠落､H22から自家用含まず</t>
  </si>
  <si>
    <t>(注1)平成22年10月より､調査方法及び集計方法を変更したため､平成22年９月以前の統計数値の公表値とは時系列上の連続性が担保されない。平成22年度の数値は､接続係数により平成22年４月から９月までの旧統計数値を遡及改訂のうえ算出している。新旧統計数値の比較及び接続係数については､「平成23年度自動車輸送統計年報」の「新旧統計数値の比較について」を参照されたい。(注2)平成23年３月及び４月の数値には､北海道運輸局及び東北運輸局の数値を含まない。 なお､括弧内の数値は､参考までに､北海道運輸局及び東北運輸局 を含む数値を算出したものである。数値の算出方法については､「平成22年度自動車輸送統計年報」及び「平成23年度自動車輸送統計年報」の「東日本大震災に伴う北海道運輸局及び東北運輸局の数値について」を参照されたい。(注) 昭和62年4月より軽自動車が新たに加わったので合計､計の指数は省略した。</t>
  </si>
  <si>
    <t>注)管内の輸送トン数のうち､平成１４年度第１四半期までは東北４県(青森・岩手・宮城・福島)分であり､１４年度第２四半期以降は管内６県分である</t>
  </si>
  <si>
    <t>自動車輸送統計年報､鉄道輸送統計年報､内航船舶輸送統計年報､航空輸送統計年報</t>
  </si>
  <si>
    <t>「貨物地域流動調査」(平成26年度)(注)千トン未満四捨五入のため､必ずしも合計と一致しない。東北発着相互輸送量を含む。</t>
    <rPh sb="19" eb="20">
      <t>チュウ</t>
    </rPh>
    <rPh sb="21" eb="22">
      <t>セン</t>
    </rPh>
    <rPh sb="24" eb="26">
      <t>ミマン</t>
    </rPh>
    <rPh sb="26" eb="30">
      <t>シシャゴニュウ</t>
    </rPh>
    <rPh sb="34" eb="35">
      <t>カナラ</t>
    </rPh>
    <rPh sb="38" eb="40">
      <t>ゴウケイ</t>
    </rPh>
    <rPh sb="41" eb="43">
      <t>イッチ</t>
    </rPh>
    <phoneticPr fontId="5"/>
  </si>
  <si>
    <t>※平成１４年度以降は東北６県の合計　(注)1.数値はJR､民鉄､仙台市営地下鉄の合計2．管内の数値については､平成１３年度までは４県(青森・岩手・宮城・福島)､平成１４年度以降は６県の数値となっている。</t>
  </si>
  <si>
    <t>全国</t>
    <rPh sb="0" eb="2">
      <t>ゼンコク</t>
    </rPh>
    <phoneticPr fontId="5"/>
  </si>
  <si>
    <t>X</t>
  </si>
  <si>
    <t>工業統計調査(経産省)､日本の長期統計系列(総務省)</t>
    <rPh sb="0" eb="2">
      <t>コウギョウ</t>
    </rPh>
    <rPh sb="2" eb="4">
      <t>トウケイ</t>
    </rPh>
    <rPh sb="4" eb="6">
      <t>チョウサ</t>
    </rPh>
    <rPh sb="7" eb="10">
      <t>ケイサンショウ</t>
    </rPh>
    <rPh sb="12" eb="14">
      <t>ニホン</t>
    </rPh>
    <rPh sb="15" eb="17">
      <t>チョウキ</t>
    </rPh>
    <rPh sb="17" eb="19">
      <t>トウケイ</t>
    </rPh>
    <rPh sb="19" eb="21">
      <t>ケイレツ</t>
    </rPh>
    <rPh sb="22" eb="25">
      <t>ソウムショウ</t>
    </rPh>
    <phoneticPr fontId="5"/>
  </si>
  <si>
    <t>ごみ直接焼却量(千t)</t>
    <rPh sb="2" eb="4">
      <t>チョクセツ</t>
    </rPh>
    <rPh sb="4" eb="6">
      <t>ショウキャク</t>
    </rPh>
    <rPh sb="6" eb="7">
      <t>リョウ</t>
    </rPh>
    <phoneticPr fontId="5"/>
  </si>
  <si>
    <t>燃え殻</t>
    <rPh sb="0" eb="1">
      <t>モ</t>
    </rPh>
    <rPh sb="2" eb="3">
      <t>ガラ</t>
    </rPh>
    <phoneticPr fontId="5"/>
  </si>
  <si>
    <t>汚泥</t>
    <rPh sb="0" eb="2">
      <t>オデイ</t>
    </rPh>
    <phoneticPr fontId="5"/>
  </si>
  <si>
    <t>廃油</t>
    <rPh sb="0" eb="2">
      <t>ハイユ</t>
    </rPh>
    <phoneticPr fontId="5"/>
  </si>
  <si>
    <t>廃酸</t>
    <rPh sb="0" eb="1">
      <t>ハイ</t>
    </rPh>
    <rPh sb="1" eb="2">
      <t>サン</t>
    </rPh>
    <phoneticPr fontId="5"/>
  </si>
  <si>
    <t>廃アルカリ</t>
    <rPh sb="0" eb="1">
      <t>ハイ</t>
    </rPh>
    <phoneticPr fontId="5"/>
  </si>
  <si>
    <t>廃プラスチック</t>
    <rPh sb="0" eb="1">
      <t>ハイ</t>
    </rPh>
    <phoneticPr fontId="5"/>
  </si>
  <si>
    <t>紙くず</t>
    <rPh sb="0" eb="1">
      <t>カミ</t>
    </rPh>
    <phoneticPr fontId="5"/>
  </si>
  <si>
    <t>木くず</t>
    <rPh sb="0" eb="1">
      <t>キ</t>
    </rPh>
    <phoneticPr fontId="5"/>
  </si>
  <si>
    <t>繊維くず</t>
    <rPh sb="0" eb="2">
      <t>センイ</t>
    </rPh>
    <phoneticPr fontId="5"/>
  </si>
  <si>
    <t>動植物性残さ</t>
    <rPh sb="0" eb="3">
      <t>ドウショクブツ</t>
    </rPh>
    <rPh sb="3" eb="4">
      <t>セイ</t>
    </rPh>
    <rPh sb="4" eb="5">
      <t>ザン</t>
    </rPh>
    <phoneticPr fontId="5"/>
  </si>
  <si>
    <t>ゴムくず</t>
  </si>
  <si>
    <t>金属くず</t>
    <rPh sb="0" eb="2">
      <t>キンゾク</t>
    </rPh>
    <phoneticPr fontId="5"/>
  </si>
  <si>
    <t>ガラス陶磁器くず</t>
    <rPh sb="3" eb="6">
      <t>トウジキ</t>
    </rPh>
    <phoneticPr fontId="5"/>
  </si>
  <si>
    <t>鉱さい</t>
    <rPh sb="0" eb="1">
      <t>コウ</t>
    </rPh>
    <phoneticPr fontId="5"/>
  </si>
  <si>
    <t>がれき類</t>
    <rPh sb="3" eb="4">
      <t>ルイ</t>
    </rPh>
    <phoneticPr fontId="5"/>
  </si>
  <si>
    <t>ばいじん</t>
  </si>
  <si>
    <t>家畜ふん尿</t>
    <rPh sb="0" eb="2">
      <t>カチク</t>
    </rPh>
    <rPh sb="4" eb="5">
      <t>ニョウ</t>
    </rPh>
    <phoneticPr fontId="5"/>
  </si>
  <si>
    <t>その他</t>
    <rPh sb="2" eb="3">
      <t>タ</t>
    </rPh>
    <phoneticPr fontId="5"/>
  </si>
  <si>
    <t>県</t>
    <rPh sb="0" eb="1">
      <t>ケン</t>
    </rPh>
    <phoneticPr fontId="8"/>
  </si>
  <si>
    <t>全国</t>
    <rPh sb="0" eb="2">
      <t>ゼンコク</t>
    </rPh>
    <phoneticPr fontId="8"/>
  </si>
  <si>
    <t>燃え殻</t>
    <rPh sb="0" eb="1">
      <t>モ</t>
    </rPh>
    <rPh sb="2" eb="3">
      <t>ガラ</t>
    </rPh>
    <phoneticPr fontId="4"/>
  </si>
  <si>
    <t>汚泥</t>
    <rPh sb="0" eb="2">
      <t>オデイ</t>
    </rPh>
    <phoneticPr fontId="4"/>
  </si>
  <si>
    <t>廃油</t>
    <rPh sb="0" eb="2">
      <t>ハイユ</t>
    </rPh>
    <phoneticPr fontId="4"/>
  </si>
  <si>
    <t>廃酸</t>
    <rPh sb="0" eb="1">
      <t>ハイ</t>
    </rPh>
    <rPh sb="1" eb="2">
      <t>サン</t>
    </rPh>
    <phoneticPr fontId="4"/>
  </si>
  <si>
    <t>廃アルカリ</t>
    <rPh sb="0" eb="1">
      <t>ハイ</t>
    </rPh>
    <phoneticPr fontId="4"/>
  </si>
  <si>
    <t>廃プラスチック類</t>
    <rPh sb="0" eb="1">
      <t>ハイ</t>
    </rPh>
    <rPh sb="7" eb="8">
      <t>ルイ</t>
    </rPh>
    <phoneticPr fontId="4"/>
  </si>
  <si>
    <t>紙くず</t>
    <rPh sb="0" eb="1">
      <t>カミ</t>
    </rPh>
    <phoneticPr fontId="4"/>
  </si>
  <si>
    <t>木くず</t>
    <rPh sb="0" eb="1">
      <t>キ</t>
    </rPh>
    <phoneticPr fontId="4"/>
  </si>
  <si>
    <t>繊維くず</t>
    <rPh sb="0" eb="2">
      <t>センイ</t>
    </rPh>
    <phoneticPr fontId="4"/>
  </si>
  <si>
    <t>動植物性残渣</t>
    <rPh sb="0" eb="3">
      <t>ドウショクブツ</t>
    </rPh>
    <rPh sb="3" eb="4">
      <t>セイ</t>
    </rPh>
    <rPh sb="4" eb="5">
      <t>ノコ</t>
    </rPh>
    <rPh sb="5" eb="6">
      <t>サ</t>
    </rPh>
    <phoneticPr fontId="4"/>
  </si>
  <si>
    <t>動物系固形不要物</t>
  </si>
  <si>
    <t>…</t>
  </si>
  <si>
    <t>金属くず</t>
    <rPh sb="0" eb="2">
      <t>キンゾク</t>
    </rPh>
    <phoneticPr fontId="4"/>
  </si>
  <si>
    <t>ガラスくず,コンクリートくず及び陶磁器くず</t>
    <rPh sb="14" eb="15">
      <t>オヨ</t>
    </rPh>
    <rPh sb="16" eb="19">
      <t>トウジキ</t>
    </rPh>
    <phoneticPr fontId="4"/>
  </si>
  <si>
    <t>鉱さい</t>
    <rPh sb="0" eb="1">
      <t>コウ</t>
    </rPh>
    <phoneticPr fontId="4"/>
  </si>
  <si>
    <t>がれき類</t>
    <rPh sb="3" eb="4">
      <t>ルイ</t>
    </rPh>
    <phoneticPr fontId="4"/>
  </si>
  <si>
    <t>動物のふん尿</t>
    <rPh sb="0" eb="2">
      <t>ドウブツ</t>
    </rPh>
    <rPh sb="5" eb="6">
      <t>ニョウ</t>
    </rPh>
    <phoneticPr fontId="4"/>
  </si>
  <si>
    <t>動物の死体</t>
    <rPh sb="0" eb="2">
      <t>ドウブツ</t>
    </rPh>
    <rPh sb="3" eb="5">
      <t>シタイ</t>
    </rPh>
    <phoneticPr fontId="4"/>
  </si>
  <si>
    <t>その他</t>
    <rPh sb="2" eb="3">
      <t>タ</t>
    </rPh>
    <phoneticPr fontId="4"/>
  </si>
  <si>
    <t>産廃_全種類</t>
    <rPh sb="0" eb="2">
      <t>サンパイ</t>
    </rPh>
    <rPh sb="3" eb="4">
      <t>ゼン</t>
    </rPh>
    <rPh sb="4" eb="6">
      <t>シュルイ</t>
    </rPh>
    <phoneticPr fontId="5"/>
  </si>
  <si>
    <t>産廃_合計</t>
    <rPh sb="3" eb="5">
      <t>ゴウケイ</t>
    </rPh>
    <phoneticPr fontId="4"/>
  </si>
  <si>
    <t>H7,H8はH6,H9から推定</t>
    <rPh sb="13" eb="15">
      <t>スイテイ</t>
    </rPh>
    <phoneticPr fontId="5"/>
  </si>
  <si>
    <t>環境省｢日本の廃棄物処理｣</t>
    <rPh sb="0" eb="3">
      <t>カンキョウショウ</t>
    </rPh>
    <rPh sb="4" eb="6">
      <t>ニッポン</t>
    </rPh>
    <rPh sb="7" eb="10">
      <t>ハイキブツ</t>
    </rPh>
    <rPh sb="10" eb="12">
      <t>ショリ</t>
    </rPh>
    <phoneticPr fontId="5"/>
  </si>
  <si>
    <t>H23以降は災害廃棄物含む</t>
    <rPh sb="3" eb="5">
      <t>イコウ</t>
    </rPh>
    <rPh sb="6" eb="8">
      <t>サイガイ</t>
    </rPh>
    <rPh sb="8" eb="11">
      <t>ハイキブツ</t>
    </rPh>
    <rPh sb="11" eb="12">
      <t>フク</t>
    </rPh>
    <phoneticPr fontId="5"/>
  </si>
  <si>
    <t>ごみ自家処理量(千t)</t>
    <rPh sb="8" eb="9">
      <t>セン</t>
    </rPh>
    <phoneticPr fontId="5"/>
  </si>
  <si>
    <t>ごみ計画収集人口(千人)</t>
    <rPh sb="9" eb="10">
      <t>セン</t>
    </rPh>
    <phoneticPr fontId="5"/>
  </si>
  <si>
    <t>ごみ計画収集量(千t)</t>
    <rPh sb="2" eb="4">
      <t>ケイカク</t>
    </rPh>
    <rPh sb="4" eb="6">
      <t>シュウシュウ</t>
    </rPh>
    <rPh sb="6" eb="7">
      <t>リョウ</t>
    </rPh>
    <rPh sb="8" eb="9">
      <t>セン</t>
    </rPh>
    <phoneticPr fontId="6"/>
  </si>
  <si>
    <t>ごみ最終処分量(千t)</t>
    <rPh sb="2" eb="4">
      <t>サイシュウ</t>
    </rPh>
    <rPh sb="4" eb="6">
      <t>ショブン</t>
    </rPh>
    <rPh sb="6" eb="7">
      <t>リョウ</t>
    </rPh>
    <phoneticPr fontId="6"/>
  </si>
  <si>
    <t>一般廃棄物処理実態調査</t>
    <rPh sb="0" eb="2">
      <t>イッパン</t>
    </rPh>
    <rPh sb="2" eb="5">
      <t>ハイキブツ</t>
    </rPh>
    <rPh sb="5" eb="7">
      <t>ショリ</t>
    </rPh>
    <rPh sb="7" eb="9">
      <t>ジッタイ</t>
    </rPh>
    <rPh sb="9" eb="11">
      <t>チョウサ</t>
    </rPh>
    <phoneticPr fontId="5"/>
  </si>
  <si>
    <t>産業廃棄物の排出及び処理状況等</t>
  </si>
  <si>
    <t>県環境白書</t>
    <rPh sb="0" eb="1">
      <t>ケン</t>
    </rPh>
    <rPh sb="1" eb="3">
      <t>カンキョウ</t>
    </rPh>
    <rPh sb="3" eb="5">
      <t>ハクショ</t>
    </rPh>
    <phoneticPr fontId="5"/>
  </si>
  <si>
    <t>仙台市</t>
    <rPh sb="0" eb="3">
      <t>センダイシ</t>
    </rPh>
    <phoneticPr fontId="5"/>
  </si>
  <si>
    <t>シート｢廃物デタ加工｣の方法で推定</t>
    <rPh sb="4" eb="6">
      <t>ハイブツ</t>
    </rPh>
    <rPh sb="8" eb="10">
      <t>カコウ</t>
    </rPh>
    <rPh sb="12" eb="14">
      <t>ホウホウ</t>
    </rPh>
    <rPh sb="15" eb="17">
      <t>スイテイ</t>
    </rPh>
    <phoneticPr fontId="5"/>
  </si>
  <si>
    <t>石巻市</t>
    <rPh sb="0" eb="3">
      <t>イシノマキシ</t>
    </rPh>
    <phoneticPr fontId="5"/>
  </si>
  <si>
    <t>ごみ発電全連炉の焼却割合</t>
    <phoneticPr fontId="5"/>
  </si>
  <si>
    <t>産廃_可燃物以外_小計</t>
    <rPh sb="3" eb="6">
      <t>カネンブツ</t>
    </rPh>
    <rPh sb="6" eb="8">
      <t>イガイ</t>
    </rPh>
    <rPh sb="9" eb="11">
      <t>ショウケイ</t>
    </rPh>
    <phoneticPr fontId="8"/>
  </si>
  <si>
    <t>産廃_可燃物_小計</t>
    <rPh sb="3" eb="6">
      <t>カネンブツ</t>
    </rPh>
    <rPh sb="7" eb="9">
      <t>ショウケイ</t>
    </rPh>
    <phoneticPr fontId="8"/>
  </si>
  <si>
    <t>エネルギー利用(ごみ発電)なしと仮定</t>
    <rPh sb="5" eb="7">
      <t>リヨウ</t>
    </rPh>
    <rPh sb="10" eb="12">
      <t>ハツデン</t>
    </rPh>
    <rPh sb="16" eb="18">
      <t>カテイ</t>
    </rPh>
    <phoneticPr fontId="5"/>
  </si>
  <si>
    <t>紙くず･木くず･繊維くず･ゴムくず､以外</t>
    <rPh sb="0" eb="1">
      <t>カミ</t>
    </rPh>
    <rPh sb="4" eb="5">
      <t>キ</t>
    </rPh>
    <rPh sb="8" eb="10">
      <t>センイ</t>
    </rPh>
    <rPh sb="18" eb="20">
      <t>イガイ</t>
    </rPh>
    <phoneticPr fontId="5"/>
  </si>
  <si>
    <t>風力発電導入量(設備容量)(kw)</t>
  </si>
  <si>
    <t>総面積</t>
  </si>
  <si>
    <t>e-Stat＞都道府県・市町村のすがた＞地域別統計データベース＞都道府県データ＞</t>
    <rPh sb="7" eb="11">
      <t>トドウフケン</t>
    </rPh>
    <rPh sb="12" eb="15">
      <t>シチョウソン</t>
    </rPh>
    <rPh sb="20" eb="22">
      <t>チイキ</t>
    </rPh>
    <rPh sb="22" eb="23">
      <t>ベツ</t>
    </rPh>
    <rPh sb="23" eb="25">
      <t>トウケイ</t>
    </rPh>
    <rPh sb="32" eb="36">
      <t>トドウフケン</t>
    </rPh>
    <phoneticPr fontId="8"/>
  </si>
  <si>
    <t>都道府県立自然公園数(箇所)</t>
  </si>
  <si>
    <t>全国</t>
    <phoneticPr fontId="20"/>
  </si>
  <si>
    <t>県</t>
    <phoneticPr fontId="20"/>
  </si>
  <si>
    <t>可住地面積(km2)</t>
  </si>
  <si>
    <t>主要湖沼面積(km2)</t>
  </si>
  <si>
    <t>林野面積(km2)</t>
  </si>
  <si>
    <t>森林面積(km2)</t>
  </si>
  <si>
    <t>森林以外の草生地面積(km2)</t>
  </si>
  <si>
    <t>自然環境保全地域面積(km2)</t>
  </si>
  <si>
    <t>評価総地積(課税対象土地)(km2)</t>
  </si>
  <si>
    <t>評価総地積(田)(km2)</t>
  </si>
  <si>
    <t>評価総地積(畑)(km2)</t>
  </si>
  <si>
    <t>評価総地積(宅地)(km2)</t>
  </si>
  <si>
    <t>評価総地積(山林)(km2)</t>
  </si>
  <si>
    <t>評価総地積(牧場)(km2)</t>
  </si>
  <si>
    <t>評価総地積(原野)(km2)</t>
  </si>
  <si>
    <t>評価総地積(その他)(km2)</t>
  </si>
  <si>
    <t>人工造林面積(km2)</t>
  </si>
  <si>
    <t>自然公園面積(km2)</t>
  </si>
  <si>
    <t>都道府県立自然公園面積(km2)</t>
  </si>
  <si>
    <t>国立公園面積(km2)</t>
  </si>
  <si>
    <t>国定公園面積(km2)</t>
  </si>
  <si>
    <t>総面積から林野面積と主要湖沼面積を差し引いて算出したもの</t>
    <phoneticPr fontId="8"/>
  </si>
  <si>
    <t>森林面積+草生地面積</t>
    <rPh sb="0" eb="2">
      <t>シンリン</t>
    </rPh>
    <rPh sb="2" eb="4">
      <t>メンセキ</t>
    </rPh>
    <rPh sb="5" eb="6">
      <t>ソウ</t>
    </rPh>
    <rPh sb="6" eb="8">
      <t>セイチ</t>
    </rPh>
    <rPh sb="8" eb="10">
      <t>メンセキ</t>
    </rPh>
    <phoneticPr fontId="8"/>
  </si>
  <si>
    <t>県立公園+国定公園+国立公園</t>
    <rPh sb="0" eb="2">
      <t>ケンリツ</t>
    </rPh>
    <rPh sb="2" eb="4">
      <t>コウエン</t>
    </rPh>
    <rPh sb="5" eb="7">
      <t>コクテイ</t>
    </rPh>
    <rPh sb="7" eb="9">
      <t>コウエン</t>
    </rPh>
    <rPh sb="10" eb="12">
      <t>コクリツ</t>
    </rPh>
    <rPh sb="12" eb="14">
      <t>コウエン</t>
    </rPh>
    <phoneticPr fontId="8"/>
  </si>
  <si>
    <t>JR貨物発送量(千トン)</t>
    <rPh sb="8" eb="9">
      <t>セン</t>
    </rPh>
    <phoneticPr fontId="8"/>
  </si>
  <si>
    <t>JR貨物発送量(コンテナを除く)(千トン)</t>
  </si>
  <si>
    <t>JR輸送人員(百万人)</t>
    <rPh sb="7" eb="9">
      <t>ヒャクマン</t>
    </rPh>
    <phoneticPr fontId="8"/>
  </si>
  <si>
    <t>民鉄輸送人員(百万人)</t>
  </si>
  <si>
    <t>全国</t>
    <rPh sb="0" eb="2">
      <t>ゼンコク</t>
    </rPh>
    <phoneticPr fontId="8"/>
  </si>
  <si>
    <t>乳用牛_飼養戸数</t>
    <rPh sb="0" eb="3">
      <t>ニュウヨウギュウ</t>
    </rPh>
    <rPh sb="4" eb="6">
      <t>シヨウ</t>
    </rPh>
    <rPh sb="6" eb="8">
      <t>コスウ</t>
    </rPh>
    <phoneticPr fontId="8"/>
  </si>
  <si>
    <t>乳用牛_飼養頭数</t>
    <rPh sb="0" eb="3">
      <t>ニュウヨウギュウ</t>
    </rPh>
    <rPh sb="4" eb="6">
      <t>シヨウ</t>
    </rPh>
    <rPh sb="6" eb="8">
      <t>トウスウ</t>
    </rPh>
    <phoneticPr fontId="8"/>
  </si>
  <si>
    <t xml:space="preserve">… </t>
  </si>
  <si>
    <t>肉用牛_飼養戸数</t>
    <rPh sb="0" eb="3">
      <t>ニクヨウギュウ</t>
    </rPh>
    <rPh sb="4" eb="6">
      <t>シヨウ</t>
    </rPh>
    <rPh sb="6" eb="8">
      <t>コスウ</t>
    </rPh>
    <phoneticPr fontId="8"/>
  </si>
  <si>
    <t>肉用牛_飼養頭数</t>
    <rPh sb="0" eb="3">
      <t>ニクヨウギュウ</t>
    </rPh>
    <rPh sb="4" eb="6">
      <t>シヨウ</t>
    </rPh>
    <rPh sb="6" eb="8">
      <t>トウスウ</t>
    </rPh>
    <phoneticPr fontId="8"/>
  </si>
  <si>
    <t>豚_飼養戸数</t>
    <rPh sb="0" eb="1">
      <t>ブタ</t>
    </rPh>
    <rPh sb="2" eb="4">
      <t>シヨウ</t>
    </rPh>
    <rPh sb="4" eb="6">
      <t>コスウ</t>
    </rPh>
    <phoneticPr fontId="8"/>
  </si>
  <si>
    <t>豚_飼養頭数</t>
    <rPh sb="0" eb="1">
      <t>ブタ</t>
    </rPh>
    <rPh sb="2" eb="4">
      <t>シヨウ</t>
    </rPh>
    <rPh sb="4" eb="6">
      <t>トウスウ</t>
    </rPh>
    <phoneticPr fontId="8"/>
  </si>
  <si>
    <t>採卵鶏_飼養戸数</t>
    <rPh sb="0" eb="3">
      <t>サイランケイ</t>
    </rPh>
    <rPh sb="4" eb="6">
      <t>シヨウ</t>
    </rPh>
    <rPh sb="6" eb="8">
      <t>コスウ</t>
    </rPh>
    <phoneticPr fontId="8"/>
  </si>
  <si>
    <t>ブロイラー_飼養戸数</t>
    <rPh sb="6" eb="8">
      <t>シヨウ</t>
    </rPh>
    <rPh sb="8" eb="10">
      <t>コスウ</t>
    </rPh>
    <phoneticPr fontId="8"/>
  </si>
  <si>
    <t>採卵鶏_飼養羽数(千羽)</t>
    <rPh sb="0" eb="3">
      <t>サイランケイ</t>
    </rPh>
    <rPh sb="4" eb="6">
      <t>シヨウ</t>
    </rPh>
    <rPh sb="6" eb="7">
      <t>ハ</t>
    </rPh>
    <rPh sb="7" eb="8">
      <t>スウ</t>
    </rPh>
    <rPh sb="9" eb="11">
      <t>センバ</t>
    </rPh>
    <phoneticPr fontId="8"/>
  </si>
  <si>
    <t>ブロイラー_飼養羽数(千羽)</t>
    <rPh sb="6" eb="8">
      <t>シヨウ</t>
    </rPh>
    <rPh sb="8" eb="9">
      <t>ハ</t>
    </rPh>
    <rPh sb="9" eb="10">
      <t>スウ</t>
    </rPh>
    <rPh sb="11" eb="13">
      <t>センバ</t>
    </rPh>
    <phoneticPr fontId="8"/>
  </si>
  <si>
    <t>畜産統計調査</t>
    <rPh sb="0" eb="2">
      <t>チクサン</t>
    </rPh>
    <rPh sb="2" eb="4">
      <t>トウケイ</t>
    </rPh>
    <rPh sb="4" eb="6">
      <t>チョウサ</t>
    </rPh>
    <phoneticPr fontId="8"/>
  </si>
  <si>
    <t>全国</t>
  </si>
  <si>
    <t>供給区域内普及率 (%)</t>
  </si>
  <si>
    <t>供給区域内世帯数 (千世帯)</t>
    <rPh sb="10" eb="11">
      <t>セン</t>
    </rPh>
    <phoneticPr fontId="8"/>
  </si>
  <si>
    <t>線形回帰式で推定値補完</t>
  </si>
  <si>
    <t>－</t>
    <phoneticPr fontId="8"/>
  </si>
  <si>
    <t>ごみ焼却残渣(千t)</t>
    <rPh sb="2" eb="4">
      <t>ショウキャク</t>
    </rPh>
    <rPh sb="4" eb="6">
      <t>ザンサ</t>
    </rPh>
    <phoneticPr fontId="8"/>
  </si>
  <si>
    <t>焼却施設以外からの処理残渣(千t)</t>
    <rPh sb="0" eb="2">
      <t>ショウキャク</t>
    </rPh>
    <rPh sb="2" eb="4">
      <t>シセツ</t>
    </rPh>
    <rPh sb="4" eb="6">
      <t>イガイ</t>
    </rPh>
    <rPh sb="9" eb="11">
      <t>ショリ</t>
    </rPh>
    <rPh sb="11" eb="13">
      <t>ザンサ</t>
    </rPh>
    <phoneticPr fontId="8"/>
  </si>
  <si>
    <t>直接最終処分量(千t)</t>
    <rPh sb="0" eb="2">
      <t>チョクセツ</t>
    </rPh>
    <rPh sb="2" eb="4">
      <t>サイシュウ</t>
    </rPh>
    <rPh sb="4" eb="6">
      <t>ショブン</t>
    </rPh>
    <rPh sb="6" eb="7">
      <t>リョウ</t>
    </rPh>
    <phoneticPr fontId="8"/>
  </si>
  <si>
    <t>最終処分場埋立容量(千ｍ3)</t>
    <rPh sb="10" eb="11">
      <t>セン</t>
    </rPh>
    <phoneticPr fontId="5"/>
  </si>
  <si>
    <t>最終処分場残余容量(千ｍ3)</t>
    <rPh sb="10" eb="11">
      <t>セン</t>
    </rPh>
    <phoneticPr fontId="8"/>
  </si>
  <si>
    <t>ごみのリサイクル率(災害廃棄物含む､％)</t>
    <rPh sb="10" eb="12">
      <t>サイガイ</t>
    </rPh>
    <rPh sb="12" eb="15">
      <t>ハイキブツ</t>
    </rPh>
    <rPh sb="15" eb="16">
      <t>フク</t>
    </rPh>
    <phoneticPr fontId="8"/>
  </si>
  <si>
    <t>ごみ総排出量(千t)</t>
    <rPh sb="2" eb="3">
      <t>ソウ</t>
    </rPh>
    <rPh sb="3" eb="5">
      <t>ハイシュツ</t>
    </rPh>
    <rPh sb="5" eb="6">
      <t>リョウ</t>
    </rPh>
    <phoneticPr fontId="6"/>
  </si>
  <si>
    <t>??</t>
    <phoneticPr fontId="8"/>
  </si>
  <si>
    <t>比重0.8163として</t>
    <rPh sb="0" eb="2">
      <t>ヒジュウ</t>
    </rPh>
    <phoneticPr fontId="8"/>
  </si>
  <si>
    <t>最終処分場埋立容量(千ｍ3/年度)</t>
    <rPh sb="10" eb="11">
      <t>セン</t>
    </rPh>
    <phoneticPr fontId="5"/>
  </si>
  <si>
    <t>ガス販売量 (100万MJ)</t>
  </si>
  <si>
    <t xml:space="preserve">需要家メーター取付数(年末) (千個) </t>
    <rPh sb="16" eb="17">
      <t>セン</t>
    </rPh>
    <phoneticPr fontId="8"/>
  </si>
  <si>
    <t>1人当たり一般廃棄物発生量(kg/年/人)</t>
  </si>
  <si>
    <t>1人当たり一般廃棄物焼却量(kg/年/人)</t>
  </si>
  <si>
    <t>1人当たり使用電力量(kwh/人/年)</t>
  </si>
  <si>
    <t>1人1日当たりの排出量(g/人日)</t>
  </si>
  <si>
    <t>1世帯あたり乗用･軽乗用車台数</t>
    <phoneticPr fontId="8"/>
  </si>
  <si>
    <t>1世帯あたり保有車両数</t>
    <rPh sb="6" eb="8">
      <t>ホユウ</t>
    </rPh>
    <rPh sb="8" eb="10">
      <t>シャリョウ</t>
    </rPh>
    <phoneticPr fontId="8"/>
  </si>
  <si>
    <t>石炭需用(千t)</t>
  </si>
  <si>
    <t>海上貨物_国内移入(主要港湾_百万t)</t>
    <rPh sb="0" eb="2">
      <t>カイジョウ</t>
    </rPh>
    <rPh sb="2" eb="4">
      <t>カモツ</t>
    </rPh>
    <rPh sb="5" eb="7">
      <t>コクナイ</t>
    </rPh>
    <rPh sb="7" eb="9">
      <t>イニュウ</t>
    </rPh>
    <rPh sb="10" eb="12">
      <t>シュヨウ</t>
    </rPh>
    <rPh sb="12" eb="14">
      <t>コウワン</t>
    </rPh>
    <phoneticPr fontId="5"/>
  </si>
  <si>
    <t>海上貨物_揚(主要港湾_含輸入輸出_百万t)</t>
    <rPh sb="0" eb="2">
      <t>カイジョウ</t>
    </rPh>
    <rPh sb="2" eb="4">
      <t>カモツ</t>
    </rPh>
    <rPh sb="5" eb="6">
      <t>ヨウ</t>
    </rPh>
    <rPh sb="12" eb="13">
      <t>フク</t>
    </rPh>
    <rPh sb="13" eb="15">
      <t>ユニュウ</t>
    </rPh>
    <rPh sb="15" eb="17">
      <t>ユシュツ</t>
    </rPh>
    <phoneticPr fontId="5"/>
  </si>
  <si>
    <t>貨物到着量_海運(百万t)</t>
  </si>
  <si>
    <t>輸送トン数(営業用自動車_百万t)</t>
    <rPh sb="6" eb="9">
      <t>エイギョウヨウ</t>
    </rPh>
    <rPh sb="9" eb="12">
      <t>ジドウシャ</t>
    </rPh>
    <phoneticPr fontId="5"/>
  </si>
  <si>
    <t>輸送トン数(自家用自動車_百万t)</t>
    <rPh sb="6" eb="8">
      <t>ジカ</t>
    </rPh>
    <rPh sb="8" eb="9">
      <t>ヨウ</t>
    </rPh>
    <rPh sb="9" eb="12">
      <t>ジドウシャ</t>
    </rPh>
    <phoneticPr fontId="5"/>
  </si>
  <si>
    <t>輸送トン数(自動車_計_百万t)</t>
    <rPh sb="6" eb="9">
      <t>ジドウシャ</t>
    </rPh>
    <rPh sb="10" eb="11">
      <t>ケイ</t>
    </rPh>
    <phoneticPr fontId="5"/>
  </si>
  <si>
    <t>石炭算出高(百万t)</t>
  </si>
  <si>
    <t>米収穫高(水稲･陸稲､百万t)</t>
  </si>
  <si>
    <t>硫酸生産高(百万t)</t>
  </si>
  <si>
    <t>硫安生産高(百万t)</t>
  </si>
  <si>
    <t>セメント生産高(百万t)</t>
  </si>
  <si>
    <t>パルプ生産高(百万t)</t>
  </si>
  <si>
    <t>し尿処理量(し尿＋浄化槽汚泥＋自家処理量)(kL)</t>
  </si>
  <si>
    <t>原油輸入量(百万kL)</t>
  </si>
  <si>
    <t>都市ガス販売量(兆kcal)</t>
  </si>
  <si>
    <t>ごみ直接焼却量(千t)</t>
  </si>
  <si>
    <t>ごみ直接搬入量)(千t)</t>
  </si>
  <si>
    <t>ごみ集団回収量)(千t)</t>
  </si>
  <si>
    <t>ごみ自家処理量)(千t)</t>
  </si>
  <si>
    <t>ごみ直接資源化(千t)</t>
  </si>
  <si>
    <t>ごみ中間処理後再生利用量(千t)</t>
  </si>
  <si>
    <t>ごみ総排出量(千t)</t>
  </si>
  <si>
    <t>ごみ直接最終処分量(千t)</t>
  </si>
  <si>
    <t>ごみ最終処分量(千t)</t>
  </si>
  <si>
    <t>ごみ直接焼却量(ごみ発電(エネルギー利用)あり､千t)</t>
    <rPh sb="10" eb="12">
      <t>ハツデン</t>
    </rPh>
    <rPh sb="18" eb="20">
      <t>リヨウ</t>
    </rPh>
    <phoneticPr fontId="5"/>
  </si>
  <si>
    <t>ごみ直接焼却量(ごみ発電(エネルギー利用)なし､千t)</t>
    <rPh sb="10" eb="12">
      <t>ハツデン</t>
    </rPh>
    <rPh sb="18" eb="20">
      <t>リヨウ</t>
    </rPh>
    <phoneticPr fontId="5"/>
  </si>
  <si>
    <t>国内輸送量(貨物､十億tキロ)</t>
  </si>
  <si>
    <t>商船船腹量(百万総t)</t>
  </si>
  <si>
    <t>S55</t>
    <phoneticPr fontId="8"/>
  </si>
  <si>
    <t>S59</t>
    <phoneticPr fontId="8"/>
  </si>
  <si>
    <t>S63</t>
    <phoneticPr fontId="8"/>
  </si>
  <si>
    <t>H4</t>
    <phoneticPr fontId="8"/>
  </si>
  <si>
    <t>H8</t>
    <phoneticPr fontId="8"/>
  </si>
  <si>
    <t>H12</t>
    <phoneticPr fontId="8"/>
  </si>
  <si>
    <t>H16</t>
    <phoneticPr fontId="8"/>
  </si>
  <si>
    <t>H20</t>
    <phoneticPr fontId="8"/>
  </si>
  <si>
    <t>H24</t>
    <phoneticPr fontId="8"/>
  </si>
  <si>
    <t>H28</t>
    <phoneticPr fontId="8"/>
  </si>
  <si>
    <t>千世帯あたり保有車両数</t>
    <rPh sb="0" eb="1">
      <t>セン</t>
    </rPh>
    <rPh sb="6" eb="8">
      <t>ホユウ</t>
    </rPh>
    <rPh sb="8" eb="10">
      <t>シャリョウ</t>
    </rPh>
    <phoneticPr fontId="8"/>
  </si>
  <si>
    <t>消費量_計(石油換算百万TOE(t))</t>
    <rPh sb="4" eb="5">
      <t>ケイ</t>
    </rPh>
    <rPh sb="6" eb="8">
      <t>セキユ</t>
    </rPh>
    <rPh sb="8" eb="10">
      <t>カンサン</t>
    </rPh>
    <rPh sb="10" eb="11">
      <t>ヒャク</t>
    </rPh>
    <phoneticPr fontId="8"/>
  </si>
  <si>
    <t>H2:京都議定書基準年</t>
    <rPh sb="3" eb="5">
      <t>キョウト</t>
    </rPh>
    <rPh sb="5" eb="8">
      <t>ギテイショ</t>
    </rPh>
    <rPh sb="8" eb="10">
      <t>キジュン</t>
    </rPh>
    <rPh sb="10" eb="11">
      <t>ネン</t>
    </rPh>
    <phoneticPr fontId="8"/>
  </si>
  <si>
    <t>うるう年</t>
    <rPh sb="3" eb="4">
      <t>ネン</t>
    </rPh>
    <phoneticPr fontId="8"/>
  </si>
  <si>
    <t>計算式記入</t>
    <rPh sb="0" eb="3">
      <t>ケイサンシキ</t>
    </rPh>
    <rPh sb="3" eb="5">
      <t>キニュウ</t>
    </rPh>
    <phoneticPr fontId="8"/>
  </si>
  <si>
    <t>エネルギー消費と産業活動によるCO2排出量(100万t-C)：消費量･生産量にCO2排出係数乗じた。石炭:0.966t-C/TOE･石油:0.804t-C/TOE･天然ガス:0.573t-C/TOE･セメント生産:0.137t-C/t</t>
  </si>
  <si>
    <t>発電電力量(水力､百万kwh)</t>
    <rPh sb="0" eb="2">
      <t>ハツデン</t>
    </rPh>
    <rPh sb="2" eb="4">
      <t>デンリョク</t>
    </rPh>
    <rPh sb="4" eb="5">
      <t>リョウ</t>
    </rPh>
    <rPh sb="6" eb="8">
      <t>スイリョク</t>
    </rPh>
    <phoneticPr fontId="8"/>
  </si>
  <si>
    <t>発電電力量(火力､百万kwh)</t>
    <rPh sb="0" eb="2">
      <t>ハツデン</t>
    </rPh>
    <rPh sb="2" eb="4">
      <t>デンリョク</t>
    </rPh>
    <rPh sb="4" eb="5">
      <t>リョウ</t>
    </rPh>
    <rPh sb="6" eb="8">
      <t>カリョク</t>
    </rPh>
    <phoneticPr fontId="8"/>
  </si>
  <si>
    <t>発電電力量(原子力､百万kwh)</t>
    <rPh sb="0" eb="2">
      <t>ハツデン</t>
    </rPh>
    <rPh sb="2" eb="4">
      <t>デンリョク</t>
    </rPh>
    <rPh sb="4" eb="5">
      <t>リョウ</t>
    </rPh>
    <rPh sb="6" eb="9">
      <t>ゲンシリョク</t>
    </rPh>
    <phoneticPr fontId="8"/>
  </si>
  <si>
    <t>発電電力量(電気事業用計､百万kwh)</t>
    <rPh sb="0" eb="2">
      <t>ハツデン</t>
    </rPh>
    <rPh sb="2" eb="4">
      <t>デンリョク</t>
    </rPh>
    <rPh sb="4" eb="5">
      <t>リョウ</t>
    </rPh>
    <rPh sb="6" eb="8">
      <t>デンキ</t>
    </rPh>
    <rPh sb="8" eb="11">
      <t>ジギョウヨウ</t>
    </rPh>
    <rPh sb="11" eb="12">
      <t>ケイ</t>
    </rPh>
    <phoneticPr fontId="8"/>
  </si>
  <si>
    <t>発電電力量(その他=地熱+太陽+風力､百万kwh)</t>
    <rPh sb="0" eb="2">
      <t>ハツデン</t>
    </rPh>
    <rPh sb="2" eb="4">
      <t>デンリョク</t>
    </rPh>
    <rPh sb="4" eb="5">
      <t>リョウ</t>
    </rPh>
    <rPh sb="8" eb="9">
      <t>タ</t>
    </rPh>
    <rPh sb="10" eb="12">
      <t>チネツ</t>
    </rPh>
    <rPh sb="13" eb="15">
      <t>タイヨウ</t>
    </rPh>
    <rPh sb="16" eb="18">
      <t>フウリョク</t>
    </rPh>
    <phoneticPr fontId="8"/>
  </si>
  <si>
    <t>S63以降､地熱･太陽光･風力･燃料電池含む､地熱はS63以前｡電気事業用で自家発は含まない｡ごみ発電･バイオマスは火力に含む</t>
    <rPh sb="3" eb="5">
      <t>イコウ</t>
    </rPh>
    <rPh sb="23" eb="25">
      <t>チネツ</t>
    </rPh>
    <rPh sb="29" eb="31">
      <t>イゼン</t>
    </rPh>
    <rPh sb="32" eb="34">
      <t>デンキ</t>
    </rPh>
    <rPh sb="34" eb="37">
      <t>ジギョウヨウ</t>
    </rPh>
    <rPh sb="38" eb="41">
      <t>ジカハツ</t>
    </rPh>
    <rPh sb="42" eb="43">
      <t>フク</t>
    </rPh>
    <rPh sb="49" eb="51">
      <t>ハツデン</t>
    </rPh>
    <rPh sb="58" eb="60">
      <t>カリョク</t>
    </rPh>
    <rPh sb="61" eb="62">
      <t>フク</t>
    </rPh>
    <phoneticPr fontId="8"/>
  </si>
  <si>
    <t>発電電力量(地熱､百万kwh)</t>
    <rPh sb="0" eb="2">
      <t>ハツデン</t>
    </rPh>
    <rPh sb="2" eb="4">
      <t>デンリョク</t>
    </rPh>
    <rPh sb="4" eb="5">
      <t>リョウ</t>
    </rPh>
    <rPh sb="6" eb="8">
      <t>チネツ</t>
    </rPh>
    <phoneticPr fontId="8"/>
  </si>
  <si>
    <t>発電電力量(太陽､百万kwh)</t>
    <rPh sb="0" eb="2">
      <t>ハツデン</t>
    </rPh>
    <rPh sb="2" eb="4">
      <t>デンリョク</t>
    </rPh>
    <rPh sb="4" eb="5">
      <t>リョウ</t>
    </rPh>
    <rPh sb="6" eb="8">
      <t>タイヨウ</t>
    </rPh>
    <phoneticPr fontId="8"/>
  </si>
  <si>
    <t>発電電力量(風力､百万kwh)</t>
    <rPh sb="0" eb="2">
      <t>ハツデン</t>
    </rPh>
    <rPh sb="2" eb="4">
      <t>デンリョク</t>
    </rPh>
    <rPh sb="4" eb="5">
      <t>リョウ</t>
    </rPh>
    <rPh sb="6" eb="8">
      <t>フウリョク</t>
    </rPh>
    <phoneticPr fontId="8"/>
  </si>
  <si>
    <t>e-Stat＞統計年鑑等の統計書＞日本の長期統計系列＞エネルギー･水＞発電電力量､H23以降｢電力調査統計(エネ庁)｣</t>
    <rPh sb="7" eb="9">
      <t>トウケイ</t>
    </rPh>
    <rPh sb="9" eb="11">
      <t>ネンカン</t>
    </rPh>
    <rPh sb="11" eb="12">
      <t>トウ</t>
    </rPh>
    <rPh sb="13" eb="15">
      <t>トウケイ</t>
    </rPh>
    <rPh sb="15" eb="16">
      <t>ショ</t>
    </rPh>
    <rPh sb="17" eb="19">
      <t>ニホン</t>
    </rPh>
    <rPh sb="20" eb="22">
      <t>チョウキ</t>
    </rPh>
    <rPh sb="22" eb="24">
      <t>トウケイ</t>
    </rPh>
    <rPh sb="24" eb="26">
      <t>ケイレツ</t>
    </rPh>
    <rPh sb="33" eb="34">
      <t>ミズ</t>
    </rPh>
    <rPh sb="35" eb="37">
      <t>ハツデン</t>
    </rPh>
    <rPh sb="37" eb="39">
      <t>デンリョク</t>
    </rPh>
    <rPh sb="39" eb="40">
      <t>リョウ</t>
    </rPh>
    <rPh sb="44" eb="46">
      <t>イコウ</t>
    </rPh>
    <phoneticPr fontId="8"/>
  </si>
  <si>
    <t>e-Stat＞統計年鑑等の統計書＞日本の長期統計系列＞エネルギー･水＞家庭用燃料消費量</t>
    <rPh sb="7" eb="9">
      <t>トウケイ</t>
    </rPh>
    <rPh sb="9" eb="11">
      <t>ネンカン</t>
    </rPh>
    <rPh sb="11" eb="12">
      <t>トウ</t>
    </rPh>
    <rPh sb="13" eb="15">
      <t>トウケイ</t>
    </rPh>
    <rPh sb="15" eb="16">
      <t>ショ</t>
    </rPh>
    <rPh sb="17" eb="19">
      <t>ニホン</t>
    </rPh>
    <rPh sb="20" eb="22">
      <t>チョウキ</t>
    </rPh>
    <rPh sb="22" eb="24">
      <t>トウケイ</t>
    </rPh>
    <rPh sb="24" eb="26">
      <t>ケイレツ</t>
    </rPh>
    <rPh sb="33" eb="34">
      <t>ミズ</t>
    </rPh>
    <rPh sb="35" eb="38">
      <t>カテイヨウ</t>
    </rPh>
    <rPh sb="38" eb="40">
      <t>ネンリョウ</t>
    </rPh>
    <rPh sb="40" eb="43">
      <t>ショウヒリョウ</t>
    </rPh>
    <phoneticPr fontId="8"/>
  </si>
  <si>
    <t>e-Stat＞統計年鑑等の統計書＞日本の長期統計系列＞エネルギー･水＞県別販売量普及率</t>
    <rPh sb="7" eb="9">
      <t>トウケイ</t>
    </rPh>
    <rPh sb="9" eb="11">
      <t>ネンカン</t>
    </rPh>
    <rPh sb="11" eb="12">
      <t>トウ</t>
    </rPh>
    <rPh sb="13" eb="15">
      <t>トウケイ</t>
    </rPh>
    <rPh sb="15" eb="16">
      <t>ショ</t>
    </rPh>
    <rPh sb="17" eb="19">
      <t>ニホン</t>
    </rPh>
    <rPh sb="20" eb="22">
      <t>チョウキ</t>
    </rPh>
    <rPh sb="22" eb="24">
      <t>トウケイ</t>
    </rPh>
    <rPh sb="24" eb="26">
      <t>ケイレツ</t>
    </rPh>
    <rPh sb="33" eb="34">
      <t>ミズ</t>
    </rPh>
    <rPh sb="35" eb="37">
      <t>ケンベツ</t>
    </rPh>
    <rPh sb="37" eb="39">
      <t>ハンバイ</t>
    </rPh>
    <rPh sb="39" eb="40">
      <t>リョウ</t>
    </rPh>
    <rPh sb="40" eb="42">
      <t>フキュウ</t>
    </rPh>
    <rPh sb="42" eb="43">
      <t>リツ</t>
    </rPh>
    <phoneticPr fontId="8"/>
  </si>
  <si>
    <t>h23は工業統計調査デタがなく、H24経済センサス－活動調査　製造業(品目編)(総務省・経済産業省)から転載した。</t>
  </si>
  <si>
    <t>生産者価格表示の国内総生産(H2基準,名目_十億円)</t>
    <rPh sb="0" eb="3">
      <t>セイサンシャ</t>
    </rPh>
    <rPh sb="3" eb="5">
      <t>カカク</t>
    </rPh>
    <rPh sb="5" eb="7">
      <t>ヒョウジ</t>
    </rPh>
    <rPh sb="8" eb="10">
      <t>コクナイ</t>
    </rPh>
    <rPh sb="10" eb="13">
      <t>ソウセイサン</t>
    </rPh>
    <rPh sb="16" eb="18">
      <t>キジュン</t>
    </rPh>
    <rPh sb="19" eb="21">
      <t>メイモク</t>
    </rPh>
    <rPh sb="22" eb="25">
      <t>ジュウオクエン</t>
    </rPh>
    <phoneticPr fontId="4"/>
  </si>
  <si>
    <t>生産者価格表示の国内総生産(H2基準,実質_十億円)</t>
    <rPh sb="0" eb="3">
      <t>セイサンシャ</t>
    </rPh>
    <rPh sb="3" eb="5">
      <t>カカク</t>
    </rPh>
    <rPh sb="5" eb="7">
      <t>ヒョウジ</t>
    </rPh>
    <rPh sb="8" eb="10">
      <t>コクナイ</t>
    </rPh>
    <rPh sb="10" eb="13">
      <t>ソウセイサン</t>
    </rPh>
    <rPh sb="19" eb="21">
      <t>ジッシツ</t>
    </rPh>
    <rPh sb="22" eb="25">
      <t>ジュウオクエン</t>
    </rPh>
    <phoneticPr fontId="4"/>
  </si>
  <si>
    <t>e-Stat&gt;統計年鑑等の統計書＞  日本の長期統計系列 &gt; 目次 &gt; 第3章　国民経済計算</t>
    <rPh sb="7" eb="9">
      <t>トウケイ</t>
    </rPh>
    <rPh sb="9" eb="11">
      <t>ネンカン</t>
    </rPh>
    <rPh sb="11" eb="12">
      <t>トウ</t>
    </rPh>
    <rPh sb="13" eb="15">
      <t>トウケイ</t>
    </rPh>
    <rPh sb="15" eb="16">
      <t>ショ</t>
    </rPh>
    <phoneticPr fontId="8"/>
  </si>
  <si>
    <t>国内総生産GDP(支出側)_名目暦年</t>
    <rPh sb="14" eb="16">
      <t>メイモク</t>
    </rPh>
    <rPh sb="16" eb="18">
      <t>レキネン</t>
    </rPh>
    <phoneticPr fontId="8"/>
  </si>
  <si>
    <t>国内総生産GDP(支出側)_実質暦年</t>
    <rPh sb="14" eb="16">
      <t>ジッシツ</t>
    </rPh>
    <rPh sb="16" eb="18">
      <t>レキネン</t>
    </rPh>
    <phoneticPr fontId="8"/>
  </si>
  <si>
    <t>県</t>
  </si>
  <si>
    <t>総面積(北方地域及び竹島を含む)(km2)</t>
  </si>
  <si>
    <t>総面積(北方地域及び竹島を除く)(km2)</t>
  </si>
  <si>
    <t>CO2排出量合計(100万t-C)</t>
  </si>
  <si>
    <t>H22から田耕地の種類別面積(普通田、特殊田)の調査を廃止</t>
    <rPh sb="5" eb="6">
      <t>デン</t>
    </rPh>
    <rPh sb="6" eb="8">
      <t>コウチ</t>
    </rPh>
    <rPh sb="9" eb="12">
      <t>シュルイベツ</t>
    </rPh>
    <rPh sb="12" eb="14">
      <t>メンセキ</t>
    </rPh>
    <rPh sb="15" eb="17">
      <t>フツウ</t>
    </rPh>
    <rPh sb="17" eb="18">
      <t>デン</t>
    </rPh>
    <rPh sb="19" eb="21">
      <t>トクシュ</t>
    </rPh>
    <rPh sb="21" eb="22">
      <t>デン</t>
    </rPh>
    <rPh sb="24" eb="26">
      <t>チョウサ</t>
    </rPh>
    <rPh sb="27" eb="29">
      <t>ハイシ</t>
    </rPh>
    <phoneticPr fontId="6"/>
  </si>
  <si>
    <t>普通田(km2)</t>
  </si>
  <si>
    <t>特殊田(km2)</t>
  </si>
  <si>
    <t>普通畑(km2)</t>
  </si>
  <si>
    <t>樹園地(km2)</t>
  </si>
  <si>
    <t>牧草地(km2)</t>
  </si>
  <si>
    <t>農地_県計(km2)</t>
    <rPh sb="0" eb="2">
      <t>ノウチ</t>
    </rPh>
    <rPh sb="3" eb="4">
      <t>ケン</t>
    </rPh>
    <rPh sb="4" eb="5">
      <t>ケイ</t>
    </rPh>
    <phoneticPr fontId="8"/>
  </si>
  <si>
    <t>農地_全国計(km2)</t>
    <rPh sb="0" eb="2">
      <t>ノウチ</t>
    </rPh>
    <rPh sb="3" eb="5">
      <t>ゼンコク</t>
    </rPh>
    <rPh sb="5" eb="6">
      <t>ケイ</t>
    </rPh>
    <phoneticPr fontId="8"/>
  </si>
  <si>
    <t>作物統計調査&gt;面積調査&gt;長期累年</t>
  </si>
  <si>
    <t>作物統計調査&gt;面積調査&gt;長期累年</t>
    <phoneticPr fontId="8"/>
  </si>
  <si>
    <t>土地利用の現況と施策の概要(地域復興支援課)</t>
    <rPh sb="0" eb="2">
      <t>トチ</t>
    </rPh>
    <rPh sb="2" eb="4">
      <t>リヨウ</t>
    </rPh>
    <rPh sb="5" eb="7">
      <t>ゲンキョウ</t>
    </rPh>
    <rPh sb="8" eb="10">
      <t>シサク</t>
    </rPh>
    <rPh sb="11" eb="13">
      <t>ガイヨウ</t>
    </rPh>
    <rPh sb="14" eb="16">
      <t>チイキ</t>
    </rPh>
    <rPh sb="16" eb="18">
      <t>フッコウ</t>
    </rPh>
    <rPh sb="18" eb="20">
      <t>シエン</t>
    </rPh>
    <rPh sb="20" eb="21">
      <t>カ</t>
    </rPh>
    <phoneticPr fontId="5"/>
  </si>
  <si>
    <t>県統計年鑑</t>
    <rPh sb="0" eb="1">
      <t>ケン</t>
    </rPh>
    <rPh sb="1" eb="3">
      <t>トウケイ</t>
    </rPh>
    <rPh sb="3" eb="5">
      <t>ネンカン</t>
    </rPh>
    <phoneticPr fontId="8"/>
  </si>
  <si>
    <t>土地利用の現況と施策の概要(地域復興支援課)､H23から､農地＝田+畑､原野等＝原野+牧草採草地､H22以前は農用地＝田+畑+牧草採草地の区分があった</t>
    <rPh sb="0" eb="2">
      <t>トチ</t>
    </rPh>
    <rPh sb="2" eb="4">
      <t>リヨウ</t>
    </rPh>
    <rPh sb="5" eb="7">
      <t>ゲンキョウ</t>
    </rPh>
    <rPh sb="8" eb="10">
      <t>シサク</t>
    </rPh>
    <rPh sb="11" eb="13">
      <t>ガイヨウ</t>
    </rPh>
    <rPh sb="14" eb="16">
      <t>チイキ</t>
    </rPh>
    <rPh sb="16" eb="18">
      <t>フッコウ</t>
    </rPh>
    <rPh sb="18" eb="20">
      <t>シエン</t>
    </rPh>
    <rPh sb="20" eb="21">
      <t>カ</t>
    </rPh>
    <rPh sb="52" eb="54">
      <t>イゼン</t>
    </rPh>
    <rPh sb="55" eb="58">
      <t>ノウヨウチ</t>
    </rPh>
    <rPh sb="69" eb="71">
      <t>クブン</t>
    </rPh>
    <phoneticPr fontId="5"/>
  </si>
  <si>
    <t>固定資産税の課税客体とされた土地の面積の合計から､非課税土地を除いた面積の合計｡H23から､農地＝田+畑､原野等＝原野+牧草採草地､H22以前は農用地＝田+畑+牧草採草地の区分があった</t>
  </si>
  <si>
    <t>固定資産税の課税客体とされた土地の面積の合計から､非課税土地を除いた面積の合計｡H23から､農地＝田+畑､原野等＝原野+牧草採草地､H22以前は農用地＝田+畑+牧草採草地の区分があった</t>
    <phoneticPr fontId="8"/>
  </si>
  <si>
    <t>固定資産税の課税客体とされた土地の面積の合計から､非課税土地を除いた面積の合計｡H23から､農地＝田+畑､原野等＝原野+牧草採草地､H22以前は農用地＝田+畑+牧草採草地の区分があった</t>
    <phoneticPr fontId="8"/>
  </si>
  <si>
    <t>山林+牧場+原野+その他｡固定資産税の課税客体とされた土地の面積の合計から､非課税土地を除いた面積の合計｡H23から､農地＝田+畑､原野等＝原野+牧草採草地､H22以前は農用地＝田+畑+牧草採草地の区分があった</t>
    <rPh sb="0" eb="2">
      <t>サンリン</t>
    </rPh>
    <rPh sb="3" eb="5">
      <t>ボクジョウ</t>
    </rPh>
    <rPh sb="6" eb="8">
      <t>ゲンヤ</t>
    </rPh>
    <rPh sb="11" eb="12">
      <t>タ</t>
    </rPh>
    <phoneticPr fontId="8"/>
  </si>
  <si>
    <t>農用地</t>
    <rPh sb="0" eb="3">
      <t>ノウヨウチ</t>
    </rPh>
    <phoneticPr fontId="8"/>
  </si>
  <si>
    <t>原野</t>
    <phoneticPr fontId="8"/>
  </si>
  <si>
    <t>原野等(H23から)</t>
    <rPh sb="0" eb="2">
      <t>ゲンヤ</t>
    </rPh>
    <rPh sb="2" eb="3">
      <t>トウ</t>
    </rPh>
    <phoneticPr fontId="8"/>
  </si>
  <si>
    <t>Ｐ・Ｐ＝プロパン・プロピレン、Ｐ・Ｂ＝プロパン・ブタン、プロピレン・ブチレン等プロパン、プロピレンを主成分とするもの。</t>
    <phoneticPr fontId="8"/>
  </si>
  <si>
    <t>Ｂ・Ｂ＝ブタン・ブチレンを主成分とするもの。</t>
    <phoneticPr fontId="8"/>
  </si>
  <si>
    <t>資源エネルギー統計年報</t>
    <rPh sb="0" eb="2">
      <t>シゲン</t>
    </rPh>
    <rPh sb="7" eb="9">
      <t>トウケイ</t>
    </rPh>
    <rPh sb="9" eb="11">
      <t>ネンポウ</t>
    </rPh>
    <phoneticPr fontId="8"/>
  </si>
  <si>
    <t>－</t>
    <phoneticPr fontId="8"/>
  </si>
  <si>
    <t>石油製品需給動態統計調査</t>
    <rPh sb="0" eb="2">
      <t>セキユ</t>
    </rPh>
    <rPh sb="2" eb="4">
      <t>セイヒン</t>
    </rPh>
    <rPh sb="4" eb="6">
      <t>ジュキュウ</t>
    </rPh>
    <rPh sb="6" eb="8">
      <t>ドウタイ</t>
    </rPh>
    <rPh sb="8" eb="10">
      <t>トウケイ</t>
    </rPh>
    <rPh sb="10" eb="12">
      <t>チョウサ</t>
    </rPh>
    <phoneticPr fontId="8"/>
  </si>
  <si>
    <t>H25前後年平均</t>
    <rPh sb="3" eb="5">
      <t>ゼンゴ</t>
    </rPh>
    <rPh sb="5" eb="6">
      <t>ネン</t>
    </rPh>
    <rPh sb="6" eb="8">
      <t>ヘイキン</t>
    </rPh>
    <phoneticPr fontId="8"/>
  </si>
  <si>
    <t>前後年から推定値</t>
    <rPh sb="0" eb="2">
      <t>ゼンゴ</t>
    </rPh>
    <rPh sb="2" eb="3">
      <t>ネン</t>
    </rPh>
    <rPh sb="5" eb="8">
      <t>スイテイチ</t>
    </rPh>
    <phoneticPr fontId="20"/>
  </si>
  <si>
    <t>全国</t>
    <rPh sb="0" eb="2">
      <t>ゼンコク</t>
    </rPh>
    <phoneticPr fontId="4"/>
  </si>
  <si>
    <t>県</t>
    <rPh sb="0" eb="1">
      <t>ケン</t>
    </rPh>
    <phoneticPr fontId="4"/>
  </si>
  <si>
    <t>...</t>
  </si>
  <si>
    <t>x</t>
  </si>
  <si>
    <t>電力(特定規模需要以外)+業務用電力+産業用その他</t>
    <rPh sb="0" eb="2">
      <t>デンリョク</t>
    </rPh>
    <rPh sb="3" eb="5">
      <t>トクテイ</t>
    </rPh>
    <rPh sb="5" eb="7">
      <t>キボ</t>
    </rPh>
    <rPh sb="7" eb="9">
      <t>ジュヨウ</t>
    </rPh>
    <rPh sb="9" eb="11">
      <t>イガイ</t>
    </rPh>
    <rPh sb="13" eb="16">
      <t>ギョウムヨウ</t>
    </rPh>
    <rPh sb="16" eb="18">
      <t>デンリョク</t>
    </rPh>
    <rPh sb="19" eb="22">
      <t>サンギョウヨウ</t>
    </rPh>
    <rPh sb="24" eb="25">
      <t>タ</t>
    </rPh>
    <phoneticPr fontId="8"/>
  </si>
  <si>
    <t>販売電力量(電灯･百万kwh)</t>
    <rPh sb="0" eb="2">
      <t>ハンバイ</t>
    </rPh>
    <phoneticPr fontId="22"/>
  </si>
  <si>
    <t>販売電力量(一般電力･百万kwh)</t>
    <rPh sb="6" eb="8">
      <t>イッパン</t>
    </rPh>
    <phoneticPr fontId="0"/>
  </si>
  <si>
    <t>販売電力量(大口電力･百万kwh)</t>
  </si>
  <si>
    <t>販売電力量合計(百万kwh)</t>
  </si>
  <si>
    <t>宮城県の水道</t>
    <rPh sb="0" eb="3">
      <t>ミヤギケン</t>
    </rPh>
    <rPh sb="4" eb="6">
      <t>スイドウ</t>
    </rPh>
    <phoneticPr fontId="20"/>
  </si>
  <si>
    <t>冷凍機器CFC回収製品台数</t>
  </si>
  <si>
    <t>冷凍機器CFC回収量</t>
  </si>
  <si>
    <t>冷凍機器CFC年度当初保管量</t>
  </si>
  <si>
    <t>冷凍機器CFC破壊業者引渡量</t>
  </si>
  <si>
    <t>冷凍機器CFC再利用量</t>
  </si>
  <si>
    <t>冷凍機器CFC年度末保管量</t>
  </si>
  <si>
    <t>冷凍機器HCFC回収製品台数</t>
  </si>
  <si>
    <t>冷凍機器HCFC回収量</t>
  </si>
  <si>
    <t>冷凍機器HCFC年度当初保管量</t>
  </si>
  <si>
    <t>冷凍機器HCFC破壊業者引渡量</t>
  </si>
  <si>
    <t>冷凍機器HCFC再利用量</t>
  </si>
  <si>
    <t>冷凍機器HCFC年度末保管量</t>
  </si>
  <si>
    <t>冷凍機器HFC回収製品台数</t>
  </si>
  <si>
    <t>冷凍機器HFC回収量</t>
  </si>
  <si>
    <t>冷凍機器HFC年度当初保管量</t>
  </si>
  <si>
    <t>冷凍機器HFC破壊業者引渡量</t>
  </si>
  <si>
    <t>冷凍機器HFC再利用量</t>
  </si>
  <si>
    <t>冷凍機器HFC年度末保管量</t>
  </si>
  <si>
    <t>カーエアコンCFC回収した台数(台)</t>
  </si>
  <si>
    <t>カーエアコンCFC回収量(kg)</t>
  </si>
  <si>
    <t>カーエアコンCFC年度当初保管量(kg)</t>
  </si>
  <si>
    <t>カーエアコンCFC破壊のため車メーカー等へ引渡量</t>
  </si>
  <si>
    <t>カーエアコンCFC再利用等された量(kg)</t>
  </si>
  <si>
    <t>カーエアコンCFC年度末保管量(kg)</t>
  </si>
  <si>
    <t>カーエアコンHFC回収した台数(台)</t>
  </si>
  <si>
    <t>カーエアコンHFC回収量(kg)</t>
  </si>
  <si>
    <t>カーエアコンHFC年度当初保管量(kg)</t>
  </si>
  <si>
    <t>カーエアコンHFC破壊のため自動車製造業者等に引き渡された量(kg)</t>
  </si>
  <si>
    <t>カーエアコンHFC再利用等された量(kg)</t>
  </si>
  <si>
    <t>カーエアコンHFC年度末保管量(kg)</t>
  </si>
  <si>
    <t>CFC出荷量(t)</t>
    <rPh sb="3" eb="5">
      <t>シュッカ</t>
    </rPh>
    <rPh sb="5" eb="6">
      <t>リョウ</t>
    </rPh>
    <phoneticPr fontId="20"/>
  </si>
  <si>
    <t>CFC排出量(t)</t>
    <rPh sb="3" eb="5">
      <t>ハイシュツ</t>
    </rPh>
    <rPh sb="5" eb="6">
      <t>リョウ</t>
    </rPh>
    <phoneticPr fontId="7"/>
  </si>
  <si>
    <t>HCFC生産量(ODPトン)</t>
    <rPh sb="4" eb="6">
      <t>セイサン</t>
    </rPh>
    <rPh sb="6" eb="7">
      <t>リョウ</t>
    </rPh>
    <phoneticPr fontId="20"/>
  </si>
  <si>
    <t>HCFC消費量(ODPトン)</t>
    <rPh sb="4" eb="7">
      <t>ショウヒリョウ</t>
    </rPh>
    <phoneticPr fontId="20"/>
  </si>
  <si>
    <t>CFC排出量合計_PRTR</t>
    <phoneticPr fontId="20"/>
  </si>
  <si>
    <t>CFC移動量合計_PRTR</t>
    <phoneticPr fontId="20"/>
  </si>
  <si>
    <t>HCFC排出量合計_PRTR</t>
    <phoneticPr fontId="20"/>
  </si>
  <si>
    <t>HCFC移動量合計_PRTR</t>
    <phoneticPr fontId="20"/>
  </si>
  <si>
    <t>県</t>
    <rPh sb="0" eb="1">
      <t>ケン</t>
    </rPh>
    <phoneticPr fontId="21"/>
  </si>
  <si>
    <t>全国</t>
    <rPh sb="0" eb="2">
      <t>ゼンコク</t>
    </rPh>
    <phoneticPr fontId="21"/>
  </si>
  <si>
    <t>H2~H5はH6~H10平均(0.931)で補正</t>
    <rPh sb="12" eb="14">
      <t>ヘイキン</t>
    </rPh>
    <rPh sb="22" eb="24">
      <t>ホセイ</t>
    </rPh>
    <phoneticPr fontId="8"/>
  </si>
  <si>
    <t>未</t>
    <rPh sb="0" eb="1">
      <t>ミ</t>
    </rPh>
    <phoneticPr fontId="13"/>
  </si>
  <si>
    <t>未</t>
    <rPh sb="0" eb="1">
      <t>ミ</t>
    </rPh>
    <phoneticPr fontId="24"/>
  </si>
  <si>
    <t>合併処理浄化槽に､農業集落排水施設は浄化槽にそれぞれ含む</t>
  </si>
  <si>
    <t>日本の廃棄物処理</t>
    <rPh sb="0" eb="2">
      <t>ニホン</t>
    </rPh>
    <rPh sb="3" eb="6">
      <t>ハイキブツ</t>
    </rPh>
    <rPh sb="6" eb="8">
      <t>ショリ</t>
    </rPh>
    <phoneticPr fontId="8"/>
  </si>
  <si>
    <t>燃料油販売量_計(千kl)</t>
  </si>
  <si>
    <t>ガソリン販売量(千kl)</t>
  </si>
  <si>
    <t>ガソリン販売量(自動車用)(千kl)</t>
  </si>
  <si>
    <t>ナフサ販売量(千kl)</t>
  </si>
  <si>
    <t>ジェット燃料油販売量(千kl)</t>
  </si>
  <si>
    <t>灯油販売量(千kl)</t>
  </si>
  <si>
    <t>軽油販売量(千kl)</t>
  </si>
  <si>
    <t>重油販売量_計(千kl)</t>
  </si>
  <si>
    <t>A重油販売量(千kl)</t>
  </si>
  <si>
    <t>B重油販売量(千kl)</t>
  </si>
  <si>
    <t>C重油販売量(千kl)</t>
  </si>
  <si>
    <t>グリース(潤滑油)販売量(千kl)</t>
  </si>
  <si>
    <t>アスファルト販売量(千t)</t>
  </si>
  <si>
    <t>アスファルト(燃焼用)販売量(千t)</t>
  </si>
  <si>
    <t>パラフィン販売量(千t)</t>
  </si>
  <si>
    <t>液化石油ガスLPG販売量(千t)</t>
  </si>
  <si>
    <t>P・P, P・B販売量(千t)</t>
  </si>
  <si>
    <t>B・B販売量(千t)</t>
  </si>
  <si>
    <t>液化天然ガスLNG販売量(千t)</t>
  </si>
  <si>
    <t>国県市町村道1km当たり自動車数</t>
  </si>
  <si>
    <t>国県市町村道1km当たり自動車数</t>
    <phoneticPr fontId="8"/>
  </si>
  <si>
    <t>ごみたい肥化施設_浄化槽汚泥量(kL)</t>
  </si>
  <si>
    <t>一般廃棄物処理事業実態調査</t>
    <rPh sb="0" eb="2">
      <t>イッパン</t>
    </rPh>
    <rPh sb="2" eb="5">
      <t>ハイキブツ</t>
    </rPh>
    <rPh sb="5" eb="7">
      <t>ショリ</t>
    </rPh>
    <rPh sb="7" eb="9">
      <t>ジギョウ</t>
    </rPh>
    <rPh sb="9" eb="11">
      <t>ジッタイ</t>
    </rPh>
    <rPh sb="11" eb="13">
      <t>チョウサ</t>
    </rPh>
    <phoneticPr fontId="5"/>
  </si>
  <si>
    <t>総人口(百万人)</t>
    <rPh sb="0" eb="3">
      <t>ソウジンコウ</t>
    </rPh>
    <rPh sb="4" eb="6">
      <t>ヒャクマン</t>
    </rPh>
    <rPh sb="6" eb="7">
      <t>ニン</t>
    </rPh>
    <phoneticPr fontId="8"/>
  </si>
  <si>
    <t>下水道人口(百万人)</t>
  </si>
  <si>
    <t>コミプラ人口(百万人)</t>
  </si>
  <si>
    <t>浄化槽人口(百万人)</t>
  </si>
  <si>
    <t>合併(百万人)</t>
  </si>
  <si>
    <t>単独(百万人)</t>
  </si>
  <si>
    <t>水洗化人口(百万人)</t>
  </si>
  <si>
    <t>計画収集人口(百万人)</t>
  </si>
  <si>
    <t>自家処理人口(百万人)</t>
  </si>
  <si>
    <t>年間総収集量(KL)</t>
  </si>
  <si>
    <t>年間処理量(下水道マンホール投入)(KL)</t>
  </si>
  <si>
    <t>年間処理量(処理施設処理)(KL)</t>
  </si>
  <si>
    <t>年間処理量(その他)(KL)</t>
  </si>
  <si>
    <t>自家処理量(下水道放流)(KL)</t>
  </si>
  <si>
    <t>自家処理量(し尿浄化槽)(KL)</t>
  </si>
  <si>
    <t>自家処理量(その他)(KL)</t>
  </si>
  <si>
    <t>し尿処理量/し尿処理施設</t>
    <rPh sb="1" eb="2">
      <t>ニョウ</t>
    </rPh>
    <rPh sb="2" eb="4">
      <t>ショリ</t>
    </rPh>
    <rPh sb="4" eb="5">
      <t>リョウ</t>
    </rPh>
    <phoneticPr fontId="8"/>
  </si>
  <si>
    <t>し尿処理量/ごみ堆肥化施設</t>
    <rPh sb="8" eb="11">
      <t>タイヒカ</t>
    </rPh>
    <rPh sb="11" eb="13">
      <t>シセツ</t>
    </rPh>
    <phoneticPr fontId="8"/>
  </si>
  <si>
    <t>し尿処理量/メタン化施設</t>
    <rPh sb="9" eb="10">
      <t>カ</t>
    </rPh>
    <rPh sb="10" eb="12">
      <t>シセツ</t>
    </rPh>
    <phoneticPr fontId="8"/>
  </si>
  <si>
    <t>し尿処理量/下水道投入</t>
  </si>
  <si>
    <t>し尿処理量/海洋投入</t>
  </si>
  <si>
    <t>し尿処理量/農地還元</t>
  </si>
  <si>
    <t>し尿処理量/その他</t>
  </si>
  <si>
    <t>浄化槽汚泥合計 (し尿処理施設+ごみ堆肥化施設+メタン化施設+下水道投入+海洋投入+農地還元+その他)</t>
    <rPh sb="0" eb="1">
      <t>ジョウカソウ</t>
    </rPh>
    <rPh sb="1" eb="3">
      <t>オデイ</t>
    </rPh>
    <rPh sb="5" eb="7">
      <t>ゴウケイ</t>
    </rPh>
    <phoneticPr fontId="8"/>
  </si>
  <si>
    <t>浄化槽汚泥/し尿処理施設</t>
    <rPh sb="0" eb="3">
      <t>ジョウカソウ</t>
    </rPh>
    <rPh sb="3" eb="5">
      <t>オデイ</t>
    </rPh>
    <phoneticPr fontId="8"/>
  </si>
  <si>
    <t>浄化槽汚泥/ごみ堆肥化施設</t>
    <rPh sb="8" eb="11">
      <t>タイヒカ</t>
    </rPh>
    <rPh sb="11" eb="13">
      <t>シセツ</t>
    </rPh>
    <phoneticPr fontId="8"/>
  </si>
  <si>
    <t>浄化槽汚泥/メタン化施設</t>
    <rPh sb="9" eb="10">
      <t>カ</t>
    </rPh>
    <rPh sb="10" eb="12">
      <t>シセツ</t>
    </rPh>
    <phoneticPr fontId="8"/>
  </si>
  <si>
    <t>浄化槽汚泥/下水道投入</t>
  </si>
  <si>
    <t>浄化槽汚泥/海洋投入</t>
  </si>
  <si>
    <t>浄化槽汚泥/農地還元</t>
  </si>
  <si>
    <t>浄化槽汚泥/その他</t>
  </si>
  <si>
    <t>自家処理量合計 (し尿+浄化槽汚泥)</t>
    <rPh sb="5" eb="7">
      <t>ゴウケイ</t>
    </rPh>
    <rPh sb="13" eb="15">
      <t>オデイ</t>
    </rPh>
    <phoneticPr fontId="8"/>
  </si>
  <si>
    <t>自家処理/し尿</t>
    <rPh sb="0" eb="2">
      <t>ジカ</t>
    </rPh>
    <rPh sb="2" eb="4">
      <t>ショリ</t>
    </rPh>
    <phoneticPr fontId="8"/>
  </si>
  <si>
    <t>自家処理/浄化槽汚泥</t>
  </si>
  <si>
    <t>日本人人口(国調･推計人口千人･10/1)</t>
  </si>
  <si>
    <t>貨物輸送実績_仙台空港(国際線含む､t)</t>
  </si>
  <si>
    <t>最終処分場埋立容量(ｍ3/年度)</t>
  </si>
  <si>
    <t>ごみ発電全連炉の焼却割合</t>
  </si>
  <si>
    <t>??</t>
  </si>
  <si>
    <t>原野</t>
  </si>
  <si>
    <t>燃料油販売量  計(千kL)</t>
  </si>
  <si>
    <t>Ｂ･C重油販売量</t>
  </si>
  <si>
    <t>供給区域内世帯数  (千世帯)</t>
  </si>
  <si>
    <t>ガス販売量 (kcal又はH11～MJ)</t>
  </si>
  <si>
    <t>都市ガス(10億kcal､H10~pJ)</t>
  </si>
  <si>
    <t>上水道給水人口(千人)</t>
  </si>
  <si>
    <t>簡易水道給水人口(千人)</t>
  </si>
  <si>
    <t>専用水道給水人口(千人)</t>
  </si>
  <si>
    <t>小型2輪</t>
  </si>
  <si>
    <t>軽4輪乗用</t>
  </si>
  <si>
    <t>軽4輪貨物</t>
  </si>
  <si>
    <t>軽3輪貨物</t>
  </si>
  <si>
    <t>軽2輪</t>
  </si>
  <si>
    <t>軽自動車総数(届出車両･千台)</t>
  </si>
  <si>
    <t>1世帯あたり乗用･軽乗用車台数</t>
  </si>
  <si>
    <t>HCFC出荷量(t)</t>
  </si>
  <si>
    <t>HFC出荷量(t)</t>
  </si>
  <si>
    <t>ハロン排出量(t)</t>
  </si>
  <si>
    <t>HCFC排出量(t)</t>
  </si>
  <si>
    <t>四塩化炭素排出量(t)</t>
  </si>
  <si>
    <t>1,1,1-トリクロロエタン排出量(t)</t>
  </si>
  <si>
    <t>臭化メチル排出量(t)</t>
  </si>
  <si>
    <t>CFC排出量合計_PRTR</t>
  </si>
  <si>
    <t>CFC移動量合計_PRTR</t>
  </si>
  <si>
    <t>HCFC排出量合計_PRTR</t>
  </si>
  <si>
    <t>HCFC移動量合計_PRTR</t>
  </si>
  <si>
    <t>総面積</t>
    <phoneticPr fontId="5"/>
  </si>
  <si>
    <t>農地(H23から)</t>
    <rPh sb="0" eb="2">
      <t>ノウチ</t>
    </rPh>
    <phoneticPr fontId="20"/>
  </si>
  <si>
    <t>し尿処理施設_汲取し尿量(千kL)</t>
    <rPh sb="13" eb="14">
      <t>セン</t>
    </rPh>
    <phoneticPr fontId="5"/>
  </si>
  <si>
    <t>全国</t>
    <rPh sb="0" eb="2">
      <t>ゼンコク</t>
    </rPh>
    <phoneticPr fontId="5"/>
  </si>
  <si>
    <t>県</t>
    <rPh sb="0" eb="1">
      <t>ケン</t>
    </rPh>
    <phoneticPr fontId="5"/>
  </si>
  <si>
    <t>出荷額等(億円)_食料品製造業</t>
  </si>
  <si>
    <t>出荷額等(億円)_飲料・たばこ・飼料製造業</t>
  </si>
  <si>
    <t>出荷額等(億円)_化学工業</t>
  </si>
  <si>
    <t>出荷額等(億円)_石油製品・石炭製品製造業</t>
  </si>
  <si>
    <t>出荷額等(億円)_石油精製業</t>
  </si>
  <si>
    <t>出荷額等(億円)_練炭・豆炭製造業</t>
  </si>
  <si>
    <t>出荷額等(億円)_コークス製造業</t>
  </si>
  <si>
    <t>出荷額等(億円)_窯業・土石製品製造業</t>
  </si>
  <si>
    <t>出荷額等(億円)_鉄鋼業</t>
  </si>
  <si>
    <t>出荷額等(億円)_金属製品製造業</t>
  </si>
  <si>
    <t>東北電力の排出係数(t-CO2/kwh)x1000</t>
    <rPh sb="0" eb="2">
      <t>トウホク</t>
    </rPh>
    <rPh sb="2" eb="4">
      <t>デンリョク</t>
    </rPh>
    <rPh sb="5" eb="7">
      <t>ハイシュツ</t>
    </rPh>
    <rPh sb="7" eb="9">
      <t>ケイスウ</t>
    </rPh>
    <phoneticPr fontId="20"/>
  </si>
  <si>
    <t>水力発電量(十億kwh)</t>
  </si>
  <si>
    <t>火力発電量(十億kwh)</t>
  </si>
  <si>
    <t>原子力発電量(十億kwh)</t>
  </si>
  <si>
    <t>特定規模需要(百万kWh)</t>
    <rPh sb="0" eb="2">
      <t>トクテイ</t>
    </rPh>
    <rPh sb="2" eb="4">
      <t>キボ</t>
    </rPh>
    <rPh sb="4" eb="6">
      <t>ジュヨウ</t>
    </rPh>
    <phoneticPr fontId="8"/>
  </si>
  <si>
    <t>ルームエアコン_世帯普及率(％)</t>
    <rPh sb="8" eb="10">
      <t>セタイ</t>
    </rPh>
    <rPh sb="10" eb="12">
      <t>フキュウ</t>
    </rPh>
    <rPh sb="12" eb="13">
      <t>リツ</t>
    </rPh>
    <phoneticPr fontId="8"/>
  </si>
  <si>
    <t>所有台数(台/2人以上千世帯)</t>
    <rPh sb="0" eb="2">
      <t>ショユウ</t>
    </rPh>
    <rPh sb="2" eb="4">
      <t>ダイスウ</t>
    </rPh>
    <rPh sb="5" eb="6">
      <t>ダイ</t>
    </rPh>
    <rPh sb="8" eb="11">
      <t>ニンイジョウ</t>
    </rPh>
    <rPh sb="11" eb="12">
      <t>セン</t>
    </rPh>
    <rPh sb="12" eb="14">
      <t>セタイ</t>
    </rPh>
    <phoneticPr fontId="17"/>
  </si>
  <si>
    <t>内閣府経済社会総合研究所「消費動向調査年報」</t>
  </si>
  <si>
    <t>県社会経済白書</t>
    <rPh sb="0" eb="1">
      <t>ケン</t>
    </rPh>
    <rPh sb="1" eb="3">
      <t>シャカイ</t>
    </rPh>
    <rPh sb="3" eb="5">
      <t>ケイザイ</t>
    </rPh>
    <rPh sb="5" eb="7">
      <t>ハクショ</t>
    </rPh>
    <phoneticPr fontId="8"/>
  </si>
  <si>
    <t>県内総生産(名目_十億円)</t>
    <rPh sb="0" eb="2">
      <t>ケンナイ</t>
    </rPh>
    <rPh sb="2" eb="5">
      <t>ソウセイサン</t>
    </rPh>
    <rPh sb="6" eb="8">
      <t>メイモク</t>
    </rPh>
    <rPh sb="9" eb="12">
      <t>ジュウオクエン</t>
    </rPh>
    <phoneticPr fontId="4"/>
  </si>
  <si>
    <t>県内総生産(実質_十億円)</t>
    <rPh sb="0" eb="2">
      <t>ケンナイ</t>
    </rPh>
    <rPh sb="2" eb="5">
      <t>ソウセイサン</t>
    </rPh>
    <rPh sb="6" eb="8">
      <t>ジッシツ</t>
    </rPh>
    <phoneticPr fontId="4"/>
  </si>
  <si>
    <t>エネルギー起源の排出量</t>
    <rPh sb="5" eb="7">
      <t>キゲン</t>
    </rPh>
    <rPh sb="8" eb="10">
      <t>ハイシュツ</t>
    </rPh>
    <rPh sb="10" eb="11">
      <t>リョウ</t>
    </rPh>
    <phoneticPr fontId="2"/>
  </si>
  <si>
    <t>非エネルギー起源の排出量</t>
    <rPh sb="0" eb="1">
      <t>ヒ</t>
    </rPh>
    <rPh sb="6" eb="8">
      <t>キゲン</t>
    </rPh>
    <rPh sb="9" eb="11">
      <t>ハイシュツ</t>
    </rPh>
    <rPh sb="11" eb="12">
      <t>リョウ</t>
    </rPh>
    <phoneticPr fontId="2"/>
  </si>
  <si>
    <t>経済産業省生産動態統計年報　化学工業統計編(1990～2010年は化学工業統計年報)</t>
  </si>
  <si>
    <t>出荷額等(億円)_電子部品・デバイス・電子回路製造業</t>
  </si>
  <si>
    <t>出荷額等(億円)_発泡・強化プラスチック製品製造業</t>
  </si>
  <si>
    <t>出荷額等(億円)_軟質プラスチック発泡製品製造業(半硬質性を含む)</t>
  </si>
  <si>
    <t>電力調査統計(エネ庁)</t>
  </si>
  <si>
    <t>電灯需要(百万kWh)</t>
  </si>
  <si>
    <t>電力需要(百万kWh)</t>
  </si>
  <si>
    <t>自家発自家消費(百万kWh)</t>
  </si>
  <si>
    <t>し尿処理施設_浄化槽汚泥量(千kL)</t>
  </si>
  <si>
    <t>下水道投入_汲取し尿量(千kL)</t>
  </si>
  <si>
    <t>下水道投入_浄化槽汚泥量(千kL)</t>
  </si>
  <si>
    <t>農地還元_汲取し尿量(千kL)</t>
  </si>
  <si>
    <t>農地還元_浄化槽汚泥量(千kL)</t>
  </si>
  <si>
    <t>海洋投入_汲取し尿量(千kL)</t>
  </si>
  <si>
    <t>海洋投入_浄化槽汚泥量(千kL)</t>
  </si>
  <si>
    <t>その他_汲取し尿量(千kL)</t>
  </si>
  <si>
    <t>その他_浄化槽汚泥量(千kL)</t>
  </si>
  <si>
    <t>ごみたい肥化施設_汲取し尿量(千kL)</t>
  </si>
  <si>
    <t>メタン化施設_汲取し尿量(千kL)</t>
  </si>
  <si>
    <t>メタン化施設_浄化槽汚泥量(千kL)</t>
  </si>
  <si>
    <t>自家処理_汲取し尿量(千kL)</t>
  </si>
  <si>
    <t>自家処理_浄化槽汚泥量(千kL)</t>
  </si>
  <si>
    <t>電気冷蔵庫_世帯普及率(％)</t>
  </si>
  <si>
    <t>世帯数(千世帯･住基台帳･日本人)</t>
    <rPh sb="2" eb="3">
      <t>セン</t>
    </rPh>
    <rPh sb="3" eb="5">
      <t>セタイ</t>
    </rPh>
    <rPh sb="6" eb="8">
      <t>ジュウキ</t>
    </rPh>
    <rPh sb="7" eb="9">
      <t>ダイチョウ</t>
    </rPh>
    <rPh sb="11" eb="14">
      <t>ニホンジン</t>
    </rPh>
    <phoneticPr fontId="8"/>
  </si>
  <si>
    <t>総人口(国調･推計人口千人･10/1)</t>
    <rPh sb="2" eb="4">
      <t>スイケイ</t>
    </rPh>
    <rPh sb="4" eb="6">
      <t>ジンコウ</t>
    </rPh>
    <rPh sb="6" eb="7">
      <t>セン</t>
    </rPh>
    <phoneticPr fontId="5"/>
  </si>
  <si>
    <t>内閣府ホーム &gt; 統計情報・調査結果 &gt; 国民経済計算(GDP統計) &gt; 統計データ &gt; 統計表(四半期別GDP速報) &gt; 2017年(平成29年) &gt; 統計表一覧</t>
  </si>
  <si>
    <t>ガス販売量 (kcal又はH11～MJ)</t>
    <rPh sb="8" eb="9">
      <t>マタ</t>
    </rPh>
    <phoneticPr fontId="8"/>
  </si>
  <si>
    <t>電気事業用需要計(百万kWh)</t>
    <rPh sb="7" eb="9">
      <t>ヒャクマン</t>
    </rPh>
    <phoneticPr fontId="8"/>
  </si>
  <si>
    <t>液化石油ガス(千t､H10~pJ)</t>
    <rPh sb="5" eb="6">
      <t>セン</t>
    </rPh>
    <phoneticPr fontId="8"/>
  </si>
  <si>
    <t>保有車両数(軽2輪まで･千台)</t>
    <rPh sb="0" eb="1">
      <t>リン</t>
    </rPh>
    <phoneticPr fontId="5"/>
  </si>
  <si>
    <t>ごみ計画収集人口(計画処理区域内人口､千人)</t>
    <rPh sb="7" eb="9">
      <t>ケイカク</t>
    </rPh>
    <rPh sb="9" eb="11">
      <t>ショリ</t>
    </rPh>
    <rPh sb="11" eb="13">
      <t>クイキ</t>
    </rPh>
    <rPh sb="13" eb="14">
      <t>ナイ</t>
    </rPh>
    <rPh sb="14" eb="16">
      <t>ジンコウ</t>
    </rPh>
    <phoneticPr fontId="5"/>
  </si>
  <si>
    <t>産業廃棄物排出量(千t)</t>
    <phoneticPr fontId="5"/>
  </si>
  <si>
    <t>産業廃棄物最終処分量(千t)</t>
    <rPh sb="1" eb="2">
      <t>セン</t>
    </rPh>
    <phoneticPr fontId="5"/>
  </si>
  <si>
    <t>下水道脱水汚泥発生量(水分80％)(千t/年)</t>
    <phoneticPr fontId="5"/>
  </si>
  <si>
    <t>下水道脱水汚泥最終埋立処分量(千t/年)</t>
    <rPh sb="0" eb="1">
      <t>ウメタテ</t>
    </rPh>
    <rPh sb="1" eb="3">
      <t>ショブン</t>
    </rPh>
    <rPh sb="3" eb="4">
      <t>リョウ</t>
    </rPh>
    <phoneticPr fontId="5"/>
  </si>
  <si>
    <t>1人1日水道使用量(上水道+簡水･L/人日)</t>
    <rPh sb="8" eb="9">
      <t>ニン</t>
    </rPh>
    <rPh sb="9" eb="10">
      <t>ニチ</t>
    </rPh>
    <phoneticPr fontId="5"/>
  </si>
  <si>
    <t>1人1日水道使用量(上水道･L/人日)?</t>
    <rPh sb="8" eb="9">
      <t>ニン</t>
    </rPh>
    <rPh sb="9" eb="10">
      <t>ニチ</t>
    </rPh>
    <phoneticPr fontId="5"/>
  </si>
  <si>
    <t>消費量_計(石油換算億TOE(t))</t>
    <rPh sb="2" eb="3">
      <t>ケイ</t>
    </rPh>
    <rPh sb="4" eb="6">
      <t>セキユ</t>
    </rPh>
    <rPh sb="6" eb="8">
      <t>カンサン</t>
    </rPh>
    <rPh sb="8" eb="9">
      <t>オク</t>
    </rPh>
    <phoneticPr fontId="8"/>
  </si>
  <si>
    <t>CO2総排出量(百万t-CO2)</t>
    <rPh sb="3" eb="4">
      <t>ソウ</t>
    </rPh>
    <rPh sb="4" eb="6">
      <t>ハイシュツ</t>
    </rPh>
    <rPh sb="6" eb="7">
      <t>リョウ</t>
    </rPh>
    <rPh sb="8" eb="9">
      <t>ヒャク</t>
    </rPh>
    <rPh sb="9" eb="10">
      <t>マン</t>
    </rPh>
    <phoneticPr fontId="2"/>
  </si>
  <si>
    <t>電気事業者の発電電力量(百万kWh)</t>
    <rPh sb="0" eb="2">
      <t>デンキ</t>
    </rPh>
    <rPh sb="2" eb="5">
      <t>ジギョウシャ</t>
    </rPh>
    <rPh sb="6" eb="8">
      <t>ハツデン</t>
    </rPh>
    <rPh sb="8" eb="10">
      <t>デンリョク</t>
    </rPh>
    <rPh sb="10" eb="11">
      <t>リョウ</t>
    </rPh>
    <rPh sb="12" eb="13">
      <t>ヒャク</t>
    </rPh>
    <rPh sb="13" eb="14">
      <t>マン</t>
    </rPh>
    <phoneticPr fontId="2"/>
  </si>
  <si>
    <t>電気事業便覧(電源構成比は、発電電力量より算出。)</t>
    <rPh sb="0" eb="2">
      <t>デンキ</t>
    </rPh>
    <rPh sb="2" eb="4">
      <t>ジギョウ</t>
    </rPh>
    <rPh sb="4" eb="6">
      <t>ビンラン</t>
    </rPh>
    <phoneticPr fontId="2"/>
  </si>
  <si>
    <t>鉱工業生産指数(IIP：2010年＝100)</t>
    <rPh sb="0" eb="3">
      <t>コウコウギョウ</t>
    </rPh>
    <rPh sb="3" eb="5">
      <t>セイサン</t>
    </rPh>
    <rPh sb="5" eb="7">
      <t>シスウ</t>
    </rPh>
    <rPh sb="16" eb="17">
      <t>ネン</t>
    </rPh>
    <phoneticPr fontId="2"/>
  </si>
  <si>
    <t>経済産業省生産動態統計年報　資源・窯業・建材統計編(1990～2010年は窯業・建材統計年報)</t>
  </si>
  <si>
    <t>経済産業省生産動態統計年報　紙・印刷・プラスチック製品・ゴム製品統計編(1990～2001年は紙・パルプ統計年報、2002～2003年は紙・パルプ・プラスチック・ゴム製品統計年報、2004～2010年は紙・印刷・プラスチック・ゴム製品統計年報)1990～1996年は暦年値</t>
    <rPh sb="99" eb="100">
      <t>ネン</t>
    </rPh>
    <phoneticPr fontId="2"/>
  </si>
  <si>
    <t>世帯数(千世帯)</t>
    <rPh sb="0" eb="3">
      <t>セタイスウ</t>
    </rPh>
    <rPh sb="4" eb="5">
      <t>セン</t>
    </rPh>
    <rPh sb="5" eb="7">
      <t>セタイ</t>
    </rPh>
    <phoneticPr fontId="2"/>
  </si>
  <si>
    <t>「住民基本台帳に基づく人口・人口動態及び世帯数」(総務省)</t>
  </si>
  <si>
    <t>業務部門床面積(百万㎡)</t>
    <rPh sb="0" eb="2">
      <t>ギョウム</t>
    </rPh>
    <rPh sb="2" eb="3">
      <t>ブ</t>
    </rPh>
    <rPh sb="3" eb="4">
      <t>モン</t>
    </rPh>
    <rPh sb="4" eb="5">
      <t>ユカ</t>
    </rPh>
    <rPh sb="5" eb="7">
      <t>メンセキ</t>
    </rPh>
    <rPh sb="8" eb="9">
      <t>ヒャク</t>
    </rPh>
    <rPh sb="9" eb="10">
      <t>マン</t>
    </rPh>
    <phoneticPr fontId="2"/>
  </si>
  <si>
    <t>エネルギー・経済統計要覧(2016)</t>
    <rPh sb="6" eb="8">
      <t>ケイザイ</t>
    </rPh>
    <rPh sb="8" eb="10">
      <t>トウケイ</t>
    </rPh>
    <rPh sb="10" eb="12">
      <t>ヨウラン</t>
    </rPh>
    <phoneticPr fontId="2"/>
  </si>
  <si>
    <t>石炭燃焼による排出</t>
    <phoneticPr fontId="8"/>
  </si>
  <si>
    <t>石油燃焼による排出</t>
  </si>
  <si>
    <t>天然ガス燃焼による排出</t>
  </si>
  <si>
    <t>セメント生産による排出</t>
  </si>
  <si>
    <t>電気事業者の電源構成比：火力</t>
    <rPh sb="12" eb="14">
      <t>カリョク</t>
    </rPh>
    <phoneticPr fontId="2"/>
  </si>
  <si>
    <t>電気事業者の電源構成比：水力</t>
    <rPh sb="12" eb="14">
      <t>スイリョク</t>
    </rPh>
    <phoneticPr fontId="2"/>
  </si>
  <si>
    <t>電気事業者の電源構成比：原子力</t>
    <rPh sb="12" eb="15">
      <t>ゲンシリョク</t>
    </rPh>
    <phoneticPr fontId="2"/>
  </si>
  <si>
    <t>電気事業者の電源構成比：新エネルギー</t>
    <rPh sb="12" eb="13">
      <t>シン</t>
    </rPh>
    <phoneticPr fontId="2"/>
  </si>
  <si>
    <t>石炭消費</t>
    <rPh sb="1" eb="3">
      <t>ショウヒ</t>
    </rPh>
    <phoneticPr fontId="8"/>
  </si>
  <si>
    <t>石油消費</t>
    <phoneticPr fontId="2"/>
  </si>
  <si>
    <t>天然ガス消費</t>
    <rPh sb="0" eb="2">
      <t>テンネン</t>
    </rPh>
    <phoneticPr fontId="8"/>
  </si>
  <si>
    <t>水力等消費</t>
    <phoneticPr fontId="2"/>
  </si>
  <si>
    <t>原子力消費</t>
    <phoneticPr fontId="2"/>
  </si>
  <si>
    <t>粗鋼生産量(百万t)</t>
    <rPh sb="0" eb="2">
      <t>ソコウ</t>
    </rPh>
    <rPh sb="2" eb="4">
      <t>セイサン</t>
    </rPh>
    <rPh sb="4" eb="5">
      <t>リョウ</t>
    </rPh>
    <rPh sb="6" eb="8">
      <t>ヒャクマン</t>
    </rPh>
    <phoneticPr fontId="2"/>
  </si>
  <si>
    <t>エチレン生産量(百万t)</t>
    <rPh sb="4" eb="6">
      <t>セイサン</t>
    </rPh>
    <rPh sb="6" eb="7">
      <t>リョウ</t>
    </rPh>
    <phoneticPr fontId="2"/>
  </si>
  <si>
    <t>セメント生産量(百万t)</t>
    <rPh sb="4" eb="6">
      <t>セイサン</t>
    </rPh>
    <rPh sb="6" eb="7">
      <t>リョウ</t>
    </rPh>
    <phoneticPr fontId="2"/>
  </si>
  <si>
    <t>紙・板紙・製紙パルプ生産量(百万t)</t>
    <rPh sb="0" eb="1">
      <t>カミ</t>
    </rPh>
    <rPh sb="2" eb="3">
      <t>イタ</t>
    </rPh>
    <rPh sb="3" eb="4">
      <t>カミ</t>
    </rPh>
    <rPh sb="5" eb="7">
      <t>セイシ</t>
    </rPh>
    <rPh sb="10" eb="12">
      <t>セイサン</t>
    </rPh>
    <rPh sb="12" eb="13">
      <t>リョウ</t>
    </rPh>
    <phoneticPr fontId="2"/>
  </si>
  <si>
    <t>旅客部門輸送量(十億人・km)</t>
    <rPh sb="0" eb="2">
      <t>リョキャク</t>
    </rPh>
    <rPh sb="2" eb="4">
      <t>ブモン</t>
    </rPh>
    <rPh sb="4" eb="6">
      <t>ユソウ</t>
    </rPh>
    <rPh sb="6" eb="7">
      <t>リョウ</t>
    </rPh>
    <phoneticPr fontId="2"/>
  </si>
  <si>
    <t>自家用乗用車(十億人・km)</t>
    <rPh sb="0" eb="3">
      <t>ジカヨウ</t>
    </rPh>
    <rPh sb="3" eb="6">
      <t>ジョウヨウシャ</t>
    </rPh>
    <phoneticPr fontId="2"/>
  </si>
  <si>
    <t>営業用乗用車(十億人・km)</t>
    <rPh sb="0" eb="3">
      <t>エイギョウヨウ</t>
    </rPh>
    <rPh sb="3" eb="6">
      <t>ジョウヨウシャ</t>
    </rPh>
    <phoneticPr fontId="2"/>
  </si>
  <si>
    <t>バス(十億人・km)</t>
  </si>
  <si>
    <t>旅客鉄道(十億人・km)</t>
    <rPh sb="0" eb="2">
      <t>リョキャク</t>
    </rPh>
    <rPh sb="2" eb="4">
      <t>テツドウ</t>
    </rPh>
    <phoneticPr fontId="2"/>
  </si>
  <si>
    <t>旅客海運(十億人・km)</t>
    <rPh sb="0" eb="2">
      <t>リョキャク</t>
    </rPh>
    <rPh sb="2" eb="4">
      <t>カイウン</t>
    </rPh>
    <phoneticPr fontId="2"/>
  </si>
  <si>
    <t>旅客航空(十億人・km)</t>
    <rPh sb="0" eb="2">
      <t>リョキャク</t>
    </rPh>
    <rPh sb="2" eb="4">
      <t>コウクウ</t>
    </rPh>
    <phoneticPr fontId="2"/>
  </si>
  <si>
    <t>貨物部門輸送量(十億t・km)</t>
    <rPh sb="0" eb="2">
      <t>カモツ</t>
    </rPh>
    <rPh sb="2" eb="4">
      <t>ブモン</t>
    </rPh>
    <rPh sb="4" eb="6">
      <t>ユソウ</t>
    </rPh>
    <rPh sb="6" eb="7">
      <t>リョウ</t>
    </rPh>
    <phoneticPr fontId="2"/>
  </si>
  <si>
    <t>貨物自動車(十億t・km)</t>
    <rPh sb="0" eb="2">
      <t>カモツ</t>
    </rPh>
    <rPh sb="2" eb="5">
      <t>ジドウシャ</t>
    </rPh>
    <phoneticPr fontId="2"/>
  </si>
  <si>
    <t>貨物鉄道(十億t・km)</t>
    <rPh sb="0" eb="2">
      <t>カモツ</t>
    </rPh>
    <rPh sb="2" eb="4">
      <t>テツドウ</t>
    </rPh>
    <phoneticPr fontId="2"/>
  </si>
  <si>
    <t>貨物海運(十億t・km)</t>
    <rPh sb="0" eb="2">
      <t>カモツ</t>
    </rPh>
    <rPh sb="2" eb="4">
      <t>カイウン</t>
    </rPh>
    <phoneticPr fontId="2"/>
  </si>
  <si>
    <t>貨物航空(十億t・km)</t>
    <rPh sb="0" eb="2">
      <t>カモツ</t>
    </rPh>
    <rPh sb="2" eb="4">
      <t>コウクウ</t>
    </rPh>
    <phoneticPr fontId="2"/>
  </si>
  <si>
    <t>CO2総排出量(百万t-C,CO2/44*12)</t>
    <rPh sb="3" eb="4">
      <t>ソウ</t>
    </rPh>
    <rPh sb="4" eb="6">
      <t>ハイシュツ</t>
    </rPh>
    <rPh sb="6" eb="7">
      <t>リョウ</t>
    </rPh>
    <rPh sb="8" eb="9">
      <t>ヒャク</t>
    </rPh>
    <rPh sb="9" eb="10">
      <t>マン</t>
    </rPh>
    <phoneticPr fontId="2"/>
  </si>
  <si>
    <t>温室効果ガス排出量推計用の経年統計(宮城県)</t>
    <rPh sb="0" eb="2">
      <t>オンシツ</t>
    </rPh>
    <rPh sb="2" eb="4">
      <t>コウカ</t>
    </rPh>
    <rPh sb="6" eb="8">
      <t>ハイシュツ</t>
    </rPh>
    <rPh sb="8" eb="9">
      <t>リョウ</t>
    </rPh>
    <rPh sb="9" eb="11">
      <t>スイケイ</t>
    </rPh>
    <rPh sb="11" eb="12">
      <t>ヨウ</t>
    </rPh>
    <rPh sb="13" eb="15">
      <t>ケイネン</t>
    </rPh>
    <rPh sb="15" eb="17">
      <t>トウケイ</t>
    </rPh>
    <phoneticPr fontId="5"/>
  </si>
  <si>
    <t>電気自動車(台)</t>
    <rPh sb="0" eb="2">
      <t>デンキ</t>
    </rPh>
    <rPh sb="2" eb="5">
      <t>ジドウシャ</t>
    </rPh>
    <rPh sb="6" eb="7">
      <t>ダイ</t>
    </rPh>
    <phoneticPr fontId="3"/>
  </si>
  <si>
    <t>ハイブリッド車(台)</t>
    <rPh sb="6" eb="7">
      <t>シャ</t>
    </rPh>
    <phoneticPr fontId="3"/>
  </si>
  <si>
    <t>バス合計台数</t>
    <rPh sb="2" eb="4">
      <t>ゴウケイ</t>
    </rPh>
    <rPh sb="4" eb="6">
      <t>ダイスウ</t>
    </rPh>
    <phoneticPr fontId="8"/>
  </si>
  <si>
    <t>特殊車合計台数</t>
    <rPh sb="0" eb="2">
      <t>トクシュ</t>
    </rPh>
    <rPh sb="2" eb="3">
      <t>シャ</t>
    </rPh>
    <rPh sb="3" eb="5">
      <t>ゴウケイ</t>
    </rPh>
    <rPh sb="5" eb="7">
      <t>ダイスウ</t>
    </rPh>
    <phoneticPr fontId="8"/>
  </si>
  <si>
    <t>大型特殊車合計台数</t>
    <rPh sb="0" eb="2">
      <t>オオガタ</t>
    </rPh>
    <rPh sb="2" eb="4">
      <t>トクシュ</t>
    </rPh>
    <rPh sb="4" eb="5">
      <t>シャ</t>
    </rPh>
    <rPh sb="5" eb="7">
      <t>ゴウケイ</t>
    </rPh>
    <rPh sb="7" eb="9">
      <t>ダイスウ</t>
    </rPh>
    <phoneticPr fontId="8"/>
  </si>
  <si>
    <t>軽自動車合計台数</t>
    <rPh sb="0" eb="4">
      <t>ケイジドウシャ</t>
    </rPh>
    <rPh sb="4" eb="6">
      <t>ゴウケイ</t>
    </rPh>
    <rPh sb="6" eb="8">
      <t>ダイスウ</t>
    </rPh>
    <phoneticPr fontId="8"/>
  </si>
  <si>
    <t>軽自動車及び小型特殊自動車台数(千台)</t>
    <phoneticPr fontId="8"/>
  </si>
  <si>
    <t>軽自動車台数(千台)</t>
  </si>
  <si>
    <t>軽自動車台数(千台)</t>
    <phoneticPr fontId="8"/>
  </si>
  <si>
    <t>国内総生産(名目､生産者価格表示)</t>
    <rPh sb="0" eb="1">
      <t>コクナイ</t>
    </rPh>
    <rPh sb="1" eb="4">
      <t>ソウセイサン</t>
    </rPh>
    <rPh sb="6" eb="8">
      <t>メイモク</t>
    </rPh>
    <rPh sb="9" eb="12">
      <t>セイサンシャ</t>
    </rPh>
    <rPh sb="12" eb="14">
      <t>カカク</t>
    </rPh>
    <rPh sb="14" eb="16">
      <t>ヒョウジ</t>
    </rPh>
    <phoneticPr fontId="8"/>
  </si>
  <si>
    <t>国内総生産(実質(H2基準)､生産者価格表示)</t>
    <rPh sb="0" eb="1">
      <t>コクナイ</t>
    </rPh>
    <rPh sb="1" eb="4">
      <t>ソウセイサン</t>
    </rPh>
    <rPh sb="6" eb="8">
      <t>ジッシツ</t>
    </rPh>
    <rPh sb="11" eb="13">
      <t>キジュン</t>
    </rPh>
    <rPh sb="15" eb="18">
      <t>セイサンシャ</t>
    </rPh>
    <rPh sb="18" eb="20">
      <t>カカク</t>
    </rPh>
    <rPh sb="20" eb="22">
      <t>ヒョウジ</t>
    </rPh>
    <phoneticPr fontId="8"/>
  </si>
  <si>
    <t>牛_飼養戸数</t>
    <rPh sb="0" eb="1">
      <t>ウシ</t>
    </rPh>
    <rPh sb="2" eb="4">
      <t>シヨウ</t>
    </rPh>
    <rPh sb="4" eb="6">
      <t>コスウ</t>
    </rPh>
    <phoneticPr fontId="8"/>
  </si>
  <si>
    <t>牛_飼養頭数</t>
  </si>
  <si>
    <t>牛_飼養頭数</t>
    <rPh sb="0" eb="1">
      <t>ウシ</t>
    </rPh>
    <rPh sb="2" eb="4">
      <t>シヨウ</t>
    </rPh>
    <rPh sb="4" eb="6">
      <t>アタマカズ</t>
    </rPh>
    <phoneticPr fontId="8"/>
  </si>
  <si>
    <t>牛_飼養頭数</t>
    <phoneticPr fontId="8"/>
  </si>
  <si>
    <t>牛_飼養頭数(千頭)</t>
    <rPh sb="7" eb="9">
      <t>セントウ</t>
    </rPh>
    <phoneticPr fontId="8"/>
  </si>
  <si>
    <t>豚_飼養頭数(千頭)</t>
    <rPh sb="0" eb="1">
      <t>ブタ</t>
    </rPh>
    <rPh sb="2" eb="4">
      <t>シヨウ</t>
    </rPh>
    <rPh sb="4" eb="6">
      <t>トウスウ</t>
    </rPh>
    <phoneticPr fontId="8"/>
  </si>
  <si>
    <t>漁獲高(海面+内水面､百万t)</t>
    <rPh sb="4" eb="6">
      <t>カイメン</t>
    </rPh>
    <rPh sb="7" eb="10">
      <t>ナイスイメン</t>
    </rPh>
    <phoneticPr fontId="8"/>
  </si>
  <si>
    <t>燃料油販売量(百万kL)</t>
    <rPh sb="0" eb="1">
      <t>ネンリョウ</t>
    </rPh>
    <rPh sb="1" eb="2">
      <t>ユ</t>
    </rPh>
    <rPh sb="2" eb="4">
      <t>ハンバイ</t>
    </rPh>
    <phoneticPr fontId="8"/>
  </si>
  <si>
    <t>総発電量(電気事業用+自家用､十億kwh)</t>
    <rPh sb="5" eb="7">
      <t>デンキ</t>
    </rPh>
    <rPh sb="7" eb="9">
      <t>ジギョウ</t>
    </rPh>
    <rPh sb="9" eb="10">
      <t>ヨウ</t>
    </rPh>
    <rPh sb="11" eb="14">
      <t>ジカヨウ</t>
    </rPh>
    <phoneticPr fontId="8"/>
  </si>
  <si>
    <t>産業廃棄物排出量(千t)</t>
  </si>
  <si>
    <t>下水道脱水汚泥発生量(水分80％)(千t/年)</t>
  </si>
  <si>
    <t>石炭燃焼による排出</t>
  </si>
  <si>
    <t>石油消費</t>
  </si>
  <si>
    <t>水力等消費</t>
  </si>
  <si>
    <t>原子力消費</t>
  </si>
  <si>
    <t>貨物輸送量_計(十億トンキロ)</t>
    <rPh sb="6" eb="7">
      <t>ケイ</t>
    </rPh>
    <rPh sb="8" eb="9">
      <t>ジュウ</t>
    </rPh>
    <rPh sb="9" eb="10">
      <t>オク</t>
    </rPh>
    <phoneticPr fontId="5"/>
  </si>
  <si>
    <t>輸送トンキロ(自動車_十億)</t>
    <phoneticPr fontId="8"/>
  </si>
  <si>
    <t>輸送トンキロ(鉄道_十億)</t>
    <phoneticPr fontId="8"/>
  </si>
  <si>
    <t>輸送トンキロ(内航海運_十億)</t>
    <phoneticPr fontId="8"/>
  </si>
  <si>
    <t>輸送トンキロ(航空_十億)</t>
    <phoneticPr fontId="8"/>
  </si>
  <si>
    <t>輸送人キロ(内航海運_十億)</t>
    <phoneticPr fontId="8"/>
  </si>
  <si>
    <t>輸送人キロ_計(十億)</t>
    <rPh sb="6" eb="7">
      <t>ケイ</t>
    </rPh>
    <rPh sb="8" eb="9">
      <t>ジュウ</t>
    </rPh>
    <rPh sb="9" eb="10">
      <t>オク</t>
    </rPh>
    <phoneticPr fontId="5"/>
  </si>
  <si>
    <t>輸送人員(航空_百万人)</t>
    <phoneticPr fontId="8"/>
  </si>
  <si>
    <t>輸送人員_計(百万人)</t>
    <rPh sb="3" eb="4">
      <t>イン</t>
    </rPh>
    <rPh sb="5" eb="6">
      <t>ケイ</t>
    </rPh>
    <rPh sb="7" eb="9">
      <t>ヒャクマン</t>
    </rPh>
    <rPh sb="9" eb="10">
      <t>ニン</t>
    </rPh>
    <phoneticPr fontId="5"/>
  </si>
  <si>
    <t>輸送トン数(航空_百万t)</t>
    <phoneticPr fontId="8"/>
  </si>
  <si>
    <t>輸送トン数_計(百万トン)</t>
    <rPh sb="6" eb="7">
      <t>ケイ</t>
    </rPh>
    <phoneticPr fontId="5"/>
  </si>
  <si>
    <t>旅客自動車輸送量(十億t・km)</t>
    <rPh sb="0" eb="2">
      <t>リョキャク</t>
    </rPh>
    <rPh sb="2" eb="5">
      <t>ジドウシャ</t>
    </rPh>
    <rPh sb="5" eb="7">
      <t>ユソウ</t>
    </rPh>
    <rPh sb="7" eb="8">
      <t>リョウ</t>
    </rPh>
    <phoneticPr fontId="2"/>
  </si>
  <si>
    <t>貨物自動車(営業用､十億t・km)</t>
    <rPh sb="0" eb="2">
      <t>カモツ</t>
    </rPh>
    <rPh sb="2" eb="5">
      <t>ジドウシャ</t>
    </rPh>
    <rPh sb="6" eb="9">
      <t>エイギョウヨウ</t>
    </rPh>
    <phoneticPr fontId="2"/>
  </si>
  <si>
    <t>貨物自動車(自家用､十億t・km)</t>
    <rPh sb="0" eb="2">
      <t>カモツ</t>
    </rPh>
    <rPh sb="2" eb="5">
      <t>ジドウシャ</t>
    </rPh>
    <rPh sb="6" eb="8">
      <t>ジカ</t>
    </rPh>
    <rPh sb="8" eb="9">
      <t>ヨウ</t>
    </rPh>
    <phoneticPr fontId="2"/>
  </si>
  <si>
    <t>輸送トンキロ(営業自動車_十億)</t>
    <rPh sb="7" eb="9">
      <t>エイギョウ</t>
    </rPh>
    <phoneticPr fontId="8"/>
  </si>
  <si>
    <t>輸送トンキロ(自家自動車_十億)</t>
    <rPh sb="7" eb="9">
      <t>ジカ</t>
    </rPh>
    <phoneticPr fontId="8"/>
  </si>
  <si>
    <t>国内総生産(実質(H23基準)､生産者価格表示)</t>
    <rPh sb="0" eb="1">
      <t>コクナイ</t>
    </rPh>
    <rPh sb="1" eb="4">
      <t>ソウセイサン</t>
    </rPh>
    <rPh sb="6" eb="8">
      <t>ジッシツ</t>
    </rPh>
    <rPh sb="12" eb="14">
      <t>キジュン</t>
    </rPh>
    <rPh sb="16" eb="19">
      <t>セイサンシャ</t>
    </rPh>
    <rPh sb="19" eb="21">
      <t>カカク</t>
    </rPh>
    <rPh sb="21" eb="23">
      <t>ヒョウジ</t>
    </rPh>
    <phoneticPr fontId="8"/>
  </si>
  <si>
    <t>国内総生産(実質(H17基準)､生産者価格表示)</t>
    <rPh sb="0" eb="1">
      <t>コクナイ</t>
    </rPh>
    <rPh sb="1" eb="4">
      <t>ソウセイサン</t>
    </rPh>
    <rPh sb="6" eb="8">
      <t>ジッシツ</t>
    </rPh>
    <rPh sb="12" eb="14">
      <t>キジュン</t>
    </rPh>
    <rPh sb="16" eb="19">
      <t>セイサンシャ</t>
    </rPh>
    <rPh sb="19" eb="21">
      <t>カカク</t>
    </rPh>
    <rPh sb="21" eb="23">
      <t>ヒョウジ</t>
    </rPh>
    <phoneticPr fontId="8"/>
  </si>
  <si>
    <t>国内総生産(実質(H12基準)､生産者価格表示)</t>
    <rPh sb="0" eb="1">
      <t>コクナイ</t>
    </rPh>
    <rPh sb="1" eb="4">
      <t>ソウセイサン</t>
    </rPh>
    <rPh sb="6" eb="8">
      <t>ジッシツ</t>
    </rPh>
    <rPh sb="12" eb="14">
      <t>キジュン</t>
    </rPh>
    <rPh sb="16" eb="19">
      <t>セイサンシャ</t>
    </rPh>
    <rPh sb="19" eb="21">
      <t>カカク</t>
    </rPh>
    <rPh sb="21" eb="23">
      <t>ヒョウジ</t>
    </rPh>
    <phoneticPr fontId="8"/>
  </si>
  <si>
    <t>石炭_排出係数</t>
    <rPh sb="3" eb="5">
      <t>ハイシュツ</t>
    </rPh>
    <rPh sb="5" eb="7">
      <t>ケイスウ</t>
    </rPh>
    <phoneticPr fontId="8"/>
  </si>
  <si>
    <t>石油_排出係数</t>
  </si>
  <si>
    <t>石油_排出係数</t>
    <phoneticPr fontId="8"/>
  </si>
  <si>
    <t>天然ガス_排出係数</t>
    <rPh sb="0" eb="2">
      <t>テンネン</t>
    </rPh>
    <phoneticPr fontId="8"/>
  </si>
  <si>
    <t>水力等_排出係数</t>
  </si>
  <si>
    <t>水力等_排出係数</t>
    <phoneticPr fontId="8"/>
  </si>
  <si>
    <t>原子力_排出係数</t>
  </si>
  <si>
    <t>原子力_排出係数</t>
    <phoneticPr fontId="8"/>
  </si>
  <si>
    <t>原油CIF価格_円/kL</t>
    <rPh sb="0" eb="1">
      <t>ゲンユ</t>
    </rPh>
    <rPh sb="4" eb="6">
      <t>カカク</t>
    </rPh>
    <rPh sb="8" eb="9">
      <t>エン</t>
    </rPh>
    <phoneticPr fontId="8"/>
  </si>
  <si>
    <t>原油CIF価格_＄/バレル</t>
    <rPh sb="0" eb="1">
      <t>ゲンユ</t>
    </rPh>
    <rPh sb="4" eb="6">
      <t>カカク</t>
    </rPh>
    <phoneticPr fontId="8"/>
  </si>
  <si>
    <t>為替レート_円/ドル</t>
    <rPh sb="0" eb="1">
      <t>カワセ</t>
    </rPh>
    <rPh sb="6" eb="7">
      <t>エン</t>
    </rPh>
    <phoneticPr fontId="8"/>
  </si>
  <si>
    <t>API度</t>
    <rPh sb="2" eb="3">
      <t>ド</t>
    </rPh>
    <phoneticPr fontId="8"/>
  </si>
  <si>
    <t>平均硫黄分</t>
    <rPh sb="0" eb="2">
      <t>ヘイキン</t>
    </rPh>
    <rPh sb="2" eb="5">
      <t>イオウブン</t>
    </rPh>
    <phoneticPr fontId="8"/>
  </si>
  <si>
    <t>石油連盟パンフ</t>
    <rPh sb="0" eb="2">
      <t>セキユ</t>
    </rPh>
    <rPh sb="2" eb="4">
      <t>レンメイ</t>
    </rPh>
    <phoneticPr fontId="8"/>
  </si>
  <si>
    <t>立木伐採高(会計年度､百万ｍ3)</t>
    <phoneticPr fontId="8"/>
  </si>
  <si>
    <t xml:space="preserve">立木伐採高(針葉樹    </t>
  </si>
  <si>
    <t xml:space="preserve">立木伐採高(針葉樹    </t>
    <phoneticPr fontId="8"/>
  </si>
  <si>
    <t xml:space="preserve">立木伐採高(広葉樹     </t>
  </si>
  <si>
    <t xml:space="preserve">立木伐採高(広葉樹     </t>
    <phoneticPr fontId="8"/>
  </si>
  <si>
    <t>紙生産高(百万t)</t>
  </si>
  <si>
    <t>紙生産高(百万t)</t>
    <phoneticPr fontId="8"/>
  </si>
  <si>
    <t>板紙生産高(百万t)</t>
    <rPh sb="0" eb="1">
      <t>シ</t>
    </rPh>
    <phoneticPr fontId="8"/>
  </si>
  <si>
    <t>硫安生産高(百万t)</t>
    <phoneticPr fontId="8"/>
  </si>
  <si>
    <t>「日本統計年鑑」･｢日本の長期統計系列｣</t>
    <rPh sb="1" eb="3">
      <t>ニホン</t>
    </rPh>
    <rPh sb="3" eb="5">
      <t>トウケイ</t>
    </rPh>
    <rPh sb="5" eb="7">
      <t>ネンカン</t>
    </rPh>
    <rPh sb="10" eb="12">
      <t>ニホン</t>
    </rPh>
    <rPh sb="13" eb="15">
      <t>チョウキ</t>
    </rPh>
    <rPh sb="15" eb="17">
      <t>トウケイ</t>
    </rPh>
    <rPh sb="17" eb="19">
      <t>ケイレツ</t>
    </rPh>
    <phoneticPr fontId="8"/>
  </si>
  <si>
    <t>段ボール生産高(百万t)</t>
  </si>
  <si>
    <t>段ボール生産高(百万t)</t>
    <phoneticPr fontId="8"/>
  </si>
  <si>
    <t>輸送トンキロ(自動車_十億)</t>
  </si>
  <si>
    <t>輸送トンキロ(鉄道_十億)</t>
  </si>
  <si>
    <t>輸送トンキロ(内航海運_十億)</t>
  </si>
  <si>
    <t>輸送トンキロ(航空_十億)</t>
  </si>
  <si>
    <t>プラスチック素材生産(百万t)</t>
    <rPh sb="6" eb="8">
      <t>ソザイ</t>
    </rPh>
    <phoneticPr fontId="8"/>
  </si>
  <si>
    <t>粗鋼生産高(百万t)</t>
    <phoneticPr fontId="8"/>
  </si>
  <si>
    <t>電気銅生産高(百万t)</t>
    <rPh sb="7" eb="9">
      <t>ヒャクマン</t>
    </rPh>
    <phoneticPr fontId="8"/>
  </si>
  <si>
    <t>四輪車生産台数(百万台)</t>
    <rPh sb="0" eb="1">
      <t>ヨンリン</t>
    </rPh>
    <rPh sb="1" eb="2">
      <t>シャ</t>
    </rPh>
    <phoneticPr fontId="8"/>
  </si>
  <si>
    <t>温室効果ガス排出・吸収目録</t>
    <rPh sb="0" eb="2">
      <t>オンシツ</t>
    </rPh>
    <rPh sb="2" eb="4">
      <t>コウカ</t>
    </rPh>
    <rPh sb="6" eb="8">
      <t>ハイシュツ</t>
    </rPh>
    <rPh sb="9" eb="11">
      <t>キュウシュウ</t>
    </rPh>
    <rPh sb="11" eb="13">
      <t>モクロク</t>
    </rPh>
    <phoneticPr fontId="8"/>
  </si>
  <si>
    <t>鉱工業指数総覧－平成22年基準－</t>
    <rPh sb="0" eb="3">
      <t>コウコウギョウ</t>
    </rPh>
    <rPh sb="3" eb="5">
      <t>シスウ</t>
    </rPh>
    <rPh sb="5" eb="7">
      <t>ソウラン</t>
    </rPh>
    <phoneticPr fontId="8"/>
  </si>
  <si>
    <t>経済産業省生産動態統計年報　鉄鋼・非鉄金属・金属製品統計編(2002～2010年鉄鋼・非鉄金属・金属製品統計年報、1990～2001年は鉄鋼統計年報)</t>
    <phoneticPr fontId="8"/>
  </si>
  <si>
    <t>環境省 地球環境局総務課低炭素社会推進室資料</t>
    <phoneticPr fontId="8"/>
  </si>
  <si>
    <t>WTI原油価格の推移(円/L)</t>
    <rPh sb="3" eb="5">
      <t>ゲンユ</t>
    </rPh>
    <rPh sb="5" eb="7">
      <t>カカク</t>
    </rPh>
    <rPh sb="8" eb="10">
      <t>スイイ</t>
    </rPh>
    <rPh sb="11" eb="12">
      <t>エン</t>
    </rPh>
    <phoneticPr fontId="8"/>
  </si>
  <si>
    <t>http://ecodb.net/pcp/imf_usd_poilwti.html</t>
    <phoneticPr fontId="8"/>
  </si>
  <si>
    <t>大気汚染物質排出量総合調査施設数_熱供給業</t>
    <rPh sb="0" eb="2">
      <t>タイキ</t>
    </rPh>
    <rPh sb="2" eb="4">
      <t>オセン</t>
    </rPh>
    <rPh sb="4" eb="6">
      <t>ブッシツ</t>
    </rPh>
    <rPh sb="6" eb="8">
      <t>ハイシュツ</t>
    </rPh>
    <rPh sb="8" eb="9">
      <t>リョウ</t>
    </rPh>
    <rPh sb="9" eb="11">
      <t>ソウゴウ</t>
    </rPh>
    <rPh sb="11" eb="13">
      <t>チョウサ</t>
    </rPh>
    <rPh sb="13" eb="16">
      <t>シセツスウ</t>
    </rPh>
    <rPh sb="17" eb="18">
      <t>ネツ</t>
    </rPh>
    <rPh sb="18" eb="20">
      <t>キョウキュウ</t>
    </rPh>
    <rPh sb="20" eb="21">
      <t>ギョウ</t>
    </rPh>
    <phoneticPr fontId="8"/>
  </si>
  <si>
    <t>大気汚染物質排出量総合調査</t>
  </si>
  <si>
    <t>大気汚染物質排出量総合調査_施設数_熱供給業</t>
    <rPh sb="0" eb="2">
      <t>タイキ</t>
    </rPh>
    <rPh sb="2" eb="4">
      <t>オセン</t>
    </rPh>
    <rPh sb="4" eb="6">
      <t>ブッシツ</t>
    </rPh>
    <rPh sb="6" eb="8">
      <t>ハイシュツ</t>
    </rPh>
    <rPh sb="8" eb="9">
      <t>リョウ</t>
    </rPh>
    <rPh sb="9" eb="11">
      <t>ソウゴウ</t>
    </rPh>
    <rPh sb="11" eb="13">
      <t>チョウサ</t>
    </rPh>
    <rPh sb="14" eb="17">
      <t>シセツスウ</t>
    </rPh>
    <rPh sb="18" eb="19">
      <t>ネツ</t>
    </rPh>
    <rPh sb="19" eb="21">
      <t>キョウキュウ</t>
    </rPh>
    <rPh sb="21" eb="22">
      <t>ギョウ</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</si>
</sst>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0"/>
    <numFmt numFmtId="178" formatCode=".0000"/>
    <numFmt numFmtId="179" formatCode="0.000"/>
    <numFmt numFmtId="180" formatCode="yyyy"/>
  </numFmts>
  <fonts count="29">
    <font>
      <sz val="11"/>
      <name val="明朝"/>
      <family val="1"/>
      <charset val="128"/>
    </font>
    <font>
      <sz val="9"/>
      <color theme="1"/>
      <name val="Meiryo UI"/>
      <family val="2"/>
      <charset val="128"/>
    </font>
    <font>
      <sz val="9"/>
      <color theme="1"/>
      <name val="Meiryo UI"/>
      <family val="2"/>
      <charset val="128"/>
    </font>
    <font>
      <sz val="9"/>
      <color theme="1"/>
      <name val="Meiryo UI"/>
      <family val="2"/>
      <charset val="128"/>
    </font>
    <font>
      <sz val="11"/>
      <name val="明朝"/>
      <family val="1"/>
      <charset val="128"/>
    </font>
    <font>
      <sz val="6"/>
      <name val="ＭＳ Ｐ明朝"/>
      <family val="1"/>
      <charset val="128"/>
    </font>
    <font>
      <sz val="9"/>
      <name val="Meiryo UI"/>
      <family val="3"/>
      <charset val="128"/>
    </font>
    <font>
      <sz val="6"/>
      <name val="ＭＳ Ｐゴシック"/>
      <family val="3"/>
      <charset val="128"/>
    </font>
    <font>
      <sz val="6"/>
      <name val="明朝"/>
      <family val="1"/>
      <charset val="128"/>
    </font>
    <font>
      <sz val="8"/>
      <name val="Meiryo UI"/>
      <family val="3"/>
      <charset val="128"/>
    </font>
    <font>
      <u/>
      <sz val="11"/>
      <color theme="10"/>
      <name val="明朝"/>
      <family val="1"/>
      <charset val="128"/>
    </font>
    <font>
      <sz val="6"/>
      <name val="Meiryo UI"/>
      <family val="3"/>
      <charset val="128"/>
    </font>
    <font>
      <sz val="12"/>
      <name val="Meiryo UI"/>
      <family val="3"/>
      <charset val="128"/>
    </font>
    <font>
      <sz val="7"/>
      <name val="Meiryo UI"/>
      <family val="3"/>
      <charset val="128"/>
    </font>
    <font>
      <vertAlign val="superscript"/>
      <sz val="7"/>
      <name val="Meiryo UI"/>
      <family val="3"/>
      <charset val="128"/>
    </font>
    <font>
      <sz val="7.5"/>
      <name val="Meiryo UI"/>
      <family val="3"/>
      <charset val="128"/>
    </font>
    <font>
      <sz val="9"/>
      <color rgb="FFC00000"/>
      <name val="Meiryo UI"/>
      <family val="3"/>
      <charset val="128"/>
    </font>
    <font>
      <sz val="11"/>
      <name val="ＭＳ Ｐゴシック"/>
      <family val="3"/>
      <charset val="128"/>
    </font>
    <font>
      <sz val="11"/>
      <name val="ＭＳ ゴシック"/>
      <family val="3"/>
      <charset val="128"/>
    </font>
    <font>
      <u/>
      <sz val="8"/>
      <color theme="10"/>
      <name val="Meiryo UI"/>
      <family val="3"/>
      <charset val="128"/>
    </font>
    <font>
      <sz val="6"/>
      <name val="Meiryo UI"/>
      <family val="2"/>
      <charset val="128"/>
    </font>
    <font>
      <sz val="9"/>
      <color theme="1"/>
      <name val="ＭＳ Ｐゴシック"/>
      <family val="3"/>
      <charset val="128"/>
      <scheme val="minor"/>
    </font>
    <font>
      <sz val="9"/>
      <color rgb="FFFA7D00"/>
      <name val="Meiryo UI"/>
      <family val="2"/>
      <charset val="128"/>
    </font>
    <font>
      <sz val="9"/>
      <color theme="1"/>
      <name val="Meiryo UI"/>
      <family val="3"/>
      <charset val="128"/>
    </font>
    <font>
      <sz val="12"/>
      <name val="細明朝体"/>
      <family val="3"/>
      <charset val="128"/>
    </font>
    <font>
      <sz val="9"/>
      <color rgb="FFFF0000"/>
      <name val="Meiryo UI"/>
      <family val="3"/>
      <charset val="128"/>
    </font>
    <font>
      <sz val="11"/>
      <name val="ＭＳ 明朝"/>
      <family val="1"/>
      <charset val="128"/>
    </font>
    <font>
      <u/>
      <sz val="9"/>
      <color theme="10"/>
      <name val="Meiryo UI"/>
      <family val="2"/>
      <charset val="128"/>
    </font>
    <font>
      <sz val="9"/>
      <name val="ＭＳ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CCFFCC"/>
        <bgColor indexed="64"/>
      </patternFill>
    </fill>
    <fill>
      <patternFill patternType="solid">
        <fgColor rgb="FFFFFF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6" tint="0.39994506668294322"/>
        <bgColor indexed="64"/>
      </patternFill>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diagonalUp="1">
      <left style="thin">
        <color indexed="64"/>
      </left>
      <right style="thin">
        <color indexed="64"/>
      </right>
      <top style="hair">
        <color indexed="64"/>
      </top>
      <bottom style="hair">
        <color indexed="64"/>
      </bottom>
      <diagonal style="hair">
        <color indexed="64"/>
      </diagonal>
    </border>
    <border>
      <left style="hair">
        <color auto="1"/>
      </left>
      <right style="hair">
        <color auto="1"/>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3">
    <xf numFmtId="0" fontId="0" fillId="0" borderId="0"/>
    <xf numFmtId="0" fontId="10" fillId="0" borderId="0" applyNumberFormat="0" applyFill="0" applyBorder="0" applyAlignment="0" applyProtection="0"/>
    <xf numFmtId="38" fontId="17" fillId="0" borderId="0" applyFont="0" applyFill="0" applyBorder="0" applyAlignment="0" applyProtection="0">
      <alignment vertical="center"/>
    </xf>
    <xf numFmtId="0" fontId="17" fillId="0" borderId="0">
      <alignment vertical="center"/>
    </xf>
    <xf numFmtId="0" fontId="18" fillId="0" borderId="0">
      <alignment vertical="center"/>
    </xf>
    <xf numFmtId="0" fontId="4" fillId="0" borderId="0"/>
    <xf numFmtId="0" fontId="21" fillId="0" borderId="0">
      <alignment vertical="center"/>
    </xf>
    <xf numFmtId="0" fontId="3" fillId="0" borderId="0">
      <alignment vertical="center"/>
    </xf>
    <xf numFmtId="38" fontId="17" fillId="0" borderId="0" applyFont="0" applyFill="0" applyBorder="0" applyAlignment="0" applyProtection="0"/>
    <xf numFmtId="0" fontId="2" fillId="0" borderId="0">
      <alignment vertical="center"/>
    </xf>
    <xf numFmtId="0" fontId="1" fillId="0" borderId="0">
      <alignment vertical="center"/>
    </xf>
    <xf numFmtId="0" fontId="27"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376">
    <xf numFmtId="0" fontId="0" fillId="0" borderId="0" xfId="0"/>
    <xf numFmtId="0" fontId="6" fillId="0" borderId="1" xfId="0" applyNumberFormat="1" applyFont="1" applyFill="1" applyBorder="1" applyAlignment="1" applyProtection="1">
      <alignment vertical="center"/>
      <protection locked="0"/>
    </xf>
    <xf numFmtId="0" fontId="6" fillId="0" borderId="1" xfId="0" applyNumberFormat="1" applyFont="1" applyFill="1" applyBorder="1" applyAlignment="1" applyProtection="1">
      <alignment horizontal="center" vertical="center" shrinkToFit="1"/>
      <protection locked="0"/>
    </xf>
    <xf numFmtId="0" fontId="6" fillId="0" borderId="1" xfId="0" applyNumberFormat="1" applyFont="1" applyFill="1" applyBorder="1" applyAlignment="1" applyProtection="1">
      <alignment vertical="center" shrinkToFit="1"/>
      <protection locked="0"/>
    </xf>
    <xf numFmtId="0" fontId="6" fillId="0" borderId="0" xfId="0" applyNumberFormat="1" applyFont="1" applyFill="1" applyAlignment="1" applyProtection="1">
      <alignment vertical="center"/>
      <protection locked="0"/>
    </xf>
    <xf numFmtId="0" fontId="6" fillId="0" borderId="0" xfId="0" applyNumberFormat="1" applyFont="1" applyFill="1" applyAlignment="1">
      <alignment vertical="center"/>
    </xf>
    <xf numFmtId="0" fontId="6" fillId="0" borderId="1" xfId="0" applyNumberFormat="1" applyFont="1" applyFill="1" applyBorder="1" applyAlignment="1" applyProtection="1">
      <alignment horizontal="left" vertical="center"/>
      <protection locked="0"/>
    </xf>
    <xf numFmtId="0" fontId="6" fillId="0" borderId="1" xfId="0" quotePrefix="1" applyNumberFormat="1" applyFont="1" applyFill="1" applyBorder="1" applyAlignment="1" applyProtection="1">
      <alignment horizontal="left" vertical="center"/>
      <protection locked="0"/>
    </xf>
    <xf numFmtId="0" fontId="6" fillId="0" borderId="1" xfId="0" quotePrefix="1" applyNumberFormat="1" applyFont="1" applyFill="1" applyBorder="1" applyAlignment="1" applyProtection="1">
      <alignment vertical="center"/>
      <protection locked="0"/>
    </xf>
    <xf numFmtId="0" fontId="6" fillId="0" borderId="1" xfId="0" applyFont="1" applyFill="1" applyBorder="1" applyAlignment="1">
      <alignment vertical="center" shrinkToFit="1"/>
    </xf>
    <xf numFmtId="0" fontId="6" fillId="0" borderId="1" xfId="0" applyNumberFormat="1" applyFont="1" applyFill="1" applyBorder="1" applyAlignment="1" applyProtection="1">
      <alignment horizontal="left" vertical="center" shrinkToFit="1"/>
      <protection locked="0"/>
    </xf>
    <xf numFmtId="0" fontId="6" fillId="0" borderId="1" xfId="0" quotePrefix="1" applyNumberFormat="1" applyFont="1" applyFill="1" applyBorder="1" applyAlignment="1" applyProtection="1">
      <alignment vertical="center" shrinkToFit="1"/>
      <protection locked="0"/>
    </xf>
    <xf numFmtId="0" fontId="6" fillId="0" borderId="1" xfId="0" quotePrefix="1" applyNumberFormat="1" applyFont="1" applyFill="1" applyBorder="1" applyAlignment="1" applyProtection="1">
      <alignment horizontal="left" vertical="center" shrinkToFit="1"/>
      <protection locked="0"/>
    </xf>
    <xf numFmtId="0" fontId="6" fillId="0" borderId="1" xfId="0" quotePrefix="1" applyNumberFormat="1" applyFont="1" applyFill="1" applyBorder="1" applyAlignment="1" applyProtection="1">
      <alignment horizontal="center" vertical="center" shrinkToFit="1"/>
      <protection locked="0"/>
    </xf>
    <xf numFmtId="0" fontId="6" fillId="0" borderId="0" xfId="0" quotePrefix="1" applyNumberFormat="1" applyFont="1" applyFill="1" applyAlignment="1" applyProtection="1">
      <alignment horizontal="left" vertical="center"/>
      <protection locked="0"/>
    </xf>
    <xf numFmtId="0" fontId="6" fillId="0" borderId="0" xfId="0" applyNumberFormat="1" applyFont="1" applyFill="1" applyAlignment="1" applyProtection="1">
      <alignment horizontal="left" vertical="center"/>
      <protection locked="0"/>
    </xf>
    <xf numFmtId="176" fontId="6" fillId="0" borderId="1" xfId="0" applyNumberFormat="1" applyFont="1" applyFill="1" applyBorder="1" applyAlignment="1">
      <alignment vertical="center" shrinkToFit="1"/>
    </xf>
    <xf numFmtId="2" fontId="6" fillId="0" borderId="1" xfId="0" applyNumberFormat="1" applyFont="1" applyFill="1" applyBorder="1" applyAlignment="1" applyProtection="1">
      <alignment vertical="center" shrinkToFit="1"/>
      <protection locked="0"/>
    </xf>
    <xf numFmtId="2" fontId="6" fillId="0" borderId="1" xfId="0" applyNumberFormat="1" applyFont="1" applyFill="1" applyBorder="1" applyAlignment="1">
      <alignment vertical="center" shrinkToFit="1"/>
    </xf>
    <xf numFmtId="176" fontId="6" fillId="0" borderId="1" xfId="0" applyNumberFormat="1" applyFont="1" applyFill="1" applyBorder="1" applyAlignment="1" applyProtection="1">
      <alignment vertical="center" shrinkToFit="1"/>
      <protection locked="0"/>
    </xf>
    <xf numFmtId="1" fontId="6" fillId="0" borderId="1" xfId="0" applyNumberFormat="1" applyFont="1" applyFill="1" applyBorder="1" applyAlignment="1" applyProtection="1">
      <alignment vertical="center" shrinkToFit="1"/>
      <protection locked="0"/>
    </xf>
    <xf numFmtId="1" fontId="6" fillId="0" borderId="1" xfId="0" applyNumberFormat="1" applyFont="1" applyFill="1" applyBorder="1" applyAlignment="1">
      <alignment vertical="center" shrinkToFit="1"/>
    </xf>
    <xf numFmtId="0" fontId="6" fillId="3" borderId="1" xfId="0" quotePrefix="1" applyNumberFormat="1" applyFont="1" applyFill="1" applyBorder="1" applyAlignment="1" applyProtection="1">
      <alignment horizontal="left" vertical="center"/>
      <protection locked="0"/>
    </xf>
    <xf numFmtId="1" fontId="6" fillId="3" borderId="1" xfId="0" applyNumberFormat="1" applyFont="1" applyFill="1" applyBorder="1" applyAlignment="1" applyProtection="1">
      <alignment vertical="center" shrinkToFit="1"/>
      <protection locked="0"/>
    </xf>
    <xf numFmtId="1" fontId="6" fillId="3" borderId="1" xfId="0" applyNumberFormat="1" applyFont="1" applyFill="1" applyBorder="1" applyAlignment="1">
      <alignment vertical="center" shrinkToFit="1"/>
    </xf>
    <xf numFmtId="0" fontId="6" fillId="3" borderId="1" xfId="0" quotePrefix="1" applyNumberFormat="1" applyFont="1" applyFill="1" applyBorder="1" applyAlignment="1" applyProtection="1">
      <alignment vertical="center"/>
      <protection locked="0"/>
    </xf>
    <xf numFmtId="0" fontId="6" fillId="3" borderId="1" xfId="0" applyNumberFormat="1" applyFont="1" applyFill="1" applyBorder="1" applyAlignment="1" applyProtection="1">
      <alignment vertical="center"/>
      <protection locked="0"/>
    </xf>
    <xf numFmtId="0" fontId="6" fillId="3" borderId="1" xfId="0" applyNumberFormat="1" applyFont="1" applyFill="1" applyBorder="1" applyAlignment="1" applyProtection="1">
      <alignment horizontal="left" vertical="center"/>
      <protection locked="0"/>
    </xf>
    <xf numFmtId="2" fontId="6" fillId="3" borderId="1" xfId="0" applyNumberFormat="1" applyFont="1" applyFill="1" applyBorder="1" applyAlignment="1" applyProtection="1">
      <alignment vertical="center" shrinkToFit="1"/>
      <protection locked="0"/>
    </xf>
    <xf numFmtId="0" fontId="6" fillId="0" borderId="0" xfId="0" applyNumberFormat="1" applyFont="1" applyFill="1" applyAlignment="1">
      <alignment horizontal="right" vertical="center"/>
    </xf>
    <xf numFmtId="0" fontId="6" fillId="0" borderId="0" xfId="0" applyNumberFormat="1" applyFont="1" applyFill="1" applyBorder="1" applyAlignment="1">
      <alignment vertical="center"/>
    </xf>
    <xf numFmtId="0" fontId="6" fillId="0" borderId="1" xfId="0" applyNumberFormat="1" applyFont="1" applyFill="1" applyBorder="1" applyAlignment="1">
      <alignment vertical="center"/>
    </xf>
    <xf numFmtId="0" fontId="6" fillId="0" borderId="1" xfId="0" applyFont="1" applyFill="1" applyBorder="1" applyAlignment="1">
      <alignment vertical="center"/>
    </xf>
    <xf numFmtId="2" fontId="6" fillId="0" borderId="0" xfId="0" applyNumberFormat="1" applyFont="1" applyFill="1" applyBorder="1" applyAlignment="1" applyProtection="1">
      <alignment horizontal="right" vertical="center"/>
      <protection locked="0"/>
    </xf>
    <xf numFmtId="1" fontId="6" fillId="0" borderId="0" xfId="0" applyNumberFormat="1" applyFont="1" applyFill="1" applyBorder="1" applyAlignment="1">
      <alignment horizontal="right" vertical="center"/>
    </xf>
    <xf numFmtId="0" fontId="12" fillId="0" borderId="0" xfId="0" applyFont="1" applyFill="1" applyAlignment="1">
      <alignment vertical="center"/>
    </xf>
    <xf numFmtId="0" fontId="13" fillId="0" borderId="1" xfId="0" applyNumberFormat="1" applyFont="1" applyFill="1" applyBorder="1" applyAlignment="1" applyProtection="1">
      <alignment horizontal="right" vertical="center"/>
      <protection locked="0"/>
    </xf>
    <xf numFmtId="0" fontId="13" fillId="0" borderId="1" xfId="0" applyNumberFormat="1" applyFont="1" applyFill="1" applyBorder="1" applyAlignment="1">
      <alignment horizontal="right" vertical="center"/>
    </xf>
    <xf numFmtId="0" fontId="13" fillId="0" borderId="1" xfId="0" quotePrefix="1" applyNumberFormat="1" applyFont="1" applyFill="1" applyBorder="1" applyAlignment="1" applyProtection="1">
      <alignment horizontal="right" vertical="center"/>
      <protection locked="0"/>
    </xf>
    <xf numFmtId="0" fontId="13" fillId="3" borderId="1" xfId="0" quotePrefix="1" applyNumberFormat="1" applyFont="1" applyFill="1" applyBorder="1" applyAlignment="1" applyProtection="1">
      <alignment horizontal="right" vertical="center"/>
      <protection locked="0"/>
    </xf>
    <xf numFmtId="0" fontId="14" fillId="3" borderId="1" xfId="0" quotePrefix="1" applyNumberFormat="1" applyFont="1" applyFill="1" applyBorder="1" applyAlignment="1" applyProtection="1">
      <alignment horizontal="right" vertical="center"/>
      <protection locked="0"/>
    </xf>
    <xf numFmtId="0" fontId="14" fillId="0" borderId="1" xfId="0" quotePrefix="1" applyNumberFormat="1" applyFont="1" applyFill="1" applyBorder="1" applyAlignment="1" applyProtection="1">
      <alignment horizontal="right" vertical="center"/>
      <protection locked="0"/>
    </xf>
    <xf numFmtId="0" fontId="14" fillId="0" borderId="1" xfId="0" applyNumberFormat="1" applyFont="1" applyFill="1" applyBorder="1" applyAlignment="1" applyProtection="1">
      <alignment horizontal="right" vertical="center"/>
      <protection locked="0"/>
    </xf>
    <xf numFmtId="176" fontId="13" fillId="3" borderId="1" xfId="0" applyNumberFormat="1" applyFont="1" applyFill="1" applyBorder="1" applyAlignment="1" applyProtection="1">
      <alignment horizontal="right" vertical="center"/>
      <protection locked="0"/>
    </xf>
    <xf numFmtId="0" fontId="13" fillId="3" borderId="1" xfId="0" applyNumberFormat="1" applyFont="1" applyFill="1" applyBorder="1" applyAlignment="1" applyProtection="1">
      <alignment horizontal="right" vertical="center"/>
      <protection locked="0"/>
    </xf>
    <xf numFmtId="1" fontId="13" fillId="2" borderId="1" xfId="0" applyNumberFormat="1" applyFont="1" applyFill="1" applyBorder="1" applyAlignment="1">
      <alignment horizontal="right" vertical="center"/>
    </xf>
    <xf numFmtId="0" fontId="13" fillId="0" borderId="1" xfId="0" applyFont="1" applyFill="1" applyBorder="1" applyAlignment="1">
      <alignment horizontal="right" vertical="center"/>
    </xf>
    <xf numFmtId="0" fontId="6" fillId="0" borderId="1" xfId="0" applyNumberFormat="1" applyFont="1" applyFill="1" applyBorder="1" applyAlignment="1">
      <alignment vertical="center" shrinkToFit="1"/>
    </xf>
    <xf numFmtId="0" fontId="6" fillId="0" borderId="1" xfId="0" applyNumberFormat="1" applyFont="1" applyFill="1" applyBorder="1" applyAlignment="1">
      <alignment horizontal="center" vertical="center" shrinkToFit="1"/>
    </xf>
    <xf numFmtId="176" fontId="6" fillId="3" borderId="1" xfId="0" applyNumberFormat="1" applyFont="1" applyFill="1" applyBorder="1" applyAlignment="1" applyProtection="1">
      <alignment vertical="center" shrinkToFit="1"/>
      <protection locked="0"/>
    </xf>
    <xf numFmtId="176" fontId="6" fillId="3" borderId="1" xfId="0" applyNumberFormat="1" applyFont="1" applyFill="1" applyBorder="1" applyAlignment="1">
      <alignment vertical="center" shrinkToFit="1"/>
    </xf>
    <xf numFmtId="0" fontId="9" fillId="0" borderId="1" xfId="0" applyNumberFormat="1" applyFont="1" applyFill="1" applyBorder="1" applyAlignment="1" applyProtection="1">
      <alignment vertical="center"/>
      <protection locked="0"/>
    </xf>
    <xf numFmtId="177" fontId="6" fillId="3" borderId="1" xfId="0" applyNumberFormat="1" applyFont="1" applyFill="1" applyBorder="1" applyAlignment="1">
      <alignment vertical="center" shrinkToFit="1"/>
    </xf>
    <xf numFmtId="0" fontId="9" fillId="0" borderId="1" xfId="0" applyFont="1" applyFill="1" applyBorder="1" applyAlignment="1">
      <alignment vertical="center"/>
    </xf>
    <xf numFmtId="0" fontId="15" fillId="0" borderId="1" xfId="0" applyNumberFormat="1" applyFont="1" applyFill="1" applyBorder="1" applyAlignment="1" applyProtection="1">
      <alignment vertical="center"/>
      <protection locked="0"/>
    </xf>
    <xf numFmtId="0" fontId="15" fillId="3" borderId="1" xfId="0" applyNumberFormat="1" applyFont="1" applyFill="1" applyBorder="1" applyAlignment="1" applyProtection="1">
      <alignment vertical="center"/>
      <protection locked="0"/>
    </xf>
    <xf numFmtId="1" fontId="6" fillId="0" borderId="1" xfId="0" quotePrefix="1" applyNumberFormat="1" applyFont="1" applyFill="1" applyBorder="1" applyAlignment="1" applyProtection="1">
      <alignment vertical="center" shrinkToFit="1"/>
      <protection locked="0"/>
    </xf>
    <xf numFmtId="1" fontId="6" fillId="0" borderId="1" xfId="0" applyNumberFormat="1" applyFont="1" applyFill="1" applyBorder="1" applyAlignment="1" applyProtection="1">
      <alignment horizontal="center" vertical="center" shrinkToFit="1"/>
      <protection locked="0"/>
    </xf>
    <xf numFmtId="1" fontId="6" fillId="0" borderId="1" xfId="0" applyNumberFormat="1" applyFont="1" applyFill="1" applyBorder="1" applyAlignment="1" applyProtection="1">
      <alignment horizontal="left" vertical="center" shrinkToFit="1"/>
      <protection locked="0"/>
    </xf>
    <xf numFmtId="2" fontId="6" fillId="0" borderId="1" xfId="0" applyNumberFormat="1" applyFont="1" applyFill="1" applyBorder="1" applyAlignment="1" applyProtection="1">
      <alignment horizontal="center" vertical="center" shrinkToFit="1"/>
      <protection locked="0"/>
    </xf>
    <xf numFmtId="0" fontId="9" fillId="3" borderId="1" xfId="0" applyNumberFormat="1" applyFont="1" applyFill="1" applyBorder="1" applyAlignment="1" applyProtection="1">
      <alignment vertical="center"/>
      <protection locked="0"/>
    </xf>
    <xf numFmtId="0" fontId="6" fillId="2" borderId="1" xfId="0" applyNumberFormat="1" applyFont="1" applyFill="1" applyBorder="1" applyAlignment="1" applyProtection="1">
      <alignment vertical="center" shrinkToFit="1"/>
      <protection locked="0"/>
    </xf>
    <xf numFmtId="0" fontId="6" fillId="2" borderId="3" xfId="0" applyNumberFormat="1" applyFont="1" applyFill="1" applyBorder="1" applyAlignment="1" applyProtection="1">
      <alignment horizontal="center" vertical="center" shrinkToFit="1"/>
      <protection locked="0"/>
    </xf>
    <xf numFmtId="0" fontId="6" fillId="2" borderId="1" xfId="0" applyNumberFormat="1" applyFont="1" applyFill="1" applyBorder="1" applyAlignment="1" applyProtection="1">
      <alignment vertical="center"/>
      <protection locked="0"/>
    </xf>
    <xf numFmtId="0" fontId="6" fillId="2" borderId="0" xfId="0" applyNumberFormat="1" applyFont="1" applyFill="1" applyAlignment="1">
      <alignment horizontal="center" vertical="center" shrinkToFit="1"/>
    </xf>
    <xf numFmtId="0" fontId="6" fillId="2" borderId="2" xfId="0" applyNumberFormat="1" applyFont="1" applyFill="1" applyBorder="1" applyAlignment="1" applyProtection="1">
      <alignment horizontal="center" vertical="center"/>
      <protection locked="0"/>
    </xf>
    <xf numFmtId="0" fontId="6" fillId="2" borderId="4" xfId="0" applyNumberFormat="1" applyFont="1" applyFill="1" applyBorder="1" applyAlignment="1" applyProtection="1">
      <alignment horizontal="center" vertical="center"/>
      <protection locked="0"/>
    </xf>
    <xf numFmtId="0" fontId="6" fillId="2" borderId="2"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horizontal="center" vertical="center" shrinkToFit="1"/>
      <protection locked="0"/>
    </xf>
    <xf numFmtId="0" fontId="6" fillId="2" borderId="8" xfId="0" applyNumberFormat="1" applyFont="1" applyFill="1" applyBorder="1" applyAlignment="1" applyProtection="1">
      <alignment horizontal="center" vertical="center"/>
      <protection locked="0"/>
    </xf>
    <xf numFmtId="0" fontId="6" fillId="5" borderId="6" xfId="0" applyNumberFormat="1" applyFont="1" applyFill="1" applyBorder="1" applyAlignment="1" applyProtection="1">
      <alignment horizontal="center" vertical="center"/>
      <protection locked="0"/>
    </xf>
    <xf numFmtId="0" fontId="11" fillId="0" borderId="1" xfId="0" applyNumberFormat="1" applyFont="1" applyFill="1" applyBorder="1" applyAlignment="1" applyProtection="1">
      <alignment vertical="top" wrapText="1"/>
      <protection locked="0"/>
    </xf>
    <xf numFmtId="0" fontId="11" fillId="3" borderId="1" xfId="0" applyNumberFormat="1" applyFont="1" applyFill="1" applyBorder="1" applyAlignment="1" applyProtection="1">
      <alignment vertical="top" wrapText="1"/>
      <protection locked="0"/>
    </xf>
    <xf numFmtId="0" fontId="11" fillId="3"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176" fontId="11" fillId="3" borderId="1" xfId="0" applyNumberFormat="1" applyFont="1" applyFill="1" applyBorder="1" applyAlignment="1" applyProtection="1">
      <alignment vertical="top" wrapText="1"/>
      <protection locked="0"/>
    </xf>
    <xf numFmtId="1" fontId="11" fillId="2" borderId="1" xfId="0" applyNumberFormat="1" applyFont="1" applyFill="1" applyBorder="1" applyAlignment="1">
      <alignment vertical="top" wrapText="1"/>
    </xf>
    <xf numFmtId="2" fontId="11" fillId="2" borderId="1" xfId="0" applyNumberFormat="1" applyFont="1" applyFill="1" applyBorder="1" applyAlignment="1" applyProtection="1">
      <alignment vertical="top" wrapText="1"/>
      <protection locked="0"/>
    </xf>
    <xf numFmtId="0" fontId="11" fillId="0" borderId="1" xfId="0" applyFont="1" applyFill="1" applyBorder="1" applyAlignment="1">
      <alignment vertical="top" wrapText="1"/>
    </xf>
    <xf numFmtId="0" fontId="6" fillId="3" borderId="1" xfId="0" applyNumberFormat="1" applyFont="1" applyFill="1" applyBorder="1" applyAlignment="1">
      <alignment vertical="center"/>
    </xf>
    <xf numFmtId="2" fontId="6" fillId="3" borderId="1" xfId="0" applyNumberFormat="1" applyFont="1" applyFill="1" applyBorder="1" applyAlignment="1" applyProtection="1">
      <alignment vertical="center"/>
      <protection locked="0"/>
    </xf>
    <xf numFmtId="2" fontId="6" fillId="2" borderId="1" xfId="0" applyNumberFormat="1" applyFont="1" applyFill="1" applyBorder="1" applyAlignment="1" applyProtection="1">
      <alignment vertical="center"/>
      <protection locked="0"/>
    </xf>
    <xf numFmtId="2" fontId="6" fillId="0" borderId="1" xfId="0" applyNumberFormat="1" applyFont="1" applyFill="1" applyBorder="1" applyAlignment="1" applyProtection="1">
      <alignment vertical="center"/>
      <protection locked="0"/>
    </xf>
    <xf numFmtId="0" fontId="9" fillId="0" borderId="1" xfId="0" applyNumberFormat="1" applyFont="1" applyFill="1" applyBorder="1" applyAlignment="1">
      <alignment vertical="center"/>
    </xf>
    <xf numFmtId="0" fontId="6" fillId="0" borderId="0" xfId="0" applyFont="1" applyFill="1" applyAlignment="1">
      <alignment vertical="center"/>
    </xf>
    <xf numFmtId="0" fontId="6" fillId="0" borderId="0" xfId="0" applyFont="1" applyAlignment="1">
      <alignment vertical="center"/>
    </xf>
    <xf numFmtId="1" fontId="6" fillId="3" borderId="7" xfId="0" applyNumberFormat="1" applyFont="1" applyFill="1" applyBorder="1" applyAlignment="1">
      <alignment vertical="center" shrinkToFit="1"/>
    </xf>
    <xf numFmtId="178" fontId="6" fillId="3" borderId="1" xfId="0" applyNumberFormat="1" applyFont="1" applyFill="1" applyBorder="1" applyAlignment="1" applyProtection="1">
      <alignment vertical="center" shrinkToFit="1"/>
      <protection locked="0"/>
    </xf>
    <xf numFmtId="0" fontId="6" fillId="0" borderId="0" xfId="0" applyFont="1" applyFill="1" applyAlignment="1">
      <alignment vertical="center" shrinkToFit="1"/>
    </xf>
    <xf numFmtId="0" fontId="9" fillId="0" borderId="0" xfId="0" applyFont="1" applyAlignment="1">
      <alignment vertical="center"/>
    </xf>
    <xf numFmtId="0" fontId="6" fillId="0" borderId="1" xfId="0" applyFont="1" applyBorder="1" applyAlignment="1">
      <alignment vertical="center"/>
    </xf>
    <xf numFmtId="0" fontId="9" fillId="0" borderId="3" xfId="0" applyFont="1" applyBorder="1" applyAlignment="1">
      <alignment vertical="center"/>
    </xf>
    <xf numFmtId="1" fontId="6" fillId="0" borderId="1" xfId="0" applyNumberFormat="1" applyFont="1" applyBorder="1" applyAlignment="1">
      <alignment vertical="center" shrinkToFit="1"/>
    </xf>
    <xf numFmtId="0" fontId="6" fillId="3" borderId="1" xfId="0" applyNumberFormat="1" applyFont="1" applyFill="1" applyBorder="1" applyAlignment="1" applyProtection="1">
      <alignment vertical="center" shrinkToFit="1"/>
      <protection locked="0"/>
    </xf>
    <xf numFmtId="177" fontId="6" fillId="3" borderId="1" xfId="0" applyNumberFormat="1" applyFont="1" applyFill="1" applyBorder="1" applyAlignment="1" applyProtection="1">
      <alignment vertical="center" shrinkToFit="1"/>
      <protection locked="0"/>
    </xf>
    <xf numFmtId="0" fontId="9" fillId="0" borderId="1" xfId="0" applyFont="1" applyBorder="1" applyAlignment="1">
      <alignment vertical="center"/>
    </xf>
    <xf numFmtId="0" fontId="9" fillId="0" borderId="0" xfId="0" applyFont="1" applyFill="1" applyAlignment="1">
      <alignment vertical="center"/>
    </xf>
    <xf numFmtId="1" fontId="9" fillId="0" borderId="1" xfId="0" applyNumberFormat="1" applyFont="1" applyFill="1" applyBorder="1" applyAlignment="1">
      <alignment vertical="center" shrinkToFit="1"/>
    </xf>
    <xf numFmtId="0" fontId="9" fillId="3" borderId="1" xfId="0" applyFont="1" applyFill="1" applyBorder="1" applyAlignment="1">
      <alignment vertical="center"/>
    </xf>
    <xf numFmtId="1" fontId="9" fillId="3" borderId="1" xfId="0" applyNumberFormat="1" applyFont="1" applyFill="1" applyBorder="1" applyAlignment="1">
      <alignment vertical="center" shrinkToFit="1"/>
    </xf>
    <xf numFmtId="1" fontId="9" fillId="0" borderId="9" xfId="0" applyNumberFormat="1" applyFont="1" applyFill="1" applyBorder="1" applyAlignment="1">
      <alignment vertical="center" shrinkToFit="1"/>
    </xf>
    <xf numFmtId="1" fontId="9" fillId="3" borderId="9" xfId="0" applyNumberFormat="1" applyFont="1" applyFill="1" applyBorder="1" applyAlignment="1">
      <alignment vertical="center" shrinkToFit="1"/>
    </xf>
    <xf numFmtId="178" fontId="9" fillId="3" borderId="9" xfId="0" applyNumberFormat="1" applyFont="1" applyFill="1" applyBorder="1" applyAlignment="1">
      <alignment vertical="center" shrinkToFit="1"/>
    </xf>
    <xf numFmtId="2" fontId="6" fillId="3" borderId="1" xfId="0" applyNumberFormat="1" applyFont="1" applyFill="1" applyBorder="1" applyAlignment="1">
      <alignment vertical="center" shrinkToFit="1"/>
    </xf>
    <xf numFmtId="0" fontId="6" fillId="0" borderId="0" xfId="0" applyNumberFormat="1" applyFont="1" applyFill="1" applyAlignment="1">
      <alignment vertical="center" shrinkToFit="1"/>
    </xf>
    <xf numFmtId="0" fontId="13" fillId="0" borderId="1" xfId="0" quotePrefix="1" applyNumberFormat="1" applyFont="1" applyFill="1" applyBorder="1" applyAlignment="1" applyProtection="1">
      <alignment horizontal="left" vertical="center"/>
      <protection locked="0"/>
    </xf>
    <xf numFmtId="0" fontId="15" fillId="3" borderId="1" xfId="0" quotePrefix="1" applyNumberFormat="1" applyFont="1" applyFill="1" applyBorder="1" applyAlignment="1" applyProtection="1">
      <alignment horizontal="left" vertical="center"/>
      <protection locked="0"/>
    </xf>
    <xf numFmtId="2" fontId="6" fillId="0" borderId="1" xfId="0" applyNumberFormat="1" applyFont="1" applyFill="1" applyBorder="1" applyAlignment="1">
      <alignment vertical="center"/>
    </xf>
    <xf numFmtId="176" fontId="9" fillId="0" borderId="1" xfId="0" applyNumberFormat="1" applyFont="1" applyFill="1" applyBorder="1" applyAlignment="1">
      <alignment vertical="center"/>
    </xf>
    <xf numFmtId="1" fontId="6" fillId="0" borderId="1" xfId="0" applyNumberFormat="1" applyFont="1" applyFill="1" applyBorder="1" applyAlignment="1">
      <alignment horizontal="center" vertical="center" shrinkToFit="1"/>
    </xf>
    <xf numFmtId="0" fontId="6" fillId="6" borderId="2" xfId="0" applyNumberFormat="1" applyFont="1" applyFill="1" applyBorder="1" applyAlignment="1" applyProtection="1">
      <alignment horizontal="center" vertical="center"/>
      <protection locked="0"/>
    </xf>
    <xf numFmtId="2" fontId="6" fillId="0" borderId="1" xfId="0" applyNumberFormat="1" applyFont="1" applyFill="1" applyBorder="1" applyAlignment="1" applyProtection="1">
      <alignment horizontal="left" vertical="center" shrinkToFit="1"/>
      <protection locked="0"/>
    </xf>
    <xf numFmtId="180" fontId="6" fillId="0" borderId="0" xfId="0" applyNumberFormat="1" applyFont="1" applyFill="1" applyAlignment="1">
      <alignment vertical="center" shrinkToFit="1"/>
    </xf>
    <xf numFmtId="180" fontId="6" fillId="2" borderId="1" xfId="0" applyNumberFormat="1" applyFont="1" applyFill="1" applyBorder="1" applyAlignment="1" applyProtection="1">
      <alignment horizontal="center" vertical="center" shrinkToFit="1"/>
      <protection locked="0"/>
    </xf>
    <xf numFmtId="180" fontId="6" fillId="2" borderId="1" xfId="0" applyNumberFormat="1" applyFont="1" applyFill="1" applyBorder="1" applyAlignment="1" applyProtection="1">
      <alignment vertical="center" shrinkToFit="1"/>
      <protection locked="0"/>
    </xf>
    <xf numFmtId="180" fontId="6" fillId="2" borderId="3" xfId="0" applyNumberFormat="1" applyFont="1" applyFill="1" applyBorder="1" applyAlignment="1" applyProtection="1">
      <alignment horizontal="center" vertical="center" shrinkToFit="1"/>
      <protection locked="0"/>
    </xf>
    <xf numFmtId="180" fontId="6" fillId="5" borderId="6" xfId="0" applyNumberFormat="1" applyFont="1" applyFill="1" applyBorder="1" applyAlignment="1" applyProtection="1">
      <alignment horizontal="center" vertical="center" shrinkToFit="1"/>
      <protection locked="0"/>
    </xf>
    <xf numFmtId="180" fontId="6" fillId="2" borderId="7" xfId="0" applyNumberFormat="1" applyFont="1" applyFill="1" applyBorder="1" applyAlignment="1" applyProtection="1">
      <alignment horizontal="center" vertical="center" shrinkToFit="1"/>
      <protection locked="0"/>
    </xf>
    <xf numFmtId="180" fontId="6" fillId="6" borderId="1" xfId="0" applyNumberFormat="1" applyFont="1" applyFill="1" applyBorder="1" applyAlignment="1" applyProtection="1">
      <alignment horizontal="center" vertical="center" shrinkToFit="1"/>
      <protection locked="0"/>
    </xf>
    <xf numFmtId="180" fontId="6" fillId="6" borderId="1" xfId="0" applyNumberFormat="1" applyFont="1" applyFill="1" applyBorder="1" applyAlignment="1" applyProtection="1">
      <alignment vertical="center" shrinkToFit="1"/>
      <protection locked="0"/>
    </xf>
    <xf numFmtId="0" fontId="6" fillId="0" borderId="9" xfId="0" applyNumberFormat="1" applyFont="1" applyFill="1" applyBorder="1" applyAlignment="1" applyProtection="1">
      <alignment vertical="center" shrinkToFit="1"/>
      <protection locked="0"/>
    </xf>
    <xf numFmtId="1" fontId="6" fillId="0" borderId="1" xfId="0" applyNumberFormat="1" applyFont="1" applyFill="1" applyBorder="1" applyAlignment="1" applyProtection="1">
      <alignment vertical="center"/>
      <protection locked="0"/>
    </xf>
    <xf numFmtId="178" fontId="9" fillId="0" borderId="9" xfId="0" applyNumberFormat="1" applyFont="1" applyFill="1" applyBorder="1" applyAlignment="1">
      <alignment vertical="center" shrinkToFit="1"/>
    </xf>
    <xf numFmtId="0" fontId="9" fillId="0" borderId="1" xfId="0" applyFont="1" applyFill="1" applyBorder="1" applyAlignment="1">
      <alignment horizontal="right" vertical="center"/>
    </xf>
    <xf numFmtId="0" fontId="9" fillId="3" borderId="1" xfId="0" applyFont="1" applyFill="1" applyBorder="1" applyAlignment="1">
      <alignment horizontal="right" vertical="center"/>
    </xf>
    <xf numFmtId="0" fontId="9" fillId="0" borderId="1" xfId="0" applyFont="1" applyBorder="1" applyAlignment="1">
      <alignment horizontal="right" vertical="center"/>
    </xf>
    <xf numFmtId="0" fontId="13" fillId="3" borderId="1" xfId="0" applyFont="1" applyFill="1" applyBorder="1" applyAlignment="1">
      <alignment horizontal="right" vertical="center"/>
    </xf>
    <xf numFmtId="0" fontId="9" fillId="0" borderId="1" xfId="0" applyNumberFormat="1" applyFont="1" applyFill="1" applyBorder="1" applyAlignment="1" applyProtection="1">
      <alignment horizontal="right" vertical="center"/>
      <protection locked="0"/>
    </xf>
    <xf numFmtId="1" fontId="6" fillId="0" borderId="1" xfId="0" quotePrefix="1" applyNumberFormat="1" applyFont="1" applyFill="1" applyBorder="1" applyAlignment="1" applyProtection="1">
      <alignment horizontal="center" vertical="center" shrinkToFit="1"/>
      <protection locked="0"/>
    </xf>
    <xf numFmtId="1" fontId="6" fillId="0" borderId="1" xfId="0" quotePrefix="1" applyNumberFormat="1" applyFont="1" applyFill="1" applyBorder="1" applyAlignment="1" applyProtection="1">
      <alignment horizontal="left" vertical="center" shrinkToFit="1"/>
      <protection locked="0"/>
    </xf>
    <xf numFmtId="0" fontId="6" fillId="7" borderId="0" xfId="0" applyFont="1" applyFill="1" applyAlignment="1">
      <alignment vertical="center"/>
    </xf>
    <xf numFmtId="0" fontId="6" fillId="3"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right" vertical="center"/>
    </xf>
    <xf numFmtId="0" fontId="6" fillId="0" borderId="0" xfId="0" quotePrefix="1" applyFont="1" applyFill="1" applyAlignment="1">
      <alignment horizontal="left" vertical="center"/>
    </xf>
    <xf numFmtId="176" fontId="6" fillId="3" borderId="1" xfId="0" applyNumberFormat="1" applyFont="1" applyFill="1" applyBorder="1" applyAlignment="1">
      <alignment vertical="center"/>
    </xf>
    <xf numFmtId="0" fontId="9" fillId="3" borderId="1" xfId="0" applyFont="1" applyFill="1" applyBorder="1" applyAlignment="1">
      <alignment vertical="top" wrapText="1"/>
    </xf>
    <xf numFmtId="0" fontId="9" fillId="0" borderId="1" xfId="0" applyFont="1" applyBorder="1" applyAlignment="1">
      <alignment vertical="top" wrapText="1"/>
    </xf>
    <xf numFmtId="0" fontId="6" fillId="0" borderId="1" xfId="0" applyFont="1" applyBorder="1" applyAlignment="1">
      <alignment vertical="top" wrapText="1"/>
    </xf>
    <xf numFmtId="0" fontId="6" fillId="0" borderId="0" xfId="5" applyFont="1" applyFill="1" applyAlignment="1">
      <alignment vertical="center"/>
    </xf>
    <xf numFmtId="0" fontId="6" fillId="0" borderId="0" xfId="5" applyFont="1" applyFill="1" applyAlignment="1">
      <alignment vertical="center" shrinkToFit="1"/>
    </xf>
    <xf numFmtId="0" fontId="9" fillId="0" borderId="0" xfId="5" applyFont="1" applyFill="1" applyAlignment="1">
      <alignment vertical="center"/>
    </xf>
    <xf numFmtId="0" fontId="6" fillId="0" borderId="0" xfId="5" applyNumberFormat="1" applyFont="1" applyFill="1" applyAlignment="1" applyProtection="1">
      <alignment vertical="center"/>
      <protection locked="0"/>
    </xf>
    <xf numFmtId="0" fontId="6" fillId="0" borderId="0" xfId="5" applyNumberFormat="1" applyFont="1" applyFill="1" applyAlignment="1">
      <alignment vertical="center"/>
    </xf>
    <xf numFmtId="0" fontId="6" fillId="0" borderId="1" xfId="5" applyNumberFormat="1" applyFont="1" applyFill="1" applyBorder="1" applyAlignment="1" applyProtection="1">
      <alignment vertical="center"/>
      <protection locked="0"/>
    </xf>
    <xf numFmtId="1" fontId="6" fillId="0" borderId="1" xfId="5" applyNumberFormat="1" applyFont="1" applyFill="1" applyBorder="1" applyAlignment="1" applyProtection="1">
      <alignment vertical="center" shrinkToFit="1"/>
      <protection locked="0"/>
    </xf>
    <xf numFmtId="1" fontId="6" fillId="0" borderId="1" xfId="5" applyNumberFormat="1" applyFont="1" applyFill="1" applyBorder="1" applyAlignment="1">
      <alignment vertical="center" shrinkToFit="1"/>
    </xf>
    <xf numFmtId="0" fontId="11" fillId="0" borderId="1" xfId="5" applyNumberFormat="1" applyFont="1" applyFill="1" applyBorder="1" applyAlignment="1" applyProtection="1">
      <alignment vertical="top" wrapText="1"/>
      <protection locked="0"/>
    </xf>
    <xf numFmtId="0" fontId="6" fillId="0" borderId="1" xfId="5" applyFont="1" applyFill="1" applyBorder="1" applyAlignment="1">
      <alignment vertical="center" shrinkToFit="1"/>
    </xf>
    <xf numFmtId="0" fontId="6" fillId="0" borderId="1" xfId="5" quotePrefix="1" applyNumberFormat="1" applyFont="1" applyFill="1" applyBorder="1" applyAlignment="1" applyProtection="1">
      <alignment horizontal="left" vertical="center"/>
      <protection locked="0"/>
    </xf>
    <xf numFmtId="0" fontId="6" fillId="0" borderId="1" xfId="5" quotePrefix="1" applyNumberFormat="1" applyFont="1" applyFill="1" applyBorder="1" applyAlignment="1" applyProtection="1">
      <alignment vertical="center"/>
      <protection locked="0"/>
    </xf>
    <xf numFmtId="0" fontId="6" fillId="0" borderId="1" xfId="5" applyNumberFormat="1" applyFont="1" applyFill="1" applyBorder="1" applyAlignment="1" applyProtection="1">
      <alignment vertical="center" shrinkToFit="1"/>
      <protection locked="0"/>
    </xf>
    <xf numFmtId="0" fontId="6" fillId="0" borderId="1" xfId="5" applyFont="1" applyFill="1" applyBorder="1" applyAlignment="1">
      <alignment vertical="center"/>
    </xf>
    <xf numFmtId="0" fontId="14" fillId="0" borderId="1" xfId="5" applyNumberFormat="1" applyFont="1" applyFill="1" applyBorder="1" applyAlignment="1" applyProtection="1">
      <alignment horizontal="right" vertical="center"/>
      <protection locked="0"/>
    </xf>
    <xf numFmtId="0" fontId="6" fillId="0" borderId="1" xfId="0" applyNumberFormat="1" applyFont="1" applyBorder="1" applyAlignment="1">
      <alignment vertical="center"/>
    </xf>
    <xf numFmtId="179" fontId="6" fillId="0" borderId="0" xfId="5" applyNumberFormat="1" applyFont="1" applyFill="1" applyAlignment="1">
      <alignment vertical="center" shrinkToFit="1"/>
    </xf>
    <xf numFmtId="179" fontId="6" fillId="0" borderId="1" xfId="5" applyNumberFormat="1" applyFont="1" applyFill="1" applyBorder="1" applyAlignment="1" applyProtection="1">
      <alignment vertical="center" shrinkToFit="1"/>
      <protection locked="0"/>
    </xf>
    <xf numFmtId="179" fontId="6" fillId="0" borderId="1" xfId="5" applyNumberFormat="1" applyFont="1" applyFill="1" applyBorder="1" applyAlignment="1">
      <alignment vertical="center" shrinkToFit="1"/>
    </xf>
    <xf numFmtId="0" fontId="6" fillId="0" borderId="1" xfId="5" applyFont="1" applyFill="1" applyBorder="1" applyAlignment="1">
      <alignment horizontal="right" vertical="center"/>
    </xf>
    <xf numFmtId="0" fontId="15" fillId="0" borderId="1" xfId="5" applyFont="1" applyFill="1" applyBorder="1" applyAlignment="1">
      <alignment vertical="center"/>
    </xf>
    <xf numFmtId="1" fontId="6" fillId="0" borderId="1" xfId="5" applyNumberFormat="1" applyFont="1" applyFill="1" applyBorder="1" applyAlignment="1">
      <alignment horizontal="left" vertical="center" shrinkToFit="1"/>
    </xf>
    <xf numFmtId="0" fontId="6" fillId="4" borderId="1" xfId="5" applyFont="1" applyFill="1" applyBorder="1" applyAlignment="1">
      <alignment vertical="center" shrinkToFit="1"/>
    </xf>
    <xf numFmtId="177" fontId="6" fillId="0" borderId="1" xfId="0" applyNumberFormat="1" applyFont="1" applyFill="1" applyBorder="1" applyAlignment="1">
      <alignment vertical="center" shrinkToFit="1"/>
    </xf>
    <xf numFmtId="1" fontId="6" fillId="0" borderId="3" xfId="0" applyNumberFormat="1" applyFont="1" applyFill="1" applyBorder="1" applyAlignment="1">
      <alignment vertical="center" shrinkToFit="1"/>
    </xf>
    <xf numFmtId="1" fontId="6" fillId="0" borderId="3" xfId="0" applyNumberFormat="1" applyFont="1" applyFill="1" applyBorder="1" applyAlignment="1" applyProtection="1">
      <alignment vertical="center" shrinkToFit="1"/>
      <protection locked="0"/>
    </xf>
    <xf numFmtId="176" fontId="6" fillId="0" borderId="3" xfId="0" applyNumberFormat="1" applyFont="1" applyFill="1" applyBorder="1" applyAlignment="1" applyProtection="1">
      <alignment vertical="center" shrinkToFit="1"/>
      <protection locked="0"/>
    </xf>
    <xf numFmtId="0" fontId="6" fillId="0" borderId="3" xfId="0" applyFont="1" applyFill="1" applyBorder="1" applyAlignment="1">
      <alignment vertical="center" shrinkToFit="1"/>
    </xf>
    <xf numFmtId="0" fontId="6" fillId="0" borderId="3" xfId="0" applyNumberFormat="1" applyFont="1" applyFill="1" applyBorder="1" applyAlignment="1">
      <alignment vertical="center"/>
    </xf>
    <xf numFmtId="176" fontId="6" fillId="0" borderId="3" xfId="0" applyNumberFormat="1" applyFont="1" applyFill="1" applyBorder="1" applyAlignment="1">
      <alignment vertical="center" shrinkToFit="1"/>
    </xf>
    <xf numFmtId="2" fontId="6" fillId="0" borderId="3" xfId="0" applyNumberFormat="1" applyFont="1" applyFill="1" applyBorder="1" applyAlignment="1">
      <alignment vertical="center" shrinkToFit="1"/>
    </xf>
    <xf numFmtId="176" fontId="6" fillId="3" borderId="3" xfId="0" applyNumberFormat="1" applyFont="1" applyFill="1" applyBorder="1" applyAlignment="1" applyProtection="1">
      <alignment vertical="center" shrinkToFit="1"/>
      <protection locked="0"/>
    </xf>
    <xf numFmtId="2" fontId="6" fillId="0" borderId="3" xfId="0" applyNumberFormat="1" applyFont="1" applyFill="1" applyBorder="1" applyAlignment="1" applyProtection="1">
      <alignment vertical="center" shrinkToFit="1"/>
      <protection locked="0"/>
    </xf>
    <xf numFmtId="2" fontId="6" fillId="3" borderId="3" xfId="0" applyNumberFormat="1" applyFont="1" applyFill="1" applyBorder="1" applyAlignment="1" applyProtection="1">
      <alignment vertical="center" shrinkToFit="1"/>
      <protection locked="0"/>
    </xf>
    <xf numFmtId="1" fontId="6" fillId="3" borderId="3" xfId="0" applyNumberFormat="1" applyFont="1" applyFill="1" applyBorder="1" applyAlignment="1" applyProtection="1">
      <alignment vertical="center" shrinkToFit="1"/>
      <protection locked="0"/>
    </xf>
    <xf numFmtId="1" fontId="6" fillId="0" borderId="3" xfId="0" applyNumberFormat="1" applyFont="1" applyFill="1" applyBorder="1" applyAlignment="1">
      <alignment horizontal="center" vertical="center" shrinkToFit="1"/>
    </xf>
    <xf numFmtId="2" fontId="6" fillId="0" borderId="3" xfId="0" applyNumberFormat="1" applyFont="1" applyFill="1" applyBorder="1" applyAlignment="1">
      <alignment vertical="center"/>
    </xf>
    <xf numFmtId="0" fontId="6" fillId="3" borderId="3" xfId="0" applyNumberFormat="1" applyFont="1" applyFill="1" applyBorder="1" applyAlignment="1">
      <alignment vertical="center"/>
    </xf>
    <xf numFmtId="1" fontId="9" fillId="0" borderId="3" xfId="0" applyNumberFormat="1" applyFont="1" applyFill="1" applyBorder="1" applyAlignment="1">
      <alignment vertical="center" shrinkToFit="1"/>
    </xf>
    <xf numFmtId="1" fontId="9" fillId="0" borderId="10" xfId="0" applyNumberFormat="1" applyFont="1" applyFill="1" applyBorder="1" applyAlignment="1">
      <alignment vertical="center" shrinkToFit="1"/>
    </xf>
    <xf numFmtId="1" fontId="9" fillId="3" borderId="3" xfId="0" applyNumberFormat="1" applyFont="1" applyFill="1" applyBorder="1" applyAlignment="1">
      <alignment vertical="center" shrinkToFit="1"/>
    </xf>
    <xf numFmtId="176" fontId="9" fillId="0" borderId="3" xfId="0" applyNumberFormat="1" applyFont="1" applyFill="1" applyBorder="1" applyAlignment="1">
      <alignment vertical="center"/>
    </xf>
    <xf numFmtId="0" fontId="9" fillId="0" borderId="3" xfId="0" applyFont="1" applyFill="1" applyBorder="1" applyAlignment="1">
      <alignment vertical="center"/>
    </xf>
    <xf numFmtId="1" fontId="9" fillId="3" borderId="10" xfId="0" applyNumberFormat="1" applyFont="1" applyFill="1" applyBorder="1" applyAlignment="1">
      <alignment vertical="center" shrinkToFit="1"/>
    </xf>
    <xf numFmtId="178" fontId="6" fillId="3" borderId="3" xfId="0" applyNumberFormat="1" applyFont="1" applyFill="1" applyBorder="1" applyAlignment="1" applyProtection="1">
      <alignment vertical="center" shrinkToFit="1"/>
      <protection locked="0"/>
    </xf>
    <xf numFmtId="0" fontId="6" fillId="0" borderId="3" xfId="0" applyNumberFormat="1" applyFont="1" applyFill="1" applyBorder="1" applyAlignment="1">
      <alignment vertical="center" shrinkToFit="1"/>
    </xf>
    <xf numFmtId="1" fontId="6" fillId="0" borderId="3" xfId="0" quotePrefix="1" applyNumberFormat="1" applyFont="1" applyFill="1" applyBorder="1" applyAlignment="1" applyProtection="1">
      <alignment vertical="center" shrinkToFit="1"/>
      <protection locked="0"/>
    </xf>
    <xf numFmtId="0" fontId="6" fillId="0" borderId="3" xfId="0" applyNumberFormat="1" applyFont="1" applyFill="1" applyBorder="1" applyAlignment="1" applyProtection="1">
      <alignment vertical="center" shrinkToFit="1"/>
      <protection locked="0"/>
    </xf>
    <xf numFmtId="0" fontId="6" fillId="0" borderId="3" xfId="0" applyFont="1" applyFill="1" applyBorder="1" applyAlignment="1">
      <alignment vertical="center"/>
    </xf>
    <xf numFmtId="1" fontId="6" fillId="0" borderId="3" xfId="5" applyNumberFormat="1" applyFont="1" applyFill="1" applyBorder="1" applyAlignment="1">
      <alignment vertical="center" shrinkToFit="1"/>
    </xf>
    <xf numFmtId="0" fontId="6" fillId="0" borderId="3" xfId="5" applyFont="1" applyFill="1" applyBorder="1" applyAlignment="1">
      <alignment vertical="center"/>
    </xf>
    <xf numFmtId="0" fontId="6" fillId="0" borderId="3" xfId="0" quotePrefix="1" applyNumberFormat="1" applyFont="1" applyFill="1" applyBorder="1" applyAlignment="1" applyProtection="1">
      <alignment vertical="center" shrinkToFit="1"/>
      <protection locked="0"/>
    </xf>
    <xf numFmtId="1" fontId="6" fillId="0" borderId="7" xfId="0" applyNumberFormat="1" applyFont="1" applyFill="1" applyBorder="1" applyAlignment="1" applyProtection="1">
      <alignment vertical="center" shrinkToFit="1"/>
      <protection locked="0"/>
    </xf>
    <xf numFmtId="176" fontId="6" fillId="0" borderId="7" xfId="0" applyNumberFormat="1" applyFont="1" applyFill="1" applyBorder="1" applyAlignment="1" applyProtection="1">
      <alignment vertical="center" shrinkToFit="1"/>
      <protection locked="0"/>
    </xf>
    <xf numFmtId="0" fontId="6" fillId="0" borderId="7" xfId="0" applyFont="1" applyFill="1" applyBorder="1" applyAlignment="1">
      <alignment vertical="center" shrinkToFit="1"/>
    </xf>
    <xf numFmtId="176" fontId="6" fillId="0" borderId="7" xfId="0" applyNumberFormat="1" applyFont="1" applyFill="1" applyBorder="1" applyAlignment="1">
      <alignment vertical="center" shrinkToFit="1"/>
    </xf>
    <xf numFmtId="2" fontId="6" fillId="0" borderId="7" xfId="0" applyNumberFormat="1" applyFont="1" applyFill="1" applyBorder="1" applyAlignment="1">
      <alignment vertical="center" shrinkToFit="1"/>
    </xf>
    <xf numFmtId="176" fontId="6" fillId="3" borderId="7" xfId="0" applyNumberFormat="1" applyFont="1" applyFill="1" applyBorder="1" applyAlignment="1" applyProtection="1">
      <alignment vertical="center" shrinkToFit="1"/>
      <protection locked="0"/>
    </xf>
    <xf numFmtId="2" fontId="6" fillId="0" borderId="7" xfId="0" applyNumberFormat="1" applyFont="1" applyFill="1" applyBorder="1" applyAlignment="1" applyProtection="1">
      <alignment vertical="center" shrinkToFit="1"/>
      <protection locked="0"/>
    </xf>
    <xf numFmtId="2" fontId="6" fillId="3" borderId="7" xfId="0" applyNumberFormat="1" applyFont="1" applyFill="1" applyBorder="1" applyAlignment="1" applyProtection="1">
      <alignment vertical="center" shrinkToFit="1"/>
      <protection locked="0"/>
    </xf>
    <xf numFmtId="1" fontId="6" fillId="3" borderId="7" xfId="0" applyNumberFormat="1" applyFont="1" applyFill="1" applyBorder="1" applyAlignment="1" applyProtection="1">
      <alignment vertical="center" shrinkToFit="1"/>
      <protection locked="0"/>
    </xf>
    <xf numFmtId="1" fontId="6" fillId="0" borderId="7" xfId="0" applyNumberFormat="1" applyFont="1" applyFill="1" applyBorder="1" applyAlignment="1">
      <alignment vertical="center" shrinkToFit="1"/>
    </xf>
    <xf numFmtId="1" fontId="6" fillId="0" borderId="7" xfId="0" applyNumberFormat="1" applyFont="1" applyFill="1" applyBorder="1" applyAlignment="1">
      <alignment horizontal="center" vertical="center" shrinkToFit="1"/>
    </xf>
    <xf numFmtId="1" fontId="6" fillId="0" borderId="7" xfId="0" applyNumberFormat="1" applyFont="1" applyFill="1" applyBorder="1" applyAlignment="1" applyProtection="1">
      <alignment horizontal="center" vertical="center" shrinkToFit="1"/>
      <protection locked="0"/>
    </xf>
    <xf numFmtId="177" fontId="6" fillId="3" borderId="7" xfId="0" applyNumberFormat="1" applyFont="1" applyFill="1" applyBorder="1" applyAlignment="1" applyProtection="1">
      <alignment vertical="center" shrinkToFit="1"/>
      <protection locked="0"/>
    </xf>
    <xf numFmtId="0" fontId="6" fillId="0" borderId="7" xfId="0" applyNumberFormat="1" applyFont="1" applyFill="1" applyBorder="1" applyAlignment="1" applyProtection="1">
      <alignment vertical="center" shrinkToFit="1"/>
      <protection locked="0"/>
    </xf>
    <xf numFmtId="1" fontId="9" fillId="0" borderId="7" xfId="0" applyNumberFormat="1" applyFont="1" applyFill="1" applyBorder="1" applyAlignment="1">
      <alignment vertical="center" shrinkToFit="1"/>
    </xf>
    <xf numFmtId="1" fontId="9" fillId="0" borderId="11" xfId="0" applyNumberFormat="1" applyFont="1" applyFill="1" applyBorder="1" applyAlignment="1">
      <alignment vertical="center" shrinkToFit="1"/>
    </xf>
    <xf numFmtId="1" fontId="9" fillId="3" borderId="7" xfId="0" applyNumberFormat="1" applyFont="1" applyFill="1" applyBorder="1" applyAlignment="1">
      <alignment vertical="center" shrinkToFit="1"/>
    </xf>
    <xf numFmtId="176" fontId="9" fillId="0" borderId="7" xfId="0" applyNumberFormat="1" applyFont="1" applyFill="1" applyBorder="1" applyAlignment="1">
      <alignment vertical="center"/>
    </xf>
    <xf numFmtId="0" fontId="9" fillId="0" borderId="7" xfId="0" applyFont="1" applyFill="1" applyBorder="1" applyAlignment="1">
      <alignment vertical="center"/>
    </xf>
    <xf numFmtId="1" fontId="9" fillId="3" borderId="11" xfId="0" applyNumberFormat="1" applyFont="1" applyFill="1" applyBorder="1" applyAlignment="1">
      <alignment vertical="center" shrinkToFit="1"/>
    </xf>
    <xf numFmtId="0" fontId="9" fillId="0" borderId="7" xfId="0" applyFont="1" applyBorder="1" applyAlignment="1">
      <alignment vertical="center"/>
    </xf>
    <xf numFmtId="178" fontId="6" fillId="3" borderId="7" xfId="0" applyNumberFormat="1" applyFont="1" applyFill="1" applyBorder="1" applyAlignment="1" applyProtection="1">
      <alignment vertical="center" shrinkToFit="1"/>
      <protection locked="0"/>
    </xf>
    <xf numFmtId="0" fontId="6" fillId="0" borderId="7" xfId="0" applyNumberFormat="1" applyFont="1" applyFill="1" applyBorder="1" applyAlignment="1">
      <alignment vertical="center" shrinkToFit="1"/>
    </xf>
    <xf numFmtId="1" fontId="6" fillId="0" borderId="7" xfId="0" quotePrefix="1" applyNumberFormat="1" applyFont="1" applyFill="1" applyBorder="1" applyAlignment="1" applyProtection="1">
      <alignment vertical="center" shrinkToFit="1"/>
      <protection locked="0"/>
    </xf>
    <xf numFmtId="0" fontId="6" fillId="0" borderId="11" xfId="0" applyNumberFormat="1" applyFont="1" applyFill="1" applyBorder="1" applyAlignment="1" applyProtection="1">
      <alignment vertical="center" shrinkToFit="1"/>
      <protection locked="0"/>
    </xf>
    <xf numFmtId="1" fontId="6" fillId="0" borderId="7" xfId="5" applyNumberFormat="1" applyFont="1" applyFill="1" applyBorder="1" applyAlignment="1" applyProtection="1">
      <alignment vertical="center" shrinkToFit="1"/>
      <protection locked="0"/>
    </xf>
    <xf numFmtId="0" fontId="6" fillId="0" borderId="7" xfId="0" applyFont="1" applyFill="1" applyBorder="1" applyAlignment="1">
      <alignment vertical="center"/>
    </xf>
    <xf numFmtId="1" fontId="6" fillId="0" borderId="7" xfId="5" applyNumberFormat="1" applyFont="1" applyFill="1" applyBorder="1" applyAlignment="1">
      <alignment vertical="center" shrinkToFit="1"/>
    </xf>
    <xf numFmtId="0" fontId="6" fillId="0" borderId="7" xfId="5" applyFont="1" applyFill="1" applyBorder="1" applyAlignment="1">
      <alignment vertical="center"/>
    </xf>
    <xf numFmtId="0" fontId="6" fillId="0" borderId="7" xfId="0" quotePrefix="1" applyNumberFormat="1" applyFont="1" applyFill="1" applyBorder="1" applyAlignment="1" applyProtection="1">
      <alignment vertical="center" shrinkToFit="1"/>
      <protection locked="0"/>
    </xf>
    <xf numFmtId="0" fontId="6" fillId="0" borderId="7" xfId="0" applyFont="1" applyFill="1" applyBorder="1" applyAlignment="1">
      <alignment horizontal="center" vertical="center" shrinkToFit="1"/>
    </xf>
    <xf numFmtId="1" fontId="6" fillId="5" borderId="6" xfId="0" applyNumberFormat="1" applyFont="1" applyFill="1" applyBorder="1" applyAlignment="1" applyProtection="1">
      <alignment vertical="center" shrinkToFit="1"/>
      <protection locked="0"/>
    </xf>
    <xf numFmtId="176" fontId="6" fillId="5" borderId="6" xfId="0" applyNumberFormat="1" applyFont="1" applyFill="1" applyBorder="1" applyAlignment="1" applyProtection="1">
      <alignment vertical="center" shrinkToFit="1"/>
      <protection locked="0"/>
    </xf>
    <xf numFmtId="0" fontId="6" fillId="5" borderId="6" xfId="0" applyFont="1" applyFill="1" applyBorder="1" applyAlignment="1">
      <alignment vertical="center" shrinkToFit="1"/>
    </xf>
    <xf numFmtId="176" fontId="6" fillId="5" borderId="6" xfId="0" applyNumberFormat="1" applyFont="1" applyFill="1" applyBorder="1" applyAlignment="1">
      <alignment vertical="center" shrinkToFit="1"/>
    </xf>
    <xf numFmtId="2" fontId="6" fillId="5" borderId="6" xfId="0" applyNumberFormat="1" applyFont="1" applyFill="1" applyBorder="1" applyAlignment="1">
      <alignment vertical="center" shrinkToFit="1"/>
    </xf>
    <xf numFmtId="2" fontId="6" fillId="5" borderId="6" xfId="0" applyNumberFormat="1" applyFont="1" applyFill="1" applyBorder="1" applyAlignment="1" applyProtection="1">
      <alignment vertical="center" shrinkToFit="1"/>
      <protection locked="0"/>
    </xf>
    <xf numFmtId="1" fontId="6" fillId="5" borderId="6" xfId="0" applyNumberFormat="1" applyFont="1" applyFill="1" applyBorder="1" applyAlignment="1">
      <alignment vertical="center" shrinkToFit="1"/>
    </xf>
    <xf numFmtId="1" fontId="6" fillId="5" borderId="6" xfId="0" applyNumberFormat="1" applyFont="1" applyFill="1" applyBorder="1" applyAlignment="1">
      <alignment horizontal="center" vertical="center" shrinkToFit="1"/>
    </xf>
    <xf numFmtId="1" fontId="6" fillId="5" borderId="6" xfId="0" applyNumberFormat="1" applyFont="1" applyFill="1" applyBorder="1" applyAlignment="1" applyProtection="1">
      <alignment horizontal="center" vertical="center" shrinkToFit="1"/>
      <protection locked="0"/>
    </xf>
    <xf numFmtId="177" fontId="6" fillId="5" borderId="6" xfId="0" applyNumberFormat="1" applyFont="1" applyFill="1" applyBorder="1" applyAlignment="1" applyProtection="1">
      <alignment vertical="center" shrinkToFit="1"/>
      <protection locked="0"/>
    </xf>
    <xf numFmtId="0" fontId="6" fillId="5" borderId="6" xfId="0" applyNumberFormat="1" applyFont="1" applyFill="1" applyBorder="1" applyAlignment="1" applyProtection="1">
      <alignment vertical="center" shrinkToFit="1"/>
      <protection locked="0"/>
    </xf>
    <xf numFmtId="1" fontId="9" fillId="5" borderId="6" xfId="0" applyNumberFormat="1" applyFont="1" applyFill="1" applyBorder="1" applyAlignment="1">
      <alignment vertical="center" shrinkToFit="1"/>
    </xf>
    <xf numFmtId="1" fontId="9" fillId="5" borderId="12" xfId="0" applyNumberFormat="1" applyFont="1" applyFill="1" applyBorder="1" applyAlignment="1">
      <alignment vertical="center" shrinkToFit="1"/>
    </xf>
    <xf numFmtId="176" fontId="9" fillId="5" borderId="6" xfId="0" applyNumberFormat="1" applyFont="1" applyFill="1" applyBorder="1" applyAlignment="1">
      <alignment vertical="center"/>
    </xf>
    <xf numFmtId="0" fontId="9" fillId="5" borderId="6" xfId="0" applyFont="1" applyFill="1" applyBorder="1" applyAlignment="1">
      <alignment vertical="center"/>
    </xf>
    <xf numFmtId="178" fontId="6" fillId="5" borderId="6" xfId="0" applyNumberFormat="1" applyFont="1" applyFill="1" applyBorder="1" applyAlignment="1" applyProtection="1">
      <alignment vertical="center" shrinkToFit="1"/>
      <protection locked="0"/>
    </xf>
    <xf numFmtId="179" fontId="6" fillId="5" borderId="6" xfId="5" applyNumberFormat="1" applyFont="1" applyFill="1" applyBorder="1" applyAlignment="1" applyProtection="1">
      <alignment vertical="center" shrinkToFit="1"/>
      <protection locked="0"/>
    </xf>
    <xf numFmtId="0" fontId="6" fillId="5" borderId="6" xfId="0" applyNumberFormat="1" applyFont="1" applyFill="1" applyBorder="1" applyAlignment="1">
      <alignment vertical="center" shrinkToFit="1"/>
    </xf>
    <xf numFmtId="1" fontId="6" fillId="5" borderId="6" xfId="0" quotePrefix="1" applyNumberFormat="1" applyFont="1" applyFill="1" applyBorder="1" applyAlignment="1" applyProtection="1">
      <alignment vertical="center" shrinkToFit="1"/>
      <protection locked="0"/>
    </xf>
    <xf numFmtId="0" fontId="6" fillId="5" borderId="12" xfId="0" applyNumberFormat="1" applyFont="1" applyFill="1" applyBorder="1" applyAlignment="1" applyProtection="1">
      <alignment vertical="center" shrinkToFit="1"/>
      <protection locked="0"/>
    </xf>
    <xf numFmtId="1" fontId="6" fillId="5" borderId="6" xfId="5" applyNumberFormat="1" applyFont="1" applyFill="1" applyBorder="1" applyAlignment="1" applyProtection="1">
      <alignment vertical="center" shrinkToFit="1"/>
      <protection locked="0"/>
    </xf>
    <xf numFmtId="0" fontId="6" fillId="5" borderId="6" xfId="0" applyFont="1" applyFill="1" applyBorder="1" applyAlignment="1">
      <alignment vertical="center"/>
    </xf>
    <xf numFmtId="1" fontId="6" fillId="5" borderId="6" xfId="5" applyNumberFormat="1" applyFont="1" applyFill="1" applyBorder="1" applyAlignment="1">
      <alignment vertical="center" shrinkToFit="1"/>
    </xf>
    <xf numFmtId="0" fontId="6" fillId="5" borderId="6" xfId="5" applyFont="1" applyFill="1" applyBorder="1" applyAlignment="1">
      <alignment vertical="center"/>
    </xf>
    <xf numFmtId="0" fontId="6" fillId="5" borderId="6" xfId="0" quotePrefix="1" applyNumberFormat="1" applyFont="1" applyFill="1" applyBorder="1" applyAlignment="1" applyProtection="1">
      <alignment vertical="center" shrinkToFit="1"/>
      <protection locked="0"/>
    </xf>
    <xf numFmtId="176" fontId="16" fillId="3" borderId="7" xfId="0" applyNumberFormat="1" applyFont="1" applyFill="1" applyBorder="1" applyAlignment="1">
      <alignment vertical="center" shrinkToFit="1"/>
    </xf>
    <xf numFmtId="176" fontId="16" fillId="3" borderId="1" xfId="0" applyNumberFormat="1" applyFont="1" applyFill="1" applyBorder="1" applyAlignment="1">
      <alignment vertical="center" shrinkToFit="1"/>
    </xf>
    <xf numFmtId="0" fontId="6" fillId="0" borderId="1" xfId="5" applyNumberFormat="1" applyFont="1" applyFill="1" applyBorder="1" applyAlignment="1">
      <alignment vertical="center" shrinkToFit="1"/>
    </xf>
    <xf numFmtId="2" fontId="6" fillId="0" borderId="1" xfId="5" applyNumberFormat="1" applyFont="1" applyFill="1" applyBorder="1" applyAlignment="1" applyProtection="1">
      <alignment vertical="center" shrinkToFit="1"/>
      <protection locked="0"/>
    </xf>
    <xf numFmtId="1" fontId="25" fillId="3" borderId="1" xfId="0" applyNumberFormat="1" applyFont="1" applyFill="1" applyBorder="1" applyAlignment="1" applyProtection="1">
      <alignment vertical="center" shrinkToFit="1"/>
      <protection locked="0"/>
    </xf>
    <xf numFmtId="176" fontId="16" fillId="3" borderId="1" xfId="5" applyNumberFormat="1" applyFont="1" applyFill="1" applyBorder="1" applyAlignment="1" applyProtection="1">
      <alignment vertical="center" shrinkToFit="1"/>
      <protection locked="0"/>
    </xf>
    <xf numFmtId="1" fontId="25" fillId="3" borderId="7" xfId="0" applyNumberFormat="1" applyFont="1" applyFill="1" applyBorder="1" applyAlignment="1" applyProtection="1">
      <alignment vertical="center" shrinkToFit="1"/>
      <protection locked="0"/>
    </xf>
    <xf numFmtId="1" fontId="25" fillId="3" borderId="1" xfId="5" applyNumberFormat="1" applyFont="1" applyFill="1" applyBorder="1" applyAlignment="1" applyProtection="1">
      <alignment vertical="center" shrinkToFit="1"/>
      <protection locked="0"/>
    </xf>
    <xf numFmtId="0" fontId="9" fillId="0" borderId="1" xfId="5" applyNumberFormat="1" applyFont="1" applyFill="1" applyBorder="1" applyAlignment="1" applyProtection="1">
      <alignment vertical="center"/>
      <protection locked="0"/>
    </xf>
    <xf numFmtId="0" fontId="15" fillId="0" borderId="1" xfId="0" quotePrefix="1" applyNumberFormat="1" applyFont="1" applyFill="1" applyBorder="1" applyAlignment="1" applyProtection="1">
      <alignment horizontal="left" vertical="center"/>
      <protection locked="0"/>
    </xf>
    <xf numFmtId="1" fontId="6" fillId="0" borderId="9" xfId="0" applyNumberFormat="1" applyFont="1" applyFill="1" applyBorder="1" applyAlignment="1">
      <alignment vertical="center" shrinkToFit="1"/>
    </xf>
    <xf numFmtId="1" fontId="6" fillId="0" borderId="10" xfId="0" applyNumberFormat="1" applyFont="1" applyFill="1" applyBorder="1" applyAlignment="1" applyProtection="1">
      <alignment vertical="center" shrinkToFit="1"/>
      <protection locked="0"/>
    </xf>
    <xf numFmtId="1" fontId="6" fillId="5" borderId="12" xfId="0" applyNumberFormat="1" applyFont="1" applyFill="1" applyBorder="1" applyAlignment="1" applyProtection="1">
      <alignment vertical="center" shrinkToFit="1"/>
      <protection locked="0"/>
    </xf>
    <xf numFmtId="1" fontId="6" fillId="0" borderId="11" xfId="0" applyNumberFormat="1" applyFont="1" applyFill="1" applyBorder="1" applyAlignment="1" applyProtection="1">
      <alignment vertical="center" shrinkToFit="1"/>
      <protection locked="0"/>
    </xf>
    <xf numFmtId="1" fontId="6" fillId="0" borderId="9" xfId="0" applyNumberFormat="1" applyFont="1" applyFill="1" applyBorder="1" applyAlignment="1" applyProtection="1">
      <alignment vertical="center" shrinkToFit="1"/>
      <protection locked="0"/>
    </xf>
    <xf numFmtId="0" fontId="13" fillId="0" borderId="1" xfId="5" applyFont="1" applyFill="1" applyBorder="1" applyAlignment="1">
      <alignment vertical="center"/>
    </xf>
    <xf numFmtId="176" fontId="6" fillId="0" borderId="1" xfId="5" applyNumberFormat="1" applyFont="1" applyFill="1" applyBorder="1" applyAlignment="1">
      <alignment vertical="center" shrinkToFit="1"/>
    </xf>
    <xf numFmtId="176" fontId="6" fillId="0" borderId="3" xfId="5" applyNumberFormat="1" applyFont="1" applyFill="1" applyBorder="1" applyAlignment="1">
      <alignment vertical="center" shrinkToFit="1"/>
    </xf>
    <xf numFmtId="176" fontId="6" fillId="5" borderId="6" xfId="5" applyNumberFormat="1" applyFont="1" applyFill="1" applyBorder="1" applyAlignment="1">
      <alignment vertical="center" shrinkToFit="1"/>
    </xf>
    <xf numFmtId="176" fontId="6" fillId="0" borderId="7" xfId="5" applyNumberFormat="1" applyFont="1" applyFill="1" applyBorder="1" applyAlignment="1">
      <alignment vertical="center" shrinkToFit="1"/>
    </xf>
    <xf numFmtId="0" fontId="6" fillId="0" borderId="13" xfId="0" applyFont="1" applyFill="1" applyBorder="1" applyAlignment="1">
      <alignment vertical="center"/>
    </xf>
    <xf numFmtId="0" fontId="6" fillId="0" borderId="13" xfId="0" applyFont="1" applyFill="1" applyBorder="1" applyAlignment="1">
      <alignment horizontal="right" vertical="center"/>
    </xf>
    <xf numFmtId="1" fontId="6" fillId="0" borderId="13" xfId="0" applyNumberFormat="1" applyFont="1" applyFill="1" applyBorder="1" applyAlignment="1">
      <alignment vertical="center" shrinkToFit="1"/>
    </xf>
    <xf numFmtId="1" fontId="6" fillId="0" borderId="13" xfId="0" applyNumberFormat="1" applyFont="1" applyFill="1" applyBorder="1" applyAlignment="1">
      <alignment vertical="center"/>
    </xf>
    <xf numFmtId="176" fontId="6" fillId="0" borderId="13" xfId="0" applyNumberFormat="1" applyFont="1" applyFill="1" applyBorder="1" applyAlignment="1">
      <alignment vertical="center" shrinkToFit="1"/>
    </xf>
    <xf numFmtId="176" fontId="6" fillId="0" borderId="1" xfId="0" applyNumberFormat="1" applyFont="1" applyFill="1" applyBorder="1" applyAlignment="1" applyProtection="1">
      <alignment horizontal="center" vertical="center" shrinkToFit="1"/>
      <protection locked="0"/>
    </xf>
    <xf numFmtId="176" fontId="6" fillId="0" borderId="1" xfId="0" applyNumberFormat="1" applyFont="1" applyFill="1" applyBorder="1" applyAlignment="1" applyProtection="1">
      <alignment horizontal="left" vertical="center" shrinkToFit="1"/>
      <protection locked="0"/>
    </xf>
    <xf numFmtId="2" fontId="6" fillId="0" borderId="13" xfId="0" applyNumberFormat="1" applyFont="1" applyFill="1" applyBorder="1" applyAlignment="1">
      <alignment vertical="center" shrinkToFit="1"/>
    </xf>
    <xf numFmtId="0" fontId="6" fillId="0" borderId="15" xfId="0" applyFont="1" applyFill="1" applyBorder="1" applyAlignment="1">
      <alignment vertical="center"/>
    </xf>
    <xf numFmtId="1" fontId="6" fillId="0" borderId="16" xfId="0" applyNumberFormat="1" applyFont="1" applyFill="1" applyBorder="1" applyAlignment="1">
      <alignment vertical="center" shrinkToFit="1"/>
    </xf>
    <xf numFmtId="1" fontId="6" fillId="5" borderId="14" xfId="0" applyNumberFormat="1" applyFont="1" applyFill="1" applyBorder="1" applyAlignment="1">
      <alignment vertical="center" shrinkToFit="1"/>
    </xf>
    <xf numFmtId="176" fontId="6" fillId="5" borderId="14" xfId="0" applyNumberFormat="1" applyFont="1" applyFill="1" applyBorder="1" applyAlignment="1">
      <alignment vertical="center" shrinkToFit="1"/>
    </xf>
    <xf numFmtId="2" fontId="6" fillId="5" borderId="14" xfId="0" applyNumberFormat="1" applyFont="1" applyFill="1" applyBorder="1" applyAlignment="1">
      <alignment vertical="center" shrinkToFit="1"/>
    </xf>
    <xf numFmtId="1" fontId="6" fillId="0" borderId="9" xfId="0" applyNumberFormat="1" applyFont="1" applyFill="1" applyBorder="1" applyAlignment="1" applyProtection="1">
      <alignment vertical="center"/>
      <protection locked="0"/>
    </xf>
    <xf numFmtId="1" fontId="6" fillId="0" borderId="15" xfId="0" applyNumberFormat="1" applyFont="1" applyFill="1" applyBorder="1" applyAlignment="1">
      <alignment vertical="center" shrinkToFit="1"/>
    </xf>
    <xf numFmtId="176" fontId="6" fillId="0" borderId="1" xfId="0" quotePrefix="1" applyNumberFormat="1" applyFont="1" applyFill="1" applyBorder="1" applyAlignment="1" applyProtection="1">
      <alignment vertical="center" shrinkToFit="1"/>
      <protection locked="0"/>
    </xf>
    <xf numFmtId="176" fontId="6" fillId="0" borderId="1" xfId="0" quotePrefix="1" applyNumberFormat="1" applyFont="1" applyFill="1" applyBorder="1" applyAlignment="1" applyProtection="1">
      <alignment horizontal="center" vertical="center" shrinkToFit="1"/>
      <protection locked="0"/>
    </xf>
    <xf numFmtId="176" fontId="6" fillId="0" borderId="1" xfId="0" quotePrefix="1" applyNumberFormat="1" applyFont="1" applyFill="1" applyBorder="1" applyAlignment="1" applyProtection="1">
      <alignment horizontal="left" vertical="center" shrinkToFit="1"/>
      <protection locked="0"/>
    </xf>
    <xf numFmtId="176" fontId="6" fillId="0" borderId="3" xfId="0" quotePrefix="1" applyNumberFormat="1" applyFont="1" applyFill="1" applyBorder="1" applyAlignment="1" applyProtection="1">
      <alignment vertical="center" shrinkToFit="1"/>
      <protection locked="0"/>
    </xf>
    <xf numFmtId="176" fontId="6" fillId="5" borderId="6" xfId="0" quotePrefix="1" applyNumberFormat="1" applyFont="1" applyFill="1" applyBorder="1" applyAlignment="1" applyProtection="1">
      <alignment vertical="center" shrinkToFit="1"/>
      <protection locked="0"/>
    </xf>
    <xf numFmtId="176" fontId="6" fillId="0" borderId="7" xfId="0" quotePrefix="1" applyNumberFormat="1" applyFont="1" applyFill="1" applyBorder="1" applyAlignment="1" applyProtection="1">
      <alignment vertical="center" shrinkToFit="1"/>
      <protection locked="0"/>
    </xf>
    <xf numFmtId="177" fontId="6" fillId="0" borderId="1" xfId="0" applyNumberFormat="1" applyFont="1" applyFill="1" applyBorder="1" applyAlignment="1" applyProtection="1">
      <alignment vertical="center" shrinkToFit="1"/>
      <protection locked="0"/>
    </xf>
    <xf numFmtId="177" fontId="6" fillId="0" borderId="1" xfId="0" applyNumberFormat="1" applyFont="1" applyFill="1" applyBorder="1" applyAlignment="1" applyProtection="1">
      <alignment horizontal="center" vertical="center" shrinkToFit="1"/>
      <protection locked="0"/>
    </xf>
    <xf numFmtId="177" fontId="6" fillId="0" borderId="1" xfId="0" applyNumberFormat="1" applyFont="1" applyFill="1" applyBorder="1" applyAlignment="1" applyProtection="1">
      <alignment horizontal="left" vertical="center" shrinkToFit="1"/>
      <protection locked="0"/>
    </xf>
    <xf numFmtId="177" fontId="6" fillId="0" borderId="3" xfId="0" applyNumberFormat="1" applyFont="1" applyFill="1" applyBorder="1" applyAlignment="1" applyProtection="1">
      <alignment vertical="center" shrinkToFit="1"/>
      <protection locked="0"/>
    </xf>
    <xf numFmtId="177" fontId="6" fillId="0" borderId="7" xfId="0" applyNumberFormat="1" applyFont="1" applyFill="1" applyBorder="1" applyAlignment="1" applyProtection="1">
      <alignment vertical="center" shrinkToFit="1"/>
      <protection locked="0"/>
    </xf>
    <xf numFmtId="1" fontId="16" fillId="3" borderId="1" xfId="5" applyNumberFormat="1" applyFont="1" applyFill="1" applyBorder="1" applyAlignment="1" applyProtection="1">
      <alignment vertical="center" shrinkToFit="1"/>
      <protection locked="0"/>
    </xf>
    <xf numFmtId="1" fontId="6" fillId="0" borderId="1" xfId="0" applyNumberFormat="1" applyFont="1" applyFill="1" applyBorder="1" applyAlignment="1" applyProtection="1">
      <alignment horizontal="right" vertical="center" shrinkToFit="1"/>
      <protection locked="0"/>
    </xf>
    <xf numFmtId="0" fontId="6" fillId="0" borderId="13" xfId="0" applyNumberFormat="1" applyFont="1" applyFill="1" applyBorder="1" applyAlignment="1">
      <alignment vertical="center"/>
    </xf>
    <xf numFmtId="0" fontId="6" fillId="0" borderId="13" xfId="0" applyNumberFormat="1" applyFont="1" applyFill="1" applyBorder="1" applyAlignment="1" applyProtection="1">
      <alignment vertical="center"/>
      <protection locked="0"/>
    </xf>
    <xf numFmtId="0" fontId="13" fillId="0" borderId="13" xfId="0" applyNumberFormat="1" applyFont="1" applyFill="1" applyBorder="1" applyAlignment="1" applyProtection="1">
      <alignment horizontal="right" vertical="center"/>
      <protection locked="0"/>
    </xf>
    <xf numFmtId="0" fontId="11" fillId="0" borderId="13" xfId="0" applyNumberFormat="1" applyFont="1" applyFill="1" applyBorder="1" applyAlignment="1">
      <alignment vertical="top" wrapText="1"/>
    </xf>
    <xf numFmtId="1" fontId="6" fillId="0" borderId="13" xfId="0" applyNumberFormat="1" applyFont="1" applyFill="1" applyBorder="1" applyAlignment="1" applyProtection="1">
      <alignment vertical="center" shrinkToFit="1"/>
      <protection locked="0"/>
    </xf>
    <xf numFmtId="1" fontId="6" fillId="0" borderId="15" xfId="0" applyNumberFormat="1" applyFont="1" applyFill="1" applyBorder="1" applyAlignment="1" applyProtection="1">
      <alignment vertical="center" shrinkToFit="1"/>
      <protection locked="0"/>
    </xf>
    <xf numFmtId="1" fontId="6" fillId="5" borderId="14" xfId="0" applyNumberFormat="1" applyFont="1" applyFill="1" applyBorder="1" applyAlignment="1" applyProtection="1">
      <alignment vertical="center" shrinkToFit="1"/>
      <protection locked="0"/>
    </xf>
    <xf numFmtId="1" fontId="6" fillId="0" borderId="16" xfId="0" applyNumberFormat="1" applyFont="1" applyFill="1" applyBorder="1" applyAlignment="1" applyProtection="1">
      <alignment vertical="center" shrinkToFit="1"/>
      <protection locked="0"/>
    </xf>
    <xf numFmtId="177" fontId="6" fillId="0" borderId="3" xfId="0" applyNumberFormat="1" applyFont="1" applyFill="1" applyBorder="1" applyAlignment="1">
      <alignment vertical="center" shrinkToFit="1"/>
    </xf>
    <xf numFmtId="1" fontId="6" fillId="3" borderId="13" xfId="0" applyNumberFormat="1" applyFont="1" applyFill="1" applyBorder="1" applyAlignment="1" applyProtection="1">
      <alignment vertical="center" shrinkToFit="1"/>
      <protection locked="0"/>
    </xf>
    <xf numFmtId="1" fontId="6" fillId="3" borderId="15" xfId="0" applyNumberFormat="1" applyFont="1" applyFill="1" applyBorder="1" applyAlignment="1" applyProtection="1">
      <alignment vertical="center" shrinkToFit="1"/>
      <protection locked="0"/>
    </xf>
    <xf numFmtId="1" fontId="6" fillId="3" borderId="16" xfId="0" applyNumberFormat="1" applyFont="1" applyFill="1" applyBorder="1" applyAlignment="1" applyProtection="1">
      <alignment vertical="center" shrinkToFit="1"/>
      <protection locked="0"/>
    </xf>
    <xf numFmtId="1" fontId="6" fillId="3" borderId="13" xfId="0" applyNumberFormat="1" applyFont="1" applyFill="1" applyBorder="1" applyAlignment="1">
      <alignment vertical="center" shrinkToFit="1"/>
    </xf>
    <xf numFmtId="0" fontId="13" fillId="3" borderId="13" xfId="0" applyNumberFormat="1" applyFont="1" applyFill="1" applyBorder="1" applyAlignment="1" applyProtection="1">
      <alignment horizontal="right" vertical="center"/>
      <protection locked="0"/>
    </xf>
    <xf numFmtId="0" fontId="11" fillId="3" borderId="13" xfId="0" applyNumberFormat="1" applyFont="1" applyFill="1" applyBorder="1" applyAlignment="1">
      <alignment vertical="top" wrapText="1"/>
    </xf>
    <xf numFmtId="1" fontId="6" fillId="3" borderId="15" xfId="0" applyNumberFormat="1" applyFont="1" applyFill="1" applyBorder="1" applyAlignment="1">
      <alignment vertical="center" shrinkToFit="1"/>
    </xf>
    <xf numFmtId="0" fontId="13" fillId="0" borderId="13" xfId="0" applyFont="1" applyFill="1" applyBorder="1" applyAlignment="1">
      <alignment horizontal="right" vertical="center"/>
    </xf>
    <xf numFmtId="0" fontId="6" fillId="3" borderId="13" xfId="0" applyFont="1" applyFill="1" applyBorder="1" applyAlignment="1">
      <alignment vertical="center"/>
    </xf>
    <xf numFmtId="0" fontId="6" fillId="3" borderId="15" xfId="0" applyFont="1" applyFill="1" applyBorder="1" applyAlignment="1">
      <alignment vertical="center"/>
    </xf>
    <xf numFmtId="1" fontId="6" fillId="3" borderId="16" xfId="0" applyNumberFormat="1" applyFont="1" applyFill="1" applyBorder="1" applyAlignment="1">
      <alignment vertical="center" shrinkToFit="1"/>
    </xf>
    <xf numFmtId="1" fontId="6" fillId="3" borderId="13" xfId="0" applyNumberFormat="1" applyFont="1" applyFill="1" applyBorder="1" applyAlignment="1">
      <alignment vertical="center"/>
    </xf>
    <xf numFmtId="176" fontId="6" fillId="0" borderId="13" xfId="0" applyNumberFormat="1" applyFont="1" applyFill="1" applyBorder="1" applyAlignment="1">
      <alignment vertical="center"/>
    </xf>
    <xf numFmtId="176" fontId="6" fillId="0" borderId="15" xfId="0" applyNumberFormat="1" applyFont="1" applyFill="1" applyBorder="1" applyAlignment="1">
      <alignment vertical="center"/>
    </xf>
    <xf numFmtId="176" fontId="6" fillId="0" borderId="16" xfId="0" applyNumberFormat="1" applyFont="1" applyFill="1" applyBorder="1" applyAlignment="1">
      <alignment vertical="center" shrinkToFit="1"/>
    </xf>
    <xf numFmtId="2" fontId="6" fillId="0" borderId="13" xfId="0" applyNumberFormat="1" applyFont="1" applyFill="1" applyBorder="1" applyAlignment="1">
      <alignment vertical="center"/>
    </xf>
    <xf numFmtId="2" fontId="6" fillId="0" borderId="15" xfId="0" applyNumberFormat="1" applyFont="1" applyFill="1" applyBorder="1" applyAlignment="1">
      <alignment vertical="center"/>
    </xf>
    <xf numFmtId="2" fontId="6" fillId="0" borderId="16" xfId="0" applyNumberFormat="1" applyFont="1" applyFill="1" applyBorder="1" applyAlignment="1">
      <alignment vertical="center" shrinkToFit="1"/>
    </xf>
    <xf numFmtId="0" fontId="6" fillId="0" borderId="13" xfId="0" applyFont="1" applyFill="1" applyBorder="1" applyAlignment="1">
      <alignment vertical="center" shrinkToFit="1"/>
    </xf>
    <xf numFmtId="0" fontId="6" fillId="0" borderId="15" xfId="0" applyFont="1" applyFill="1" applyBorder="1" applyAlignment="1">
      <alignment vertical="center" shrinkToFit="1"/>
    </xf>
    <xf numFmtId="0" fontId="13" fillId="0" borderId="13" xfId="0" quotePrefix="1" applyNumberFormat="1" applyFont="1" applyFill="1" applyBorder="1" applyAlignment="1" applyProtection="1">
      <alignment horizontal="right" vertical="center"/>
      <protection locked="0"/>
    </xf>
    <xf numFmtId="0" fontId="11" fillId="0" borderId="13" xfId="0" applyNumberFormat="1" applyFont="1" applyFill="1" applyBorder="1" applyAlignment="1" applyProtection="1">
      <alignment vertical="top" wrapText="1"/>
      <protection locked="0"/>
    </xf>
    <xf numFmtId="177" fontId="6" fillId="0" borderId="13" xfId="0" applyNumberFormat="1" applyFont="1" applyFill="1" applyBorder="1" applyAlignment="1">
      <alignment vertical="center" shrinkToFit="1"/>
    </xf>
    <xf numFmtId="177" fontId="6" fillId="0" borderId="15" xfId="0" applyNumberFormat="1" applyFont="1" applyFill="1" applyBorder="1" applyAlignment="1">
      <alignment vertical="center" shrinkToFit="1"/>
    </xf>
    <xf numFmtId="177" fontId="6" fillId="5" borderId="14" xfId="0" applyNumberFormat="1" applyFont="1" applyFill="1" applyBorder="1" applyAlignment="1">
      <alignment vertical="center" shrinkToFit="1"/>
    </xf>
    <xf numFmtId="177" fontId="6" fillId="0" borderId="16" xfId="0" applyNumberFormat="1" applyFont="1" applyFill="1" applyBorder="1" applyAlignment="1">
      <alignment vertical="center" shrinkToFit="1"/>
    </xf>
    <xf numFmtId="177" fontId="6" fillId="0" borderId="13" xfId="0" applyNumberFormat="1" applyFont="1" applyFill="1" applyBorder="1" applyAlignment="1">
      <alignment vertical="center"/>
    </xf>
    <xf numFmtId="0" fontId="13" fillId="3" borderId="13" xfId="0" applyFont="1" applyFill="1" applyBorder="1" applyAlignment="1">
      <alignment horizontal="right" vertical="center"/>
    </xf>
    <xf numFmtId="1" fontId="6" fillId="3" borderId="6" xfId="0" applyNumberFormat="1" applyFont="1" applyFill="1" applyBorder="1" applyAlignment="1" applyProtection="1">
      <alignment vertical="center" shrinkToFit="1"/>
      <protection locked="0"/>
    </xf>
    <xf numFmtId="2" fontId="13" fillId="0" borderId="1" xfId="0" applyNumberFormat="1" applyFont="1" applyFill="1" applyBorder="1" applyAlignment="1" applyProtection="1">
      <alignment horizontal="right" vertical="center" shrinkToFit="1"/>
      <protection locked="0"/>
    </xf>
    <xf numFmtId="2" fontId="13" fillId="0" borderId="1" xfId="0" quotePrefix="1" applyNumberFormat="1" applyFont="1" applyFill="1" applyBorder="1" applyAlignment="1" applyProtection="1">
      <alignment horizontal="right" vertical="center" shrinkToFit="1"/>
      <protection locked="0"/>
    </xf>
    <xf numFmtId="1" fontId="6" fillId="0" borderId="13" xfId="0" applyNumberFormat="1" applyFont="1" applyFill="1" applyBorder="1" applyAlignment="1" applyProtection="1">
      <alignment horizontal="center" vertical="center" shrinkToFit="1"/>
      <protection locked="0"/>
    </xf>
    <xf numFmtId="1" fontId="6" fillId="0" borderId="13" xfId="0" applyNumberFormat="1" applyFont="1" applyFill="1" applyBorder="1" applyAlignment="1" applyProtection="1">
      <alignment horizontal="left" vertical="center" shrinkToFit="1"/>
      <protection locked="0"/>
    </xf>
    <xf numFmtId="176" fontId="6" fillId="0" borderId="0" xfId="0" applyNumberFormat="1" applyFont="1" applyFill="1" applyAlignment="1">
      <alignment vertical="center" shrinkToFit="1"/>
    </xf>
    <xf numFmtId="0" fontId="6" fillId="0" borderId="13" xfId="0" applyNumberFormat="1" applyFont="1" applyFill="1" applyBorder="1" applyAlignment="1">
      <alignment vertical="center" shrinkToFit="1"/>
    </xf>
    <xf numFmtId="2" fontId="6" fillId="0" borderId="13" xfId="0" applyNumberFormat="1" applyFont="1" applyFill="1" applyBorder="1" applyAlignment="1" applyProtection="1">
      <alignment vertical="center" shrinkToFit="1"/>
      <protection locked="0"/>
    </xf>
    <xf numFmtId="2" fontId="6" fillId="0" borderId="13" xfId="0" applyNumberFormat="1" applyFont="1" applyFill="1" applyBorder="1" applyAlignment="1" applyProtection="1">
      <alignment horizontal="center" vertical="center" shrinkToFit="1"/>
      <protection locked="0"/>
    </xf>
    <xf numFmtId="2" fontId="6" fillId="0" borderId="13" xfId="0" applyNumberFormat="1" applyFont="1" applyFill="1" applyBorder="1" applyAlignment="1" applyProtection="1">
      <alignment horizontal="left" vertical="center" shrinkToFit="1"/>
      <protection locked="0"/>
    </xf>
    <xf numFmtId="2" fontId="6" fillId="0" borderId="15" xfId="0" applyNumberFormat="1" applyFont="1" applyFill="1" applyBorder="1" applyAlignment="1" applyProtection="1">
      <alignment vertical="center" shrinkToFit="1"/>
      <protection locked="0"/>
    </xf>
    <xf numFmtId="2" fontId="6" fillId="5" borderId="14" xfId="0" applyNumberFormat="1" applyFont="1" applyFill="1" applyBorder="1" applyAlignment="1" applyProtection="1">
      <alignment vertical="center" shrinkToFit="1"/>
      <protection locked="0"/>
    </xf>
    <xf numFmtId="2" fontId="6" fillId="0" borderId="16" xfId="0" applyNumberFormat="1" applyFont="1" applyFill="1" applyBorder="1" applyAlignment="1" applyProtection="1">
      <alignment vertical="center" shrinkToFit="1"/>
      <protection locked="0"/>
    </xf>
    <xf numFmtId="0" fontId="6" fillId="0" borderId="13" xfId="0" applyNumberFormat="1" applyFont="1" applyFill="1" applyBorder="1" applyAlignment="1" applyProtection="1">
      <alignment vertical="center" shrinkToFit="1"/>
      <protection locked="0"/>
    </xf>
    <xf numFmtId="0" fontId="6" fillId="0" borderId="13" xfId="0" applyNumberFormat="1" applyFont="1" applyFill="1" applyBorder="1" applyAlignment="1" applyProtection="1">
      <alignment horizontal="center" vertical="center" shrinkToFit="1"/>
      <protection locked="0"/>
    </xf>
    <xf numFmtId="0" fontId="6" fillId="0" borderId="13" xfId="0" applyNumberFormat="1" applyFont="1" applyFill="1" applyBorder="1" applyAlignment="1" applyProtection="1">
      <alignment horizontal="left" vertical="center" shrinkToFit="1"/>
      <protection locked="0"/>
    </xf>
    <xf numFmtId="0" fontId="6" fillId="0" borderId="16" xfId="0" applyFont="1" applyFill="1" applyBorder="1" applyAlignment="1">
      <alignment vertical="center"/>
    </xf>
    <xf numFmtId="0" fontId="6" fillId="0" borderId="13" xfId="0" quotePrefix="1" applyNumberFormat="1" applyFont="1" applyFill="1" applyBorder="1" applyAlignment="1" applyProtection="1">
      <alignment horizontal="left" vertical="center"/>
      <protection locked="0"/>
    </xf>
    <xf numFmtId="0" fontId="6" fillId="0" borderId="15" xfId="0" applyNumberFormat="1" applyFont="1" applyFill="1" applyBorder="1" applyAlignment="1" applyProtection="1">
      <alignment vertical="center" shrinkToFit="1"/>
      <protection locked="0"/>
    </xf>
    <xf numFmtId="0" fontId="6" fillId="5" borderId="14" xfId="0" applyNumberFormat="1" applyFont="1" applyFill="1" applyBorder="1" applyAlignment="1" applyProtection="1">
      <alignment vertical="center" shrinkToFit="1"/>
      <protection locked="0"/>
    </xf>
    <xf numFmtId="0" fontId="6" fillId="0" borderId="16" xfId="0" applyNumberFormat="1" applyFont="1" applyFill="1" applyBorder="1" applyAlignment="1" applyProtection="1">
      <alignment vertical="center" shrinkToFit="1"/>
      <protection locked="0"/>
    </xf>
    <xf numFmtId="176" fontId="6" fillId="0" borderId="15" xfId="0" applyNumberFormat="1" applyFont="1" applyFill="1" applyBorder="1" applyAlignment="1">
      <alignment vertical="center" shrinkToFit="1"/>
    </xf>
    <xf numFmtId="176" fontId="6" fillId="0" borderId="13" xfId="0" applyNumberFormat="1" applyFont="1" applyFill="1" applyBorder="1" applyAlignment="1" applyProtection="1">
      <alignment vertical="center" shrinkToFit="1"/>
      <protection locked="0"/>
    </xf>
    <xf numFmtId="176" fontId="6" fillId="0" borderId="15" xfId="0" applyNumberFormat="1" applyFont="1" applyFill="1" applyBorder="1" applyAlignment="1" applyProtection="1">
      <alignment vertical="center" shrinkToFit="1"/>
      <protection locked="0"/>
    </xf>
    <xf numFmtId="176" fontId="6" fillId="5" borderId="14" xfId="0" applyNumberFormat="1" applyFont="1" applyFill="1" applyBorder="1" applyAlignment="1" applyProtection="1">
      <alignment vertical="center" shrinkToFit="1"/>
      <protection locked="0"/>
    </xf>
    <xf numFmtId="176" fontId="6" fillId="0" borderId="16" xfId="0" applyNumberFormat="1" applyFont="1" applyFill="1" applyBorder="1" applyAlignment="1" applyProtection="1">
      <alignment vertical="center" shrinkToFit="1"/>
      <protection locked="0"/>
    </xf>
    <xf numFmtId="177" fontId="6" fillId="0" borderId="15" xfId="0" applyNumberFormat="1" applyFont="1" applyFill="1" applyBorder="1" applyAlignment="1" applyProtection="1">
      <alignment vertical="center" shrinkToFit="1"/>
      <protection locked="0"/>
    </xf>
    <xf numFmtId="177" fontId="6" fillId="0" borderId="16" xfId="0" applyNumberFormat="1" applyFont="1" applyFill="1" applyBorder="1" applyAlignment="1" applyProtection="1">
      <alignment vertical="center" shrinkToFit="1"/>
      <protection locked="0"/>
    </xf>
    <xf numFmtId="176" fontId="6" fillId="0" borderId="16" xfId="0" applyNumberFormat="1" applyFont="1" applyFill="1" applyBorder="1" applyAlignment="1">
      <alignment horizontal="center" vertical="center" shrinkToFit="1"/>
    </xf>
    <xf numFmtId="0" fontId="6" fillId="0" borderId="16" xfId="0" applyFont="1" applyFill="1" applyBorder="1" applyAlignment="1">
      <alignment horizontal="center" vertical="center" shrinkToFit="1"/>
    </xf>
    <xf numFmtId="1" fontId="6" fillId="0" borderId="16" xfId="0" applyNumberFormat="1" applyFont="1" applyFill="1" applyBorder="1" applyAlignment="1">
      <alignment horizontal="center" vertical="center" shrinkToFit="1"/>
    </xf>
    <xf numFmtId="177" fontId="6" fillId="5" borderId="14" xfId="0" applyNumberFormat="1" applyFont="1" applyFill="1" applyBorder="1" applyAlignment="1" applyProtection="1">
      <alignment vertical="center" shrinkToFit="1"/>
      <protection locked="0"/>
    </xf>
    <xf numFmtId="0" fontId="6" fillId="5" borderId="14" xfId="0" applyFont="1" applyFill="1" applyBorder="1" applyAlignment="1">
      <alignment vertical="center" shrinkToFit="1"/>
    </xf>
    <xf numFmtId="2" fontId="6" fillId="0" borderId="15" xfId="0" applyNumberFormat="1" applyFont="1" applyFill="1" applyBorder="1" applyAlignment="1" applyProtection="1">
      <alignment horizontal="left" vertical="center" shrinkToFit="1"/>
      <protection locked="0"/>
    </xf>
    <xf numFmtId="2" fontId="6" fillId="5" borderId="1" xfId="0" applyNumberFormat="1" applyFont="1" applyFill="1" applyBorder="1" applyAlignment="1" applyProtection="1">
      <alignment vertical="center" shrinkToFit="1"/>
      <protection locked="0"/>
    </xf>
    <xf numFmtId="2" fontId="16" fillId="3" borderId="1" xfId="5" applyNumberFormat="1" applyFont="1" applyFill="1" applyBorder="1" applyAlignment="1" applyProtection="1">
      <alignment vertical="center" shrinkToFit="1"/>
      <protection locked="0"/>
    </xf>
    <xf numFmtId="0" fontId="11" fillId="3" borderId="13" xfId="0" applyFont="1" applyFill="1" applyBorder="1" applyAlignment="1">
      <alignment vertical="top" wrapText="1"/>
    </xf>
    <xf numFmtId="0" fontId="6" fillId="0" borderId="13" xfId="0" applyNumberFormat="1" applyFont="1" applyFill="1" applyBorder="1" applyAlignment="1">
      <alignment horizontal="center" vertical="center" shrinkToFit="1"/>
    </xf>
    <xf numFmtId="176" fontId="23" fillId="0" borderId="0" xfId="10" applyNumberFormat="1" applyFont="1" applyAlignment="1">
      <alignment vertical="center" shrinkToFit="1"/>
    </xf>
    <xf numFmtId="0" fontId="19" fillId="0" borderId="13" xfId="1" applyNumberFormat="1" applyFont="1" applyFill="1" applyBorder="1" applyAlignment="1" applyProtection="1">
      <alignment vertical="top" wrapText="1"/>
      <protection locked="0"/>
    </xf>
    <xf numFmtId="0" fontId="15" fillId="0" borderId="13" xfId="5" applyFont="1" applyFill="1" applyBorder="1" applyAlignment="1">
      <alignment vertical="center"/>
    </xf>
    <xf numFmtId="0" fontId="11" fillId="0" borderId="13" xfId="0" applyFont="1" applyFill="1" applyBorder="1" applyAlignment="1">
      <alignment vertical="top" wrapText="1"/>
    </xf>
    <xf numFmtId="0" fontId="6" fillId="2" borderId="2" xfId="0" applyNumberFormat="1" applyFont="1" applyFill="1" applyBorder="1" applyAlignment="1" applyProtection="1">
      <alignment horizontal="center" vertical="center" wrapText="1"/>
      <protection locked="0"/>
    </xf>
    <xf numFmtId="0" fontId="0" fillId="2" borderId="5" xfId="0" applyFill="1" applyBorder="1" applyAlignment="1">
      <alignment horizontal="center" vertical="center" wrapText="1"/>
    </xf>
  </cellXfs>
  <cellStyles count="13">
    <cellStyle name="ハイパーリンク" xfId="1" builtinId="8"/>
    <cellStyle name="ハイパーリンク 2" xfId="11"/>
    <cellStyle name="桁区切り 2" xfId="8"/>
    <cellStyle name="桁区切り 2 2" xfId="2"/>
    <cellStyle name="桁区切り 3" xfId="12"/>
    <cellStyle name="標準" xfId="0" builtinId="0"/>
    <cellStyle name="標準 2" xfId="3"/>
    <cellStyle name="標準 2 2 2" xfId="4"/>
    <cellStyle name="標準 3" xfId="6"/>
    <cellStyle name="標準 4" xfId="5"/>
    <cellStyle name="標準 5" xfId="7"/>
    <cellStyle name="標準 6" xfId="9"/>
    <cellStyle name="標準 7"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CC"/>
      <color rgb="FF008000"/>
      <color rgb="FFFFFF66"/>
      <color rgb="FF66CCFF"/>
      <color rgb="FF00CC00"/>
      <color rgb="FFFF6600"/>
      <color rgb="FF0000FF"/>
      <color rgb="FFFFCCCC"/>
      <color rgb="FF99FF99"/>
      <color rgb="FF66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2.xml"/></Relationships>
</file>

<file path=xl/charts/_rels/chart11.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3.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4.xml"/></Relationships>
</file>

<file path=xl/charts/_rels/chart1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5.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6.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7.xml"/></Relationships>
</file>

<file path=xl/charts/_rels/chart16.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8.xml"/></Relationships>
</file>

<file path=xl/charts/_rels/chart17.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9.xml"/></Relationships>
</file>

<file path=xl/charts/_rels/chart19.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10.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b="0">
                <a:latin typeface="Meiryo UI" panose="020B0604030504040204" pitchFamily="50" charset="-128"/>
                <a:ea typeface="Meiryo UI" panose="020B0604030504040204" pitchFamily="50" charset="-128"/>
              </a:rPr>
              <a:t>宮城県人口と使用電力量の推移</a:t>
            </a:r>
          </a:p>
        </c:rich>
      </c:tx>
      <c:layout>
        <c:manualLayout>
          <c:xMode val="edge"/>
          <c:yMode val="edge"/>
          <c:x val="2.1684288932160678E-2"/>
          <c:y val="1.8248092718953033E-2"/>
        </c:manualLayout>
      </c:layout>
      <c:overlay val="0"/>
      <c:spPr>
        <a:noFill/>
        <a:ln w="25400">
          <a:noFill/>
        </a:ln>
      </c:spPr>
    </c:title>
    <c:autoTitleDeleted val="0"/>
    <c:plotArea>
      <c:layout>
        <c:manualLayout>
          <c:layoutTarget val="inner"/>
          <c:xMode val="edge"/>
          <c:yMode val="edge"/>
          <c:x val="7.578515375854375E-2"/>
          <c:y val="7.6642472347015336E-2"/>
          <c:w val="0.90921877655498229"/>
          <c:h val="0.8427176547307359"/>
        </c:manualLayout>
      </c:layout>
      <c:barChart>
        <c:barDir val="col"/>
        <c:grouping val="clustered"/>
        <c:varyColors val="0"/>
        <c:ser>
          <c:idx val="1"/>
          <c:order val="0"/>
          <c:tx>
            <c:strRef>
              <c:f>ホーム!$C$5</c:f>
              <c:strCache>
                <c:ptCount val="1"/>
                <c:pt idx="0">
                  <c:v>人口(千人･住民基本台帳9/30)</c:v>
                </c:pt>
              </c:strCache>
            </c:strRef>
          </c:tx>
          <c:spPr>
            <a:pattFill prst="ltDnDiag">
              <a:fgClr>
                <a:srgbClr val="802060"/>
              </a:fgClr>
              <a:bgClr>
                <a:schemeClr val="bg1"/>
              </a:bgClr>
            </a:patt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ホーム!$D$5:$AP$5</c:f>
              <c:numCache>
                <c:formatCode>0</c:formatCode>
                <c:ptCount val="39"/>
                <c:pt idx="0">
                  <c:v>2077.8159999999998</c:v>
                </c:pt>
                <c:pt idx="1">
                  <c:v>2098.3670000000002</c:v>
                </c:pt>
                <c:pt idx="2">
                  <c:v>2119.5309999999999</c:v>
                </c:pt>
                <c:pt idx="3">
                  <c:v>2138.3270000000002</c:v>
                </c:pt>
                <c:pt idx="4">
                  <c:v>2153.7199999999998</c:v>
                </c:pt>
                <c:pt idx="5">
                  <c:v>2170.0039999999999</c:v>
                </c:pt>
                <c:pt idx="6">
                  <c:v>2183.2910000000002</c:v>
                </c:pt>
                <c:pt idx="7">
                  <c:v>2199.8879999999999</c:v>
                </c:pt>
                <c:pt idx="8">
                  <c:v>2215</c:v>
                </c:pt>
                <c:pt idx="9">
                  <c:v>2230.1950000000002</c:v>
                </c:pt>
                <c:pt idx="10">
                  <c:v>2244.614</c:v>
                </c:pt>
                <c:pt idx="11">
                  <c:v>2261.2130000000002</c:v>
                </c:pt>
                <c:pt idx="12">
                  <c:v>2276.9769999999999</c:v>
                </c:pt>
                <c:pt idx="13">
                  <c:v>2291.3380000000002</c:v>
                </c:pt>
                <c:pt idx="14">
                  <c:v>2304.6280000000002</c:v>
                </c:pt>
                <c:pt idx="15">
                  <c:v>2318.7260000000001</c:v>
                </c:pt>
                <c:pt idx="16">
                  <c:v>2329.973</c:v>
                </c:pt>
                <c:pt idx="17">
                  <c:v>2340.2579999999998</c:v>
                </c:pt>
                <c:pt idx="18">
                  <c:v>2347.56</c:v>
                </c:pt>
                <c:pt idx="19">
                  <c:v>2352.6019999999999</c:v>
                </c:pt>
                <c:pt idx="20">
                  <c:v>2356.8519999999999</c:v>
                </c:pt>
                <c:pt idx="21">
                  <c:v>2356.0659999999998</c:v>
                </c:pt>
                <c:pt idx="22">
                  <c:v>2359.509</c:v>
                </c:pt>
                <c:pt idx="23">
                  <c:v>2359.8510000000001</c:v>
                </c:pt>
                <c:pt idx="24">
                  <c:v>2358.799</c:v>
                </c:pt>
                <c:pt idx="25">
                  <c:v>2354.8719999999998</c:v>
                </c:pt>
                <c:pt idx="26">
                  <c:v>2350.3020000000001</c:v>
                </c:pt>
                <c:pt idx="27">
                  <c:v>2344.5309999999999</c:v>
                </c:pt>
                <c:pt idx="28">
                  <c:v>2339.1860000000001</c:v>
                </c:pt>
                <c:pt idx="29">
                  <c:v>2335.3440000000001</c:v>
                </c:pt>
                <c:pt idx="30">
                  <c:v>2332.65</c:v>
                </c:pt>
                <c:pt idx="31">
                  <c:v>2309.4859999999999</c:v>
                </c:pt>
                <c:pt idx="32">
                  <c:v>2312.076</c:v>
                </c:pt>
                <c:pt idx="33">
                  <c:v>2314.125</c:v>
                </c:pt>
                <c:pt idx="34">
                  <c:v>2312.971</c:v>
                </c:pt>
                <c:pt idx="35">
                  <c:v>2308.4009999999998</c:v>
                </c:pt>
              </c:numCache>
            </c:numRef>
          </c:val>
        </c:ser>
        <c:ser>
          <c:idx val="0"/>
          <c:order val="1"/>
          <c:tx>
            <c:strRef>
              <c:f>ホーム!$C$59</c:f>
              <c:strCache>
                <c:ptCount val="1"/>
                <c:pt idx="0">
                  <c:v>販売電力量合計(百万kwh)</c:v>
                </c:pt>
              </c:strCache>
            </c:strRef>
          </c:tx>
          <c:spPr>
            <a:solidFill>
              <a:srgbClr val="66FFFF"/>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ホーム!$D$59:$AP$59</c:f>
              <c:numCache>
                <c:formatCode>0</c:formatCode>
                <c:ptCount val="39"/>
                <c:pt idx="0">
                  <c:v>6275.424</c:v>
                </c:pt>
                <c:pt idx="1">
                  <c:v>6476.7309999999998</c:v>
                </c:pt>
                <c:pt idx="2">
                  <c:v>6842.576</c:v>
                </c:pt>
                <c:pt idx="3">
                  <c:v>7275.7550000000001</c:v>
                </c:pt>
                <c:pt idx="4">
                  <c:v>7623.2030000000004</c:v>
                </c:pt>
                <c:pt idx="5">
                  <c:v>7991.1670000000004</c:v>
                </c:pt>
                <c:pt idx="6">
                  <c:v>8170.8890000000001</c:v>
                </c:pt>
                <c:pt idx="7">
                  <c:v>8226.3340000000007</c:v>
                </c:pt>
                <c:pt idx="8">
                  <c:v>8667.5730000000003</c:v>
                </c:pt>
                <c:pt idx="9">
                  <c:v>9289.5990000000002</c:v>
                </c:pt>
                <c:pt idx="10">
                  <c:v>9856.9809999999998</c:v>
                </c:pt>
                <c:pt idx="11">
                  <c:v>10109.517</c:v>
                </c:pt>
                <c:pt idx="12">
                  <c:v>10364.195</c:v>
                </c:pt>
                <c:pt idx="13">
                  <c:v>10593.433000000001</c:v>
                </c:pt>
                <c:pt idx="14">
                  <c:v>11540.651</c:v>
                </c:pt>
                <c:pt idx="15">
                  <c:v>11841.460999999999</c:v>
                </c:pt>
                <c:pt idx="16">
                  <c:v>12473.147000000001</c:v>
                </c:pt>
                <c:pt idx="17">
                  <c:v>13008.296</c:v>
                </c:pt>
                <c:pt idx="18">
                  <c:v>13108.928</c:v>
                </c:pt>
                <c:pt idx="19">
                  <c:v>13647.377</c:v>
                </c:pt>
                <c:pt idx="20">
                  <c:v>14112.137000000001</c:v>
                </c:pt>
                <c:pt idx="21">
                  <c:v>13791.244000000001</c:v>
                </c:pt>
                <c:pt idx="22">
                  <c:v>14066.218999999999</c:v>
                </c:pt>
                <c:pt idx="23">
                  <c:v>14083.244000000001</c:v>
                </c:pt>
                <c:pt idx="24">
                  <c:v>14663.380999999999</c:v>
                </c:pt>
                <c:pt idx="25">
                  <c:v>15049.072</c:v>
                </c:pt>
                <c:pt idx="26">
                  <c:v>15216.236000000001</c:v>
                </c:pt>
                <c:pt idx="27">
                  <c:v>15675.259</c:v>
                </c:pt>
                <c:pt idx="28">
                  <c:v>15018.993</c:v>
                </c:pt>
                <c:pt idx="29">
                  <c:v>14703.637000000001</c:v>
                </c:pt>
                <c:pt idx="30">
                  <c:v>15185.804</c:v>
                </c:pt>
                <c:pt idx="31">
                  <c:v>12594.289000000001</c:v>
                </c:pt>
                <c:pt idx="32">
                  <c:v>13858.002</c:v>
                </c:pt>
                <c:pt idx="33">
                  <c:v>14011.683000000001</c:v>
                </c:pt>
                <c:pt idx="34">
                  <c:v>13893.648999999999</c:v>
                </c:pt>
              </c:numCache>
            </c:numRef>
          </c:val>
        </c:ser>
        <c:dLbls>
          <c:showLegendKey val="0"/>
          <c:showVal val="0"/>
          <c:showCatName val="0"/>
          <c:showSerName val="0"/>
          <c:showPercent val="0"/>
          <c:showBubbleSize val="0"/>
        </c:dLbls>
        <c:gapWidth val="0"/>
        <c:axId val="138642176"/>
        <c:axId val="138643712"/>
      </c:barChart>
      <c:lineChart>
        <c:grouping val="standard"/>
        <c:varyColors val="0"/>
        <c:ser>
          <c:idx val="2"/>
          <c:order val="2"/>
          <c:tx>
            <c:strRef>
              <c:f>ホーム!$C$60</c:f>
              <c:strCache>
                <c:ptCount val="1"/>
                <c:pt idx="0">
                  <c:v>1人当たり使用電力量(kwh/人/年)</c:v>
                </c:pt>
              </c:strCache>
            </c:strRef>
          </c:tx>
          <c:spPr>
            <a:ln w="38100">
              <a:solidFill>
                <a:srgbClr val="FF6600"/>
              </a:solidFill>
            </a:ln>
          </c:spPr>
          <c:marker>
            <c:symbol val="none"/>
          </c:marker>
          <c:val>
            <c:numRef>
              <c:f>ホーム!$D$60:$AP$60</c:f>
              <c:numCache>
                <c:formatCode>0</c:formatCode>
                <c:ptCount val="39"/>
                <c:pt idx="0">
                  <c:v>3013.6693687809748</c:v>
                </c:pt>
                <c:pt idx="1">
                  <c:v>3078.8678308886442</c:v>
                </c:pt>
                <c:pt idx="2">
                  <c:v>3219.3343285674696</c:v>
                </c:pt>
                <c:pt idx="3">
                  <c:v>3393.0233620975896</c:v>
                </c:pt>
                <c:pt idx="4">
                  <c:v>3528.4210146289265</c:v>
                </c:pt>
                <c:pt idx="5">
                  <c:v>3671.9135043732581</c:v>
                </c:pt>
                <c:pt idx="6">
                  <c:v>3731.6538607682805</c:v>
                </c:pt>
                <c:pt idx="7">
                  <c:v>3728.5502619986596</c:v>
                </c:pt>
                <c:pt idx="8">
                  <c:v>3901.9621966410323</c:v>
                </c:pt>
                <c:pt idx="9">
                  <c:v>4154.3959117906306</c:v>
                </c:pt>
                <c:pt idx="10">
                  <c:v>4383.6899025953517</c:v>
                </c:pt>
                <c:pt idx="11">
                  <c:v>4461.088054435817</c:v>
                </c:pt>
                <c:pt idx="12">
                  <c:v>4540.3487206086511</c:v>
                </c:pt>
                <c:pt idx="13">
                  <c:v>4610.2141248784719</c:v>
                </c:pt>
                <c:pt idx="14">
                  <c:v>4992.4170587410817</c:v>
                </c:pt>
                <c:pt idx="15">
                  <c:v>5084.9240726418893</c:v>
                </c:pt>
                <c:pt idx="16">
                  <c:v>5330.1495825840821</c:v>
                </c:pt>
                <c:pt idx="17">
                  <c:v>5532.7540689783646</c:v>
                </c:pt>
                <c:pt idx="18">
                  <c:v>5556.570599226171</c:v>
                </c:pt>
                <c:pt idx="19">
                  <c:v>5771.4542715701464</c:v>
                </c:pt>
                <c:pt idx="20">
                  <c:v>5967.0769556025371</c:v>
                </c:pt>
                <c:pt idx="21">
                  <c:v>5821.5466441536519</c:v>
                </c:pt>
                <c:pt idx="22">
                  <c:v>5937.618826509075</c:v>
                </c:pt>
                <c:pt idx="23">
                  <c:v>5944.8054031236807</c:v>
                </c:pt>
                <c:pt idx="24">
                  <c:v>6197.5405748098055</c:v>
                </c:pt>
                <c:pt idx="25">
                  <c:v>6376.7254237288134</c:v>
                </c:pt>
                <c:pt idx="26">
                  <c:v>6453.0262934690427</c:v>
                </c:pt>
                <c:pt idx="27">
                  <c:v>6658.9885301614277</c:v>
                </c:pt>
                <c:pt idx="28">
                  <c:v>6393.7816091954019</c:v>
                </c:pt>
                <c:pt idx="29">
                  <c:v>6262.1963373083481</c:v>
                </c:pt>
                <c:pt idx="30">
                  <c:v>6467.5485519591139</c:v>
                </c:pt>
                <c:pt idx="31">
                  <c:v>5414.5696474634569</c:v>
                </c:pt>
                <c:pt idx="32">
                  <c:v>5950.1940747101762</c:v>
                </c:pt>
                <c:pt idx="33">
                  <c:v>6005.8649807115307</c:v>
                </c:pt>
                <c:pt idx="34">
                  <c:v>5950.1708779443252</c:v>
                </c:pt>
              </c:numCache>
            </c:numRef>
          </c:val>
          <c:smooth val="0"/>
        </c:ser>
        <c:dLbls>
          <c:showLegendKey val="0"/>
          <c:showVal val="0"/>
          <c:showCatName val="0"/>
          <c:showSerName val="0"/>
          <c:showPercent val="0"/>
          <c:showBubbleSize val="0"/>
        </c:dLbls>
        <c:marker val="1"/>
        <c:smooth val="0"/>
        <c:axId val="138642176"/>
        <c:axId val="138643712"/>
      </c:lineChart>
      <c:catAx>
        <c:axId val="138642176"/>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138643712"/>
        <c:crosses val="autoZero"/>
        <c:auto val="0"/>
        <c:lblAlgn val="ctr"/>
        <c:lblOffset val="0"/>
        <c:tickLblSkip val="2"/>
        <c:tickMarkSkip val="1"/>
        <c:noMultiLvlLbl val="0"/>
      </c:catAx>
      <c:valAx>
        <c:axId val="138643712"/>
        <c:scaling>
          <c:orientation val="minMax"/>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138642176"/>
        <c:crosses val="autoZero"/>
        <c:crossBetween val="between"/>
      </c:valAx>
      <c:spPr>
        <a:noFill/>
        <a:ln w="12700">
          <a:noFill/>
          <a:prstDash val="solid"/>
        </a:ln>
      </c:spPr>
    </c:plotArea>
    <c:legend>
      <c:legendPos val="r"/>
      <c:layout>
        <c:manualLayout>
          <c:xMode val="edge"/>
          <c:yMode val="edge"/>
          <c:x val="0.17389631144093842"/>
          <c:y val="7.8694648147522334E-2"/>
          <c:w val="0.60071040832303524"/>
          <c:h val="0.10214412039696755"/>
        </c:manualLayout>
      </c:layout>
      <c:overlay val="0"/>
      <c:spPr>
        <a:solidFill>
          <a:srgbClr val="FFFFFF"/>
        </a:solidFill>
        <a:ln w="3175">
          <a:no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400" verticalDpi="4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国内の発生源別</a:t>
            </a:r>
            <a:r>
              <a:rPr lang="en-US" altLang="en-US" sz="1200"/>
              <a:t>CO2</a:t>
            </a:r>
            <a:r>
              <a:rPr lang="ja-JP" altLang="en-US" sz="1200"/>
              <a:t>排出量</a:t>
            </a:r>
            <a:r>
              <a:rPr lang="en-US" altLang="ja-JP" sz="1200"/>
              <a:t>(</a:t>
            </a:r>
            <a:r>
              <a:rPr lang="ja-JP" altLang="en-US" sz="1200"/>
              <a:t>百万</a:t>
            </a:r>
            <a:r>
              <a:rPr lang="en-US" altLang="en-US" sz="1200"/>
              <a:t>t-C)</a:t>
            </a:r>
          </a:p>
        </c:rich>
      </c:tx>
      <c:layout>
        <c:manualLayout>
          <c:xMode val="edge"/>
          <c:yMode val="edge"/>
          <c:x val="8.9859968816213928E-2"/>
          <c:y val="1.2187289538447983E-2"/>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stacked"/>
        <c:varyColors val="0"/>
        <c:ser>
          <c:idx val="3"/>
          <c:order val="0"/>
          <c:tx>
            <c:strRef>
              <c:f>ホーム!$C$862</c:f>
              <c:strCache>
                <c:ptCount val="1"/>
                <c:pt idx="0">
                  <c:v>セメント生産による排出</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ホーム!$D$862:$AP$862</c:f>
              <c:numCache>
                <c:formatCode>0.0</c:formatCode>
                <c:ptCount val="39"/>
                <c:pt idx="0">
                  <c:v>12</c:v>
                </c:pt>
                <c:pt idx="1">
                  <c:v>11.6</c:v>
                </c:pt>
                <c:pt idx="2">
                  <c:v>11</c:v>
                </c:pt>
                <c:pt idx="3">
                  <c:v>10.9</c:v>
                </c:pt>
                <c:pt idx="4">
                  <c:v>10.7</c:v>
                </c:pt>
                <c:pt idx="5">
                  <c:v>9.9</c:v>
                </c:pt>
                <c:pt idx="6">
                  <c:v>9.8000000000000007</c:v>
                </c:pt>
                <c:pt idx="7">
                  <c:v>9.8000000000000007</c:v>
                </c:pt>
                <c:pt idx="8">
                  <c:v>10.6</c:v>
                </c:pt>
                <c:pt idx="9">
                  <c:v>10.9</c:v>
                </c:pt>
                <c:pt idx="10">
                  <c:v>11.6</c:v>
                </c:pt>
                <c:pt idx="11">
                  <c:v>12.2</c:v>
                </c:pt>
                <c:pt idx="12">
                  <c:v>12</c:v>
                </c:pt>
                <c:pt idx="13">
                  <c:v>12.1</c:v>
                </c:pt>
              </c:numCache>
            </c:numRef>
          </c:val>
        </c:ser>
        <c:ser>
          <c:idx val="1"/>
          <c:order val="1"/>
          <c:tx>
            <c:strRef>
              <c:f>ホーム!$C$861</c:f>
              <c:strCache>
                <c:ptCount val="1"/>
                <c:pt idx="0">
                  <c:v>天然ガス燃焼による排出</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ホーム!$D$861:$AP$861</c:f>
              <c:numCache>
                <c:formatCode>0.0</c:formatCode>
                <c:ptCount val="39"/>
                <c:pt idx="0">
                  <c:v>13.8</c:v>
                </c:pt>
                <c:pt idx="1">
                  <c:v>13.9</c:v>
                </c:pt>
                <c:pt idx="2">
                  <c:v>14.5</c:v>
                </c:pt>
                <c:pt idx="3">
                  <c:v>16.600000000000001</c:v>
                </c:pt>
                <c:pt idx="4">
                  <c:v>21.2</c:v>
                </c:pt>
                <c:pt idx="5">
                  <c:v>21.9</c:v>
                </c:pt>
                <c:pt idx="6">
                  <c:v>22.7</c:v>
                </c:pt>
                <c:pt idx="7">
                  <c:v>23.4</c:v>
                </c:pt>
                <c:pt idx="8">
                  <c:v>24.4</c:v>
                </c:pt>
                <c:pt idx="9">
                  <c:v>26.4</c:v>
                </c:pt>
                <c:pt idx="10">
                  <c:v>28.2</c:v>
                </c:pt>
                <c:pt idx="11">
                  <c:v>29.8</c:v>
                </c:pt>
                <c:pt idx="12">
                  <c:v>30.3</c:v>
                </c:pt>
                <c:pt idx="13">
                  <c:v>31</c:v>
                </c:pt>
              </c:numCache>
            </c:numRef>
          </c:val>
        </c:ser>
        <c:ser>
          <c:idx val="2"/>
          <c:order val="2"/>
          <c:tx>
            <c:strRef>
              <c:f>ホーム!$C$860</c:f>
              <c:strCache>
                <c:ptCount val="1"/>
                <c:pt idx="0">
                  <c:v>石油燃焼による排出</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ホーム!$D$860:$AP$860</c:f>
              <c:numCache>
                <c:formatCode>0.0</c:formatCode>
                <c:ptCount val="39"/>
                <c:pt idx="0">
                  <c:v>180.3</c:v>
                </c:pt>
                <c:pt idx="1">
                  <c:v>169.3</c:v>
                </c:pt>
                <c:pt idx="2">
                  <c:v>163.69999999999999</c:v>
                </c:pt>
                <c:pt idx="3">
                  <c:v>167.8</c:v>
                </c:pt>
                <c:pt idx="4">
                  <c:v>161.6</c:v>
                </c:pt>
                <c:pt idx="5">
                  <c:v>157.1</c:v>
                </c:pt>
                <c:pt idx="6">
                  <c:v>156.80000000000001</c:v>
                </c:pt>
                <c:pt idx="7">
                  <c:v>164.4</c:v>
                </c:pt>
                <c:pt idx="8">
                  <c:v>174.2</c:v>
                </c:pt>
                <c:pt idx="9">
                  <c:v>181.9</c:v>
                </c:pt>
                <c:pt idx="10">
                  <c:v>188.7</c:v>
                </c:pt>
                <c:pt idx="11">
                  <c:v>191.7</c:v>
                </c:pt>
                <c:pt idx="12">
                  <c:v>197.2</c:v>
                </c:pt>
                <c:pt idx="13">
                  <c:v>190.1</c:v>
                </c:pt>
              </c:numCache>
            </c:numRef>
          </c:val>
        </c:ser>
        <c:ser>
          <c:idx val="7"/>
          <c:order val="3"/>
          <c:tx>
            <c:strRef>
              <c:f>ホーム!$C$859</c:f>
              <c:strCache>
                <c:ptCount val="1"/>
                <c:pt idx="0">
                  <c:v>石炭燃焼による排出</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ホーム!$D$859:$AP$859</c:f>
              <c:numCache>
                <c:formatCode>0.0</c:formatCode>
                <c:ptCount val="39"/>
                <c:pt idx="0">
                  <c:v>66.599999999999994</c:v>
                </c:pt>
                <c:pt idx="1">
                  <c:v>69.2</c:v>
                </c:pt>
                <c:pt idx="2">
                  <c:v>66</c:v>
                </c:pt>
                <c:pt idx="3">
                  <c:v>67.2</c:v>
                </c:pt>
                <c:pt idx="4">
                  <c:v>73.5</c:v>
                </c:pt>
                <c:pt idx="5">
                  <c:v>76.7</c:v>
                </c:pt>
                <c:pt idx="6">
                  <c:v>69.8</c:v>
                </c:pt>
                <c:pt idx="7">
                  <c:v>73.2</c:v>
                </c:pt>
                <c:pt idx="8">
                  <c:v>78.5</c:v>
                </c:pt>
                <c:pt idx="9">
                  <c:v>78.2</c:v>
                </c:pt>
                <c:pt idx="10">
                  <c:v>80.099999999999994</c:v>
                </c:pt>
                <c:pt idx="11">
                  <c:v>81</c:v>
                </c:pt>
                <c:pt idx="12">
                  <c:v>78.7</c:v>
                </c:pt>
                <c:pt idx="13">
                  <c:v>79.2</c:v>
                </c:pt>
              </c:numCache>
            </c:numRef>
          </c:val>
        </c:ser>
        <c:dLbls>
          <c:showLegendKey val="0"/>
          <c:showVal val="0"/>
          <c:showCatName val="0"/>
          <c:showSerName val="0"/>
          <c:showPercent val="0"/>
          <c:showBubbleSize val="0"/>
        </c:dLbls>
        <c:gapWidth val="0"/>
        <c:overlap val="100"/>
        <c:axId val="138619520"/>
        <c:axId val="138625408"/>
      </c:barChart>
      <c:catAx>
        <c:axId val="138619520"/>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8625408"/>
        <c:crossesAt val="-90"/>
        <c:auto val="0"/>
        <c:lblAlgn val="ctr"/>
        <c:lblOffset val="100"/>
        <c:tickLblSkip val="3"/>
        <c:tickMarkSkip val="3"/>
        <c:noMultiLvlLbl val="0"/>
      </c:catAx>
      <c:valAx>
        <c:axId val="138625408"/>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8619520"/>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2149986244864425"/>
          <c:y val="0.10366937945706427"/>
          <c:w val="0.30923837369984714"/>
          <c:h val="0.17433964639312172"/>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世界の発生源別</a:t>
            </a:r>
            <a:r>
              <a:rPr lang="en-US" altLang="en-US" sz="1200"/>
              <a:t>CO2</a:t>
            </a:r>
            <a:r>
              <a:rPr lang="ja-JP" altLang="en-US" sz="1200"/>
              <a:t>排出量</a:t>
            </a:r>
            <a:r>
              <a:rPr lang="en-US" altLang="ja-JP" sz="1200"/>
              <a:t>(</a:t>
            </a:r>
            <a:r>
              <a:rPr lang="ja-JP" altLang="en-US" sz="1200"/>
              <a:t>百万</a:t>
            </a:r>
            <a:r>
              <a:rPr lang="en-US" altLang="en-US" sz="1200"/>
              <a:t>t-C)</a:t>
            </a:r>
          </a:p>
        </c:rich>
      </c:tx>
      <c:layout>
        <c:manualLayout>
          <c:xMode val="edge"/>
          <c:yMode val="edge"/>
          <c:x val="8.9859968816213928E-2"/>
          <c:y val="1.2187289538447983E-2"/>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stacked"/>
        <c:varyColors val="0"/>
        <c:ser>
          <c:idx val="3"/>
          <c:order val="0"/>
          <c:tx>
            <c:strRef>
              <c:f>ホーム!$C$867</c:f>
              <c:strCache>
                <c:ptCount val="1"/>
                <c:pt idx="0">
                  <c:v>セメント生産による排出</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ホーム!$D$867:$AP$867</c:f>
              <c:numCache>
                <c:formatCode>General</c:formatCode>
                <c:ptCount val="39"/>
                <c:pt idx="0">
                  <c:v>121</c:v>
                </c:pt>
                <c:pt idx="1">
                  <c:v>121</c:v>
                </c:pt>
                <c:pt idx="2">
                  <c:v>121</c:v>
                </c:pt>
                <c:pt idx="3">
                  <c:v>125</c:v>
                </c:pt>
                <c:pt idx="4">
                  <c:v>128</c:v>
                </c:pt>
                <c:pt idx="5">
                  <c:v>129</c:v>
                </c:pt>
                <c:pt idx="6">
                  <c:v>137</c:v>
                </c:pt>
                <c:pt idx="7">
                  <c:v>144</c:v>
                </c:pt>
                <c:pt idx="8">
                  <c:v>152</c:v>
                </c:pt>
                <c:pt idx="9">
                  <c:v>156</c:v>
                </c:pt>
                <c:pt idx="10">
                  <c:v>158</c:v>
                </c:pt>
                <c:pt idx="11">
                  <c:v>160</c:v>
                </c:pt>
                <c:pt idx="12">
                  <c:v>169</c:v>
                </c:pt>
              </c:numCache>
            </c:numRef>
          </c:val>
        </c:ser>
        <c:ser>
          <c:idx val="1"/>
          <c:order val="1"/>
          <c:tx>
            <c:strRef>
              <c:f>ホーム!$C$866</c:f>
              <c:strCache>
                <c:ptCount val="1"/>
                <c:pt idx="0">
                  <c:v>天然ガス燃焼による排出</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ホーム!$D$866:$AP$866</c:f>
              <c:numCache>
                <c:formatCode>General</c:formatCode>
                <c:ptCount val="39"/>
                <c:pt idx="0">
                  <c:v>730</c:v>
                </c:pt>
                <c:pt idx="1">
                  <c:v>736</c:v>
                </c:pt>
                <c:pt idx="2">
                  <c:v>738</c:v>
                </c:pt>
                <c:pt idx="3">
                  <c:v>753</c:v>
                </c:pt>
                <c:pt idx="4">
                  <c:v>808</c:v>
                </c:pt>
                <c:pt idx="5">
                  <c:v>839</c:v>
                </c:pt>
                <c:pt idx="6">
                  <c:v>854</c:v>
                </c:pt>
                <c:pt idx="7">
                  <c:v>905</c:v>
                </c:pt>
                <c:pt idx="8">
                  <c:v>957</c:v>
                </c:pt>
                <c:pt idx="9">
                  <c:v>980</c:v>
                </c:pt>
                <c:pt idx="10">
                  <c:v>1000</c:v>
                </c:pt>
                <c:pt idx="11">
                  <c:v>1042</c:v>
                </c:pt>
                <c:pt idx="12">
                  <c:v>1038</c:v>
                </c:pt>
              </c:numCache>
            </c:numRef>
          </c:val>
        </c:ser>
        <c:ser>
          <c:idx val="2"/>
          <c:order val="2"/>
          <c:tx>
            <c:strRef>
              <c:f>ホーム!$C$865</c:f>
              <c:strCache>
                <c:ptCount val="1"/>
                <c:pt idx="0">
                  <c:v>石油燃焼による排出</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ホーム!$D$865:$AP$865</c:f>
              <c:numCache>
                <c:formatCode>General</c:formatCode>
                <c:ptCount val="39"/>
                <c:pt idx="0">
                  <c:v>2445</c:v>
                </c:pt>
                <c:pt idx="1">
                  <c:v>2340</c:v>
                </c:pt>
                <c:pt idx="2">
                  <c:v>2278</c:v>
                </c:pt>
                <c:pt idx="3">
                  <c:v>2250</c:v>
                </c:pt>
                <c:pt idx="4">
                  <c:v>2283</c:v>
                </c:pt>
                <c:pt idx="5">
                  <c:v>2260</c:v>
                </c:pt>
                <c:pt idx="6">
                  <c:v>2322</c:v>
                </c:pt>
                <c:pt idx="7">
                  <c:v>2360</c:v>
                </c:pt>
                <c:pt idx="8">
                  <c:v>2427</c:v>
                </c:pt>
                <c:pt idx="9">
                  <c:v>2480</c:v>
                </c:pt>
                <c:pt idx="10">
                  <c:v>2474</c:v>
                </c:pt>
                <c:pt idx="11">
                  <c:v>2494</c:v>
                </c:pt>
                <c:pt idx="12">
                  <c:v>2510</c:v>
                </c:pt>
              </c:numCache>
            </c:numRef>
          </c:val>
        </c:ser>
        <c:ser>
          <c:idx val="7"/>
          <c:order val="3"/>
          <c:tx>
            <c:strRef>
              <c:f>ホーム!$C$864</c:f>
              <c:strCache>
                <c:ptCount val="1"/>
                <c:pt idx="0">
                  <c:v>石炭燃焼による排出</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ホーム!$D$864:$AP$864</c:f>
              <c:numCache>
                <c:formatCode>General</c:formatCode>
                <c:ptCount val="39"/>
                <c:pt idx="0">
                  <c:v>2017</c:v>
                </c:pt>
                <c:pt idx="1">
                  <c:v>2031</c:v>
                </c:pt>
                <c:pt idx="2">
                  <c:v>2054</c:v>
                </c:pt>
                <c:pt idx="3">
                  <c:v>2111</c:v>
                </c:pt>
                <c:pt idx="4">
                  <c:v>2202</c:v>
                </c:pt>
                <c:pt idx="5">
                  <c:v>2304</c:v>
                </c:pt>
                <c:pt idx="6">
                  <c:v>2321</c:v>
                </c:pt>
                <c:pt idx="7">
                  <c:v>2409</c:v>
                </c:pt>
                <c:pt idx="8">
                  <c:v>2465</c:v>
                </c:pt>
                <c:pt idx="9">
                  <c:v>2489</c:v>
                </c:pt>
                <c:pt idx="10">
                  <c:v>2451</c:v>
                </c:pt>
                <c:pt idx="11">
                  <c:v>2453</c:v>
                </c:pt>
                <c:pt idx="12">
                  <c:v>2442</c:v>
                </c:pt>
              </c:numCache>
            </c:numRef>
          </c:val>
        </c:ser>
        <c:dLbls>
          <c:showLegendKey val="0"/>
          <c:showVal val="0"/>
          <c:showCatName val="0"/>
          <c:showSerName val="0"/>
          <c:showPercent val="0"/>
          <c:showBubbleSize val="0"/>
        </c:dLbls>
        <c:gapWidth val="0"/>
        <c:overlap val="100"/>
        <c:axId val="138647040"/>
        <c:axId val="138648576"/>
      </c:barChart>
      <c:catAx>
        <c:axId val="138647040"/>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8648576"/>
        <c:crossesAt val="-90"/>
        <c:auto val="0"/>
        <c:lblAlgn val="ctr"/>
        <c:lblOffset val="100"/>
        <c:tickLblSkip val="3"/>
        <c:tickMarkSkip val="3"/>
        <c:noMultiLvlLbl val="0"/>
      </c:catAx>
      <c:valAx>
        <c:axId val="138648576"/>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8647040"/>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2149986244864425"/>
          <c:y val="0.10366937945706427"/>
          <c:w val="0.32196709925123523"/>
          <c:h val="0.16474732025403299"/>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国内の一次エネルギー消費量推移</a:t>
            </a:r>
            <a:endParaRPr lang="en-US" altLang="ja-JP" sz="1200"/>
          </a:p>
          <a:p>
            <a:pPr>
              <a:defRPr sz="1200" b="0" i="0" u="none" strike="noStrike" baseline="0">
                <a:solidFill>
                  <a:srgbClr val="000000"/>
                </a:solidFill>
                <a:latin typeface="Meiryo UI"/>
                <a:ea typeface="Meiryo UI"/>
                <a:cs typeface="Meiryo UI"/>
              </a:defRPr>
            </a:pPr>
            <a:r>
              <a:rPr lang="en-US" altLang="ja-JP" sz="1200"/>
              <a:t>(100</a:t>
            </a:r>
            <a:r>
              <a:rPr lang="ja-JP" altLang="en-US" sz="1200"/>
              <a:t>万</a:t>
            </a:r>
            <a:r>
              <a:rPr lang="en-US" altLang="ja-JP" sz="1200"/>
              <a:t>TOE(</a:t>
            </a:r>
            <a:r>
              <a:rPr lang="ja-JP" altLang="en-US" sz="1200"/>
              <a:t>石油換算</a:t>
            </a:r>
            <a:r>
              <a:rPr lang="en-US" altLang="ja-JP" sz="1200"/>
              <a:t>t))</a:t>
            </a:r>
            <a:endParaRPr lang="en-US" altLang="en-US" sz="1200"/>
          </a:p>
        </c:rich>
      </c:tx>
      <c:layout>
        <c:manualLayout>
          <c:xMode val="edge"/>
          <c:yMode val="edge"/>
          <c:x val="8.9859968816213928E-2"/>
          <c:y val="1.2187289538447983E-2"/>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stacked"/>
        <c:varyColors val="0"/>
        <c:ser>
          <c:idx val="0"/>
          <c:order val="0"/>
          <c:tx>
            <c:strRef>
              <c:f>ホーム!$C$851</c:f>
              <c:strCache>
                <c:ptCount val="1"/>
                <c:pt idx="0">
                  <c:v>原子力消費</c:v>
                </c:pt>
              </c:strCache>
            </c:strRef>
          </c:tx>
          <c:spPr>
            <a:solidFill>
              <a:srgbClr val="FFFF99"/>
            </a:solidFill>
            <a:ln>
              <a:solidFill>
                <a:sysClr val="window" lastClr="FFFFFF">
                  <a:lumMod val="50000"/>
                </a:sysClr>
              </a:solidFill>
            </a:ln>
          </c:spPr>
          <c:invertIfNegative val="0"/>
          <c:val>
            <c:numRef>
              <c:f>ホーム!$D$851:$AP$851</c:f>
              <c:numCache>
                <c:formatCode>0.0</c:formatCode>
                <c:ptCount val="39"/>
                <c:pt idx="0">
                  <c:v>18.600000000000001</c:v>
                </c:pt>
                <c:pt idx="1">
                  <c:v>19.8</c:v>
                </c:pt>
                <c:pt idx="2">
                  <c:v>23</c:v>
                </c:pt>
                <c:pt idx="3">
                  <c:v>25.7</c:v>
                </c:pt>
                <c:pt idx="4">
                  <c:v>30.2</c:v>
                </c:pt>
                <c:pt idx="5">
                  <c:v>35.9</c:v>
                </c:pt>
                <c:pt idx="6">
                  <c:v>37.9</c:v>
                </c:pt>
                <c:pt idx="7">
                  <c:v>42.2</c:v>
                </c:pt>
                <c:pt idx="8">
                  <c:v>40.200000000000003</c:v>
                </c:pt>
                <c:pt idx="9">
                  <c:v>41.1</c:v>
                </c:pt>
                <c:pt idx="10">
                  <c:v>45.5</c:v>
                </c:pt>
                <c:pt idx="11">
                  <c:v>48</c:v>
                </c:pt>
                <c:pt idx="12">
                  <c:v>50.2</c:v>
                </c:pt>
                <c:pt idx="13">
                  <c:v>56.1</c:v>
                </c:pt>
              </c:numCache>
            </c:numRef>
          </c:val>
        </c:ser>
        <c:ser>
          <c:idx val="3"/>
          <c:order val="1"/>
          <c:tx>
            <c:strRef>
              <c:f>ホーム!$C$850</c:f>
              <c:strCache>
                <c:ptCount val="1"/>
                <c:pt idx="0">
                  <c:v>水力等消費</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ホーム!$D$850:$AP$850</c:f>
              <c:numCache>
                <c:formatCode>0.0</c:formatCode>
                <c:ptCount val="39"/>
                <c:pt idx="0">
                  <c:v>24.7</c:v>
                </c:pt>
                <c:pt idx="1">
                  <c:v>24.3</c:v>
                </c:pt>
                <c:pt idx="2">
                  <c:v>23.2</c:v>
                </c:pt>
                <c:pt idx="3">
                  <c:v>24.2</c:v>
                </c:pt>
                <c:pt idx="4">
                  <c:v>21.6</c:v>
                </c:pt>
                <c:pt idx="5">
                  <c:v>24.4</c:v>
                </c:pt>
                <c:pt idx="6">
                  <c:v>24.3</c:v>
                </c:pt>
                <c:pt idx="7">
                  <c:v>22.8</c:v>
                </c:pt>
                <c:pt idx="8">
                  <c:v>26.6</c:v>
                </c:pt>
                <c:pt idx="9">
                  <c:v>27.3</c:v>
                </c:pt>
                <c:pt idx="10">
                  <c:v>27.2</c:v>
                </c:pt>
                <c:pt idx="11">
                  <c:v>29.1</c:v>
                </c:pt>
                <c:pt idx="12">
                  <c:v>25.5</c:v>
                </c:pt>
                <c:pt idx="13">
                  <c:v>28.3</c:v>
                </c:pt>
              </c:numCache>
            </c:numRef>
          </c:val>
        </c:ser>
        <c:ser>
          <c:idx val="1"/>
          <c:order val="2"/>
          <c:tx>
            <c:strRef>
              <c:f>ホーム!$C$849</c:f>
              <c:strCache>
                <c:ptCount val="1"/>
                <c:pt idx="0">
                  <c:v>天然ガス消費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ホーム!$D$849:$AP$849</c:f>
              <c:numCache>
                <c:formatCode>0.0</c:formatCode>
                <c:ptCount val="39"/>
                <c:pt idx="0">
                  <c:v>24.2</c:v>
                </c:pt>
                <c:pt idx="1">
                  <c:v>24.3</c:v>
                </c:pt>
                <c:pt idx="2">
                  <c:v>25.2</c:v>
                </c:pt>
                <c:pt idx="3">
                  <c:v>29</c:v>
                </c:pt>
                <c:pt idx="4">
                  <c:v>36.9</c:v>
                </c:pt>
                <c:pt idx="5">
                  <c:v>38.200000000000003</c:v>
                </c:pt>
                <c:pt idx="6">
                  <c:v>39.6</c:v>
                </c:pt>
                <c:pt idx="7">
                  <c:v>40.9</c:v>
                </c:pt>
                <c:pt idx="8">
                  <c:v>42.6</c:v>
                </c:pt>
                <c:pt idx="9">
                  <c:v>46.2</c:v>
                </c:pt>
                <c:pt idx="10">
                  <c:v>49.3</c:v>
                </c:pt>
                <c:pt idx="11">
                  <c:v>52.1</c:v>
                </c:pt>
                <c:pt idx="12">
                  <c:v>52.9</c:v>
                </c:pt>
                <c:pt idx="13">
                  <c:v>54.2</c:v>
                </c:pt>
              </c:numCache>
            </c:numRef>
          </c:val>
        </c:ser>
        <c:ser>
          <c:idx val="2"/>
          <c:order val="3"/>
          <c:tx>
            <c:strRef>
              <c:f>ホーム!$C$848</c:f>
              <c:strCache>
                <c:ptCount val="1"/>
                <c:pt idx="0">
                  <c:v>石油消費</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ホーム!$D$848:$AP$848</c:f>
              <c:numCache>
                <c:formatCode>0.0</c:formatCode>
                <c:ptCount val="39"/>
                <c:pt idx="0">
                  <c:v>246</c:v>
                </c:pt>
                <c:pt idx="1">
                  <c:v>230.2</c:v>
                </c:pt>
                <c:pt idx="2">
                  <c:v>222.8</c:v>
                </c:pt>
                <c:pt idx="3">
                  <c:v>229.9</c:v>
                </c:pt>
                <c:pt idx="4">
                  <c:v>223.4</c:v>
                </c:pt>
                <c:pt idx="5">
                  <c:v>217.9</c:v>
                </c:pt>
                <c:pt idx="6">
                  <c:v>218.7</c:v>
                </c:pt>
                <c:pt idx="7">
                  <c:v>230</c:v>
                </c:pt>
                <c:pt idx="8">
                  <c:v>243.7</c:v>
                </c:pt>
                <c:pt idx="9">
                  <c:v>254.3</c:v>
                </c:pt>
                <c:pt idx="10">
                  <c:v>263.8</c:v>
                </c:pt>
                <c:pt idx="11">
                  <c:v>268.8</c:v>
                </c:pt>
                <c:pt idx="12">
                  <c:v>275.8</c:v>
                </c:pt>
                <c:pt idx="13">
                  <c:v>267</c:v>
                </c:pt>
              </c:numCache>
            </c:numRef>
          </c:val>
        </c:ser>
        <c:ser>
          <c:idx val="7"/>
          <c:order val="4"/>
          <c:tx>
            <c:strRef>
              <c:f>ホーム!$C$847</c:f>
              <c:strCache>
                <c:ptCount val="1"/>
                <c:pt idx="0">
                  <c:v>石炭消費</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ホーム!$D$847:$AP$847</c:f>
              <c:numCache>
                <c:formatCode>0.0</c:formatCode>
                <c:ptCount val="39"/>
                <c:pt idx="0">
                  <c:v>66.900000000000006</c:v>
                </c:pt>
                <c:pt idx="1">
                  <c:v>69.5</c:v>
                </c:pt>
                <c:pt idx="2">
                  <c:v>66.400000000000006</c:v>
                </c:pt>
                <c:pt idx="3">
                  <c:v>67.5</c:v>
                </c:pt>
                <c:pt idx="4">
                  <c:v>73.8</c:v>
                </c:pt>
                <c:pt idx="5">
                  <c:v>77</c:v>
                </c:pt>
                <c:pt idx="6">
                  <c:v>70.099999999999994</c:v>
                </c:pt>
                <c:pt idx="7">
                  <c:v>73.5</c:v>
                </c:pt>
                <c:pt idx="8">
                  <c:v>78.8</c:v>
                </c:pt>
                <c:pt idx="9">
                  <c:v>78.5</c:v>
                </c:pt>
                <c:pt idx="10">
                  <c:v>80.5</c:v>
                </c:pt>
                <c:pt idx="11">
                  <c:v>81.400000000000006</c:v>
                </c:pt>
                <c:pt idx="12">
                  <c:v>79</c:v>
                </c:pt>
                <c:pt idx="13">
                  <c:v>79.5</c:v>
                </c:pt>
              </c:numCache>
            </c:numRef>
          </c:val>
        </c:ser>
        <c:dLbls>
          <c:showLegendKey val="0"/>
          <c:showVal val="0"/>
          <c:showCatName val="0"/>
          <c:showSerName val="0"/>
          <c:showPercent val="0"/>
          <c:showBubbleSize val="0"/>
        </c:dLbls>
        <c:gapWidth val="0"/>
        <c:overlap val="100"/>
        <c:axId val="142231040"/>
        <c:axId val="142232576"/>
      </c:barChart>
      <c:catAx>
        <c:axId val="142231040"/>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42232576"/>
        <c:crossesAt val="-90"/>
        <c:auto val="0"/>
        <c:lblAlgn val="ctr"/>
        <c:lblOffset val="100"/>
        <c:tickLblSkip val="3"/>
        <c:tickMarkSkip val="3"/>
        <c:noMultiLvlLbl val="0"/>
      </c:catAx>
      <c:valAx>
        <c:axId val="142232576"/>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2231040"/>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026319034476816"/>
          <c:y val="0.16234744094488188"/>
          <c:w val="0.33125084497144802"/>
          <c:h val="0.19340920275590551"/>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世界の一次エネルギー消費量推移</a:t>
            </a:r>
            <a:endParaRPr lang="en-US" altLang="ja-JP" sz="1200"/>
          </a:p>
          <a:p>
            <a:pPr>
              <a:defRPr sz="1200" b="0" i="0" u="none" strike="noStrike" baseline="0">
                <a:solidFill>
                  <a:srgbClr val="000000"/>
                </a:solidFill>
                <a:latin typeface="Meiryo UI"/>
                <a:ea typeface="Meiryo UI"/>
                <a:cs typeface="Meiryo UI"/>
              </a:defRPr>
            </a:pPr>
            <a:r>
              <a:rPr lang="en-US" altLang="ja-JP" sz="1200"/>
              <a:t>(</a:t>
            </a:r>
            <a:r>
              <a:rPr lang="ja-JP" altLang="en-US" sz="1200"/>
              <a:t>億</a:t>
            </a:r>
            <a:r>
              <a:rPr lang="en-US" altLang="ja-JP" sz="1200"/>
              <a:t>TOE(</a:t>
            </a:r>
            <a:r>
              <a:rPr lang="ja-JP" altLang="en-US" sz="1200"/>
              <a:t>石油換算</a:t>
            </a:r>
            <a:r>
              <a:rPr lang="en-US" altLang="ja-JP" sz="1200"/>
              <a:t>t))</a:t>
            </a:r>
            <a:endParaRPr lang="en-US" altLang="en-US" sz="1200"/>
          </a:p>
        </c:rich>
      </c:tx>
      <c:layout>
        <c:manualLayout>
          <c:xMode val="edge"/>
          <c:yMode val="edge"/>
          <c:x val="8.9859968816213928E-2"/>
          <c:y val="1.2187289538447983E-2"/>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stacked"/>
        <c:varyColors val="0"/>
        <c:ser>
          <c:idx val="0"/>
          <c:order val="0"/>
          <c:tx>
            <c:strRef>
              <c:f>ホーム!$C$857</c:f>
              <c:strCache>
                <c:ptCount val="1"/>
                <c:pt idx="0">
                  <c:v>原子力消費</c:v>
                </c:pt>
              </c:strCache>
            </c:strRef>
          </c:tx>
          <c:spPr>
            <a:solidFill>
              <a:srgbClr val="FFFF99"/>
            </a:solidFill>
            <a:ln>
              <a:solidFill>
                <a:sysClr val="window" lastClr="FFFFFF">
                  <a:lumMod val="50000"/>
                </a:sysClr>
              </a:solidFill>
            </a:ln>
          </c:spPr>
          <c:invertIfNegative val="0"/>
          <c:val>
            <c:numRef>
              <c:f>ホーム!$D$857:$AP$857</c:f>
              <c:numCache>
                <c:formatCode>General</c:formatCode>
                <c:ptCount val="39"/>
                <c:pt idx="0">
                  <c:v>1.81</c:v>
                </c:pt>
                <c:pt idx="1">
                  <c:v>2.15</c:v>
                </c:pt>
                <c:pt idx="2">
                  <c:v>2.3199999999999998</c:v>
                </c:pt>
                <c:pt idx="3">
                  <c:v>2.63</c:v>
                </c:pt>
                <c:pt idx="4">
                  <c:v>3.18</c:v>
                </c:pt>
                <c:pt idx="5">
                  <c:v>3.78</c:v>
                </c:pt>
                <c:pt idx="6">
                  <c:v>4.07</c:v>
                </c:pt>
                <c:pt idx="7">
                  <c:v>4.4000000000000004</c:v>
                </c:pt>
                <c:pt idx="8">
                  <c:v>4.78</c:v>
                </c:pt>
                <c:pt idx="9">
                  <c:v>5.05</c:v>
                </c:pt>
                <c:pt idx="10">
                  <c:v>5.24</c:v>
                </c:pt>
                <c:pt idx="11">
                  <c:v>5.49</c:v>
                </c:pt>
                <c:pt idx="12">
                  <c:v>5.54</c:v>
                </c:pt>
              </c:numCache>
            </c:numRef>
          </c:val>
        </c:ser>
        <c:ser>
          <c:idx val="3"/>
          <c:order val="1"/>
          <c:tx>
            <c:strRef>
              <c:f>ホーム!$C$856</c:f>
              <c:strCache>
                <c:ptCount val="1"/>
                <c:pt idx="0">
                  <c:v>水力等消費</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ホーム!$D$856:$AP$856</c:f>
              <c:numCache>
                <c:formatCode>General</c:formatCode>
                <c:ptCount val="39"/>
                <c:pt idx="0">
                  <c:v>1.67</c:v>
                </c:pt>
                <c:pt idx="1">
                  <c:v>1.71</c:v>
                </c:pt>
                <c:pt idx="2">
                  <c:v>1.75</c:v>
                </c:pt>
                <c:pt idx="3">
                  <c:v>1.83</c:v>
                </c:pt>
                <c:pt idx="4">
                  <c:v>1.92</c:v>
                </c:pt>
                <c:pt idx="5">
                  <c:v>1.97</c:v>
                </c:pt>
                <c:pt idx="6">
                  <c:v>2</c:v>
                </c:pt>
                <c:pt idx="7">
                  <c:v>2.0299999999999998</c:v>
                </c:pt>
                <c:pt idx="8">
                  <c:v>2.09</c:v>
                </c:pt>
                <c:pt idx="9">
                  <c:v>2.08</c:v>
                </c:pt>
                <c:pt idx="10">
                  <c:v>2.2000000000000002</c:v>
                </c:pt>
                <c:pt idx="11">
                  <c:v>2.27</c:v>
                </c:pt>
                <c:pt idx="12">
                  <c:v>2.2999999999999998</c:v>
                </c:pt>
              </c:numCache>
            </c:numRef>
          </c:val>
        </c:ser>
        <c:ser>
          <c:idx val="1"/>
          <c:order val="2"/>
          <c:tx>
            <c:strRef>
              <c:f>ホーム!$C$855</c:f>
              <c:strCache>
                <c:ptCount val="1"/>
                <c:pt idx="0">
                  <c:v>天然ガス消費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ホーム!$D$855:$AP$855</c:f>
              <c:numCache>
                <c:formatCode>General</c:formatCode>
                <c:ptCount val="39"/>
                <c:pt idx="0">
                  <c:v>12.28</c:v>
                </c:pt>
                <c:pt idx="1">
                  <c:v>12.41</c:v>
                </c:pt>
                <c:pt idx="2">
                  <c:v>12.4</c:v>
                </c:pt>
                <c:pt idx="3">
                  <c:v>12.66</c:v>
                </c:pt>
                <c:pt idx="4">
                  <c:v>13.59</c:v>
                </c:pt>
                <c:pt idx="5">
                  <c:v>14.11</c:v>
                </c:pt>
                <c:pt idx="6">
                  <c:v>14.35</c:v>
                </c:pt>
                <c:pt idx="7">
                  <c:v>15.2</c:v>
                </c:pt>
                <c:pt idx="8">
                  <c:v>16</c:v>
                </c:pt>
                <c:pt idx="9">
                  <c:v>16.52</c:v>
                </c:pt>
                <c:pt idx="10">
                  <c:v>16.829999999999998</c:v>
                </c:pt>
                <c:pt idx="11">
                  <c:v>17.52</c:v>
                </c:pt>
                <c:pt idx="12">
                  <c:v>17.420000000000002</c:v>
                </c:pt>
              </c:numCache>
            </c:numRef>
          </c:val>
        </c:ser>
        <c:ser>
          <c:idx val="2"/>
          <c:order val="3"/>
          <c:tx>
            <c:strRef>
              <c:f>ホーム!$C$854</c:f>
              <c:strCache>
                <c:ptCount val="1"/>
                <c:pt idx="0">
                  <c:v>石油消費</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ホーム!$D$854:$AP$854</c:f>
              <c:numCache>
                <c:formatCode>General</c:formatCode>
                <c:ptCount val="39"/>
                <c:pt idx="0">
                  <c:v>29.98</c:v>
                </c:pt>
                <c:pt idx="1">
                  <c:v>28.73</c:v>
                </c:pt>
                <c:pt idx="2">
                  <c:v>28.01</c:v>
                </c:pt>
                <c:pt idx="3">
                  <c:v>27.87</c:v>
                </c:pt>
                <c:pt idx="4">
                  <c:v>28.35</c:v>
                </c:pt>
                <c:pt idx="5">
                  <c:v>28.2</c:v>
                </c:pt>
                <c:pt idx="6">
                  <c:v>28.99</c:v>
                </c:pt>
                <c:pt idx="7">
                  <c:v>29.55</c:v>
                </c:pt>
                <c:pt idx="8">
                  <c:v>30.41</c:v>
                </c:pt>
                <c:pt idx="9">
                  <c:v>30.8</c:v>
                </c:pt>
                <c:pt idx="10">
                  <c:v>30.63</c:v>
                </c:pt>
                <c:pt idx="11">
                  <c:v>30.82</c:v>
                </c:pt>
                <c:pt idx="12">
                  <c:v>31.03</c:v>
                </c:pt>
              </c:numCache>
            </c:numRef>
          </c:val>
        </c:ser>
        <c:ser>
          <c:idx val="7"/>
          <c:order val="4"/>
          <c:tx>
            <c:strRef>
              <c:f>ホーム!$C$853</c:f>
              <c:strCache>
                <c:ptCount val="1"/>
                <c:pt idx="0">
                  <c:v>石炭消費</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ホーム!$D$853:$AP$853</c:f>
              <c:numCache>
                <c:formatCode>General</c:formatCode>
                <c:ptCount val="39"/>
                <c:pt idx="0">
                  <c:v>18.940000000000001</c:v>
                </c:pt>
                <c:pt idx="1">
                  <c:v>19.07</c:v>
                </c:pt>
                <c:pt idx="2">
                  <c:v>19.29</c:v>
                </c:pt>
                <c:pt idx="3">
                  <c:v>19.82</c:v>
                </c:pt>
                <c:pt idx="4">
                  <c:v>20.68</c:v>
                </c:pt>
                <c:pt idx="5">
                  <c:v>21.64</c:v>
                </c:pt>
                <c:pt idx="6">
                  <c:v>21.8</c:v>
                </c:pt>
                <c:pt idx="7">
                  <c:v>22.62</c:v>
                </c:pt>
                <c:pt idx="8">
                  <c:v>23.15</c:v>
                </c:pt>
                <c:pt idx="9">
                  <c:v>23.37</c:v>
                </c:pt>
                <c:pt idx="10">
                  <c:v>23.02</c:v>
                </c:pt>
                <c:pt idx="11">
                  <c:v>23.04</c:v>
                </c:pt>
                <c:pt idx="12">
                  <c:v>22.93</c:v>
                </c:pt>
              </c:numCache>
            </c:numRef>
          </c:val>
        </c:ser>
        <c:dLbls>
          <c:showLegendKey val="0"/>
          <c:showVal val="0"/>
          <c:showCatName val="0"/>
          <c:showSerName val="0"/>
          <c:showPercent val="0"/>
          <c:showBubbleSize val="0"/>
        </c:dLbls>
        <c:gapWidth val="0"/>
        <c:overlap val="100"/>
        <c:axId val="138278016"/>
        <c:axId val="138279552"/>
      </c:barChart>
      <c:catAx>
        <c:axId val="138278016"/>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8279552"/>
        <c:crossesAt val="-90"/>
        <c:auto val="0"/>
        <c:lblAlgn val="ctr"/>
        <c:lblOffset val="100"/>
        <c:tickLblSkip val="3"/>
        <c:tickMarkSkip val="3"/>
        <c:noMultiLvlLbl val="0"/>
      </c:catAx>
      <c:valAx>
        <c:axId val="138279552"/>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8278016"/>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026319034476816"/>
          <c:y val="0.16234744094488188"/>
          <c:w val="0.33125084497144802"/>
          <c:h val="0.19340920275590551"/>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国内の発生源別</a:t>
            </a:r>
            <a:r>
              <a:rPr lang="en-US" altLang="en-US" sz="1200"/>
              <a:t>CO2</a:t>
            </a:r>
            <a:r>
              <a:rPr lang="ja-JP" altLang="en-US" sz="1200"/>
              <a:t>排出量</a:t>
            </a:r>
            <a:r>
              <a:rPr lang="en-US" altLang="ja-JP" sz="1200"/>
              <a:t>(</a:t>
            </a:r>
            <a:r>
              <a:rPr lang="ja-JP" altLang="en-US" sz="1200"/>
              <a:t>百万</a:t>
            </a:r>
            <a:r>
              <a:rPr lang="en-US" altLang="en-US" sz="1200"/>
              <a:t>t-C)</a:t>
            </a:r>
          </a:p>
        </c:rich>
      </c:tx>
      <c:layout>
        <c:manualLayout>
          <c:xMode val="edge"/>
          <c:yMode val="edge"/>
          <c:x val="0.22193543402933394"/>
          <c:y val="0.12130648516947852"/>
        </c:manualLayout>
      </c:layout>
      <c:overlay val="0"/>
      <c:spPr>
        <a:solidFill>
          <a:srgbClr val="FFFFFF"/>
        </a:solidFill>
        <a:ln w="25400">
          <a:noFill/>
        </a:ln>
      </c:spPr>
    </c:title>
    <c:autoTitleDeleted val="0"/>
    <c:plotArea>
      <c:layout>
        <c:manualLayout>
          <c:layoutTarget val="inner"/>
          <c:xMode val="edge"/>
          <c:yMode val="edge"/>
          <c:x val="6.1799377724199731E-2"/>
          <c:y val="6.1964160954700802E-2"/>
          <c:w val="0.91103369863165184"/>
          <c:h val="0.85271787627248552"/>
        </c:manualLayout>
      </c:layout>
      <c:barChart>
        <c:barDir val="col"/>
        <c:grouping val="percentStacked"/>
        <c:varyColors val="0"/>
        <c:ser>
          <c:idx val="3"/>
          <c:order val="0"/>
          <c:tx>
            <c:strRef>
              <c:f>ホーム!$C$862</c:f>
              <c:strCache>
                <c:ptCount val="1"/>
                <c:pt idx="0">
                  <c:v>セメント生産による排出</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ホーム!$D$862:$AP$862</c:f>
              <c:numCache>
                <c:formatCode>0.0</c:formatCode>
                <c:ptCount val="39"/>
                <c:pt idx="0">
                  <c:v>12</c:v>
                </c:pt>
                <c:pt idx="1">
                  <c:v>11.6</c:v>
                </c:pt>
                <c:pt idx="2">
                  <c:v>11</c:v>
                </c:pt>
                <c:pt idx="3">
                  <c:v>10.9</c:v>
                </c:pt>
                <c:pt idx="4">
                  <c:v>10.7</c:v>
                </c:pt>
                <c:pt idx="5">
                  <c:v>9.9</c:v>
                </c:pt>
                <c:pt idx="6">
                  <c:v>9.8000000000000007</c:v>
                </c:pt>
                <c:pt idx="7">
                  <c:v>9.8000000000000007</c:v>
                </c:pt>
                <c:pt idx="8">
                  <c:v>10.6</c:v>
                </c:pt>
                <c:pt idx="9">
                  <c:v>10.9</c:v>
                </c:pt>
                <c:pt idx="10">
                  <c:v>11.6</c:v>
                </c:pt>
                <c:pt idx="11">
                  <c:v>12.2</c:v>
                </c:pt>
                <c:pt idx="12">
                  <c:v>12</c:v>
                </c:pt>
                <c:pt idx="13">
                  <c:v>12.1</c:v>
                </c:pt>
              </c:numCache>
            </c:numRef>
          </c:val>
        </c:ser>
        <c:ser>
          <c:idx val="1"/>
          <c:order val="1"/>
          <c:tx>
            <c:strRef>
              <c:f>ホーム!$C$861</c:f>
              <c:strCache>
                <c:ptCount val="1"/>
                <c:pt idx="0">
                  <c:v>天然ガス燃焼による排出</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ホーム!$D$861:$AP$861</c:f>
              <c:numCache>
                <c:formatCode>0.0</c:formatCode>
                <c:ptCount val="39"/>
                <c:pt idx="0">
                  <c:v>13.8</c:v>
                </c:pt>
                <c:pt idx="1">
                  <c:v>13.9</c:v>
                </c:pt>
                <c:pt idx="2">
                  <c:v>14.5</c:v>
                </c:pt>
                <c:pt idx="3">
                  <c:v>16.600000000000001</c:v>
                </c:pt>
                <c:pt idx="4">
                  <c:v>21.2</c:v>
                </c:pt>
                <c:pt idx="5">
                  <c:v>21.9</c:v>
                </c:pt>
                <c:pt idx="6">
                  <c:v>22.7</c:v>
                </c:pt>
                <c:pt idx="7">
                  <c:v>23.4</c:v>
                </c:pt>
                <c:pt idx="8">
                  <c:v>24.4</c:v>
                </c:pt>
                <c:pt idx="9">
                  <c:v>26.4</c:v>
                </c:pt>
                <c:pt idx="10">
                  <c:v>28.2</c:v>
                </c:pt>
                <c:pt idx="11">
                  <c:v>29.8</c:v>
                </c:pt>
                <c:pt idx="12">
                  <c:v>30.3</c:v>
                </c:pt>
                <c:pt idx="13">
                  <c:v>31</c:v>
                </c:pt>
              </c:numCache>
            </c:numRef>
          </c:val>
        </c:ser>
        <c:ser>
          <c:idx val="2"/>
          <c:order val="2"/>
          <c:tx>
            <c:strRef>
              <c:f>ホーム!$C$860</c:f>
              <c:strCache>
                <c:ptCount val="1"/>
                <c:pt idx="0">
                  <c:v>石油燃焼による排出</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ホーム!$D$860:$AP$860</c:f>
              <c:numCache>
                <c:formatCode>0.0</c:formatCode>
                <c:ptCount val="39"/>
                <c:pt idx="0">
                  <c:v>180.3</c:v>
                </c:pt>
                <c:pt idx="1">
                  <c:v>169.3</c:v>
                </c:pt>
                <c:pt idx="2">
                  <c:v>163.69999999999999</c:v>
                </c:pt>
                <c:pt idx="3">
                  <c:v>167.8</c:v>
                </c:pt>
                <c:pt idx="4">
                  <c:v>161.6</c:v>
                </c:pt>
                <c:pt idx="5">
                  <c:v>157.1</c:v>
                </c:pt>
                <c:pt idx="6">
                  <c:v>156.80000000000001</c:v>
                </c:pt>
                <c:pt idx="7">
                  <c:v>164.4</c:v>
                </c:pt>
                <c:pt idx="8">
                  <c:v>174.2</c:v>
                </c:pt>
                <c:pt idx="9">
                  <c:v>181.9</c:v>
                </c:pt>
                <c:pt idx="10">
                  <c:v>188.7</c:v>
                </c:pt>
                <c:pt idx="11">
                  <c:v>191.7</c:v>
                </c:pt>
                <c:pt idx="12">
                  <c:v>197.2</c:v>
                </c:pt>
                <c:pt idx="13">
                  <c:v>190.1</c:v>
                </c:pt>
              </c:numCache>
            </c:numRef>
          </c:val>
        </c:ser>
        <c:ser>
          <c:idx val="7"/>
          <c:order val="3"/>
          <c:tx>
            <c:strRef>
              <c:f>ホーム!$C$859</c:f>
              <c:strCache>
                <c:ptCount val="1"/>
                <c:pt idx="0">
                  <c:v>石炭燃焼による排出</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ホーム!$D$859:$AP$859</c:f>
              <c:numCache>
                <c:formatCode>0.0</c:formatCode>
                <c:ptCount val="39"/>
                <c:pt idx="0">
                  <c:v>66.599999999999994</c:v>
                </c:pt>
                <c:pt idx="1">
                  <c:v>69.2</c:v>
                </c:pt>
                <c:pt idx="2">
                  <c:v>66</c:v>
                </c:pt>
                <c:pt idx="3">
                  <c:v>67.2</c:v>
                </c:pt>
                <c:pt idx="4">
                  <c:v>73.5</c:v>
                </c:pt>
                <c:pt idx="5">
                  <c:v>76.7</c:v>
                </c:pt>
                <c:pt idx="6">
                  <c:v>69.8</c:v>
                </c:pt>
                <c:pt idx="7">
                  <c:v>73.2</c:v>
                </c:pt>
                <c:pt idx="8">
                  <c:v>78.5</c:v>
                </c:pt>
                <c:pt idx="9">
                  <c:v>78.2</c:v>
                </c:pt>
                <c:pt idx="10">
                  <c:v>80.099999999999994</c:v>
                </c:pt>
                <c:pt idx="11">
                  <c:v>81</c:v>
                </c:pt>
                <c:pt idx="12">
                  <c:v>78.7</c:v>
                </c:pt>
                <c:pt idx="13">
                  <c:v>79.2</c:v>
                </c:pt>
              </c:numCache>
            </c:numRef>
          </c:val>
        </c:ser>
        <c:dLbls>
          <c:showLegendKey val="0"/>
          <c:showVal val="0"/>
          <c:showCatName val="0"/>
          <c:showSerName val="0"/>
          <c:showPercent val="0"/>
          <c:showBubbleSize val="0"/>
        </c:dLbls>
        <c:gapWidth val="0"/>
        <c:overlap val="100"/>
        <c:axId val="54771072"/>
        <c:axId val="54776960"/>
      </c:barChart>
      <c:catAx>
        <c:axId val="54771072"/>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54776960"/>
        <c:crossesAt val="-90"/>
        <c:auto val="0"/>
        <c:lblAlgn val="ctr"/>
        <c:lblOffset val="100"/>
        <c:tickLblSkip val="3"/>
        <c:tickMarkSkip val="3"/>
        <c:noMultiLvlLbl val="0"/>
      </c:catAx>
      <c:valAx>
        <c:axId val="54776960"/>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54771072"/>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24099675184309013"/>
          <c:y val="0.44973333906137802"/>
          <c:w val="0.60798054176226501"/>
          <c:h val="9.3279653371465737E-2"/>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世界の発生源別</a:t>
            </a:r>
            <a:r>
              <a:rPr lang="en-US" altLang="en-US" sz="1200"/>
              <a:t>CO2</a:t>
            </a:r>
            <a:r>
              <a:rPr lang="ja-JP" altLang="en-US" sz="1200"/>
              <a:t>排出量</a:t>
            </a:r>
            <a:r>
              <a:rPr lang="en-US" altLang="ja-JP" sz="1200"/>
              <a:t>(</a:t>
            </a:r>
            <a:r>
              <a:rPr lang="ja-JP" altLang="en-US" sz="1200"/>
              <a:t>百万</a:t>
            </a:r>
            <a:r>
              <a:rPr lang="en-US" altLang="en-US" sz="1200"/>
              <a:t>t-C)</a:t>
            </a:r>
          </a:p>
        </c:rich>
      </c:tx>
      <c:layout>
        <c:manualLayout>
          <c:xMode val="edge"/>
          <c:yMode val="edge"/>
          <c:x val="0.17168534748401837"/>
          <c:y val="0.1618364929637108"/>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percentStacked"/>
        <c:varyColors val="0"/>
        <c:ser>
          <c:idx val="3"/>
          <c:order val="0"/>
          <c:tx>
            <c:strRef>
              <c:f>ホーム!$C$867</c:f>
              <c:strCache>
                <c:ptCount val="1"/>
                <c:pt idx="0">
                  <c:v>セメント生産による排出</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ホーム!$D$867:$AP$867</c:f>
              <c:numCache>
                <c:formatCode>General</c:formatCode>
                <c:ptCount val="39"/>
                <c:pt idx="0">
                  <c:v>121</c:v>
                </c:pt>
                <c:pt idx="1">
                  <c:v>121</c:v>
                </c:pt>
                <c:pt idx="2">
                  <c:v>121</c:v>
                </c:pt>
                <c:pt idx="3">
                  <c:v>125</c:v>
                </c:pt>
                <c:pt idx="4">
                  <c:v>128</c:v>
                </c:pt>
                <c:pt idx="5">
                  <c:v>129</c:v>
                </c:pt>
                <c:pt idx="6">
                  <c:v>137</c:v>
                </c:pt>
                <c:pt idx="7">
                  <c:v>144</c:v>
                </c:pt>
                <c:pt idx="8">
                  <c:v>152</c:v>
                </c:pt>
                <c:pt idx="9">
                  <c:v>156</c:v>
                </c:pt>
                <c:pt idx="10">
                  <c:v>158</c:v>
                </c:pt>
                <c:pt idx="11">
                  <c:v>160</c:v>
                </c:pt>
                <c:pt idx="12">
                  <c:v>169</c:v>
                </c:pt>
              </c:numCache>
            </c:numRef>
          </c:val>
        </c:ser>
        <c:ser>
          <c:idx val="1"/>
          <c:order val="1"/>
          <c:tx>
            <c:strRef>
              <c:f>ホーム!$C$866</c:f>
              <c:strCache>
                <c:ptCount val="1"/>
                <c:pt idx="0">
                  <c:v>天然ガス燃焼による排出</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ホーム!$D$866:$AP$866</c:f>
              <c:numCache>
                <c:formatCode>General</c:formatCode>
                <c:ptCount val="39"/>
                <c:pt idx="0">
                  <c:v>730</c:v>
                </c:pt>
                <c:pt idx="1">
                  <c:v>736</c:v>
                </c:pt>
                <c:pt idx="2">
                  <c:v>738</c:v>
                </c:pt>
                <c:pt idx="3">
                  <c:v>753</c:v>
                </c:pt>
                <c:pt idx="4">
                  <c:v>808</c:v>
                </c:pt>
                <c:pt idx="5">
                  <c:v>839</c:v>
                </c:pt>
                <c:pt idx="6">
                  <c:v>854</c:v>
                </c:pt>
                <c:pt idx="7">
                  <c:v>905</c:v>
                </c:pt>
                <c:pt idx="8">
                  <c:v>957</c:v>
                </c:pt>
                <c:pt idx="9">
                  <c:v>980</c:v>
                </c:pt>
                <c:pt idx="10">
                  <c:v>1000</c:v>
                </c:pt>
                <c:pt idx="11">
                  <c:v>1042</c:v>
                </c:pt>
                <c:pt idx="12">
                  <c:v>1038</c:v>
                </c:pt>
              </c:numCache>
            </c:numRef>
          </c:val>
        </c:ser>
        <c:ser>
          <c:idx val="2"/>
          <c:order val="2"/>
          <c:tx>
            <c:strRef>
              <c:f>ホーム!$C$865</c:f>
              <c:strCache>
                <c:ptCount val="1"/>
                <c:pt idx="0">
                  <c:v>石油燃焼による排出</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ホーム!$D$865:$AP$865</c:f>
              <c:numCache>
                <c:formatCode>General</c:formatCode>
                <c:ptCount val="39"/>
                <c:pt idx="0">
                  <c:v>2445</c:v>
                </c:pt>
                <c:pt idx="1">
                  <c:v>2340</c:v>
                </c:pt>
                <c:pt idx="2">
                  <c:v>2278</c:v>
                </c:pt>
                <c:pt idx="3">
                  <c:v>2250</c:v>
                </c:pt>
                <c:pt idx="4">
                  <c:v>2283</c:v>
                </c:pt>
                <c:pt idx="5">
                  <c:v>2260</c:v>
                </c:pt>
                <c:pt idx="6">
                  <c:v>2322</c:v>
                </c:pt>
                <c:pt idx="7">
                  <c:v>2360</c:v>
                </c:pt>
                <c:pt idx="8">
                  <c:v>2427</c:v>
                </c:pt>
                <c:pt idx="9">
                  <c:v>2480</c:v>
                </c:pt>
                <c:pt idx="10">
                  <c:v>2474</c:v>
                </c:pt>
                <c:pt idx="11">
                  <c:v>2494</c:v>
                </c:pt>
                <c:pt idx="12">
                  <c:v>2510</c:v>
                </c:pt>
              </c:numCache>
            </c:numRef>
          </c:val>
        </c:ser>
        <c:ser>
          <c:idx val="7"/>
          <c:order val="3"/>
          <c:tx>
            <c:strRef>
              <c:f>ホーム!$C$864</c:f>
              <c:strCache>
                <c:ptCount val="1"/>
                <c:pt idx="0">
                  <c:v>石炭燃焼による排出</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ホーム!$D$864:$AP$864</c:f>
              <c:numCache>
                <c:formatCode>General</c:formatCode>
                <c:ptCount val="39"/>
                <c:pt idx="0">
                  <c:v>2017</c:v>
                </c:pt>
                <c:pt idx="1">
                  <c:v>2031</c:v>
                </c:pt>
                <c:pt idx="2">
                  <c:v>2054</c:v>
                </c:pt>
                <c:pt idx="3">
                  <c:v>2111</c:v>
                </c:pt>
                <c:pt idx="4">
                  <c:v>2202</c:v>
                </c:pt>
                <c:pt idx="5">
                  <c:v>2304</c:v>
                </c:pt>
                <c:pt idx="6">
                  <c:v>2321</c:v>
                </c:pt>
                <c:pt idx="7">
                  <c:v>2409</c:v>
                </c:pt>
                <c:pt idx="8">
                  <c:v>2465</c:v>
                </c:pt>
                <c:pt idx="9">
                  <c:v>2489</c:v>
                </c:pt>
                <c:pt idx="10">
                  <c:v>2451</c:v>
                </c:pt>
                <c:pt idx="11">
                  <c:v>2453</c:v>
                </c:pt>
                <c:pt idx="12">
                  <c:v>2442</c:v>
                </c:pt>
              </c:numCache>
            </c:numRef>
          </c:val>
        </c:ser>
        <c:dLbls>
          <c:showLegendKey val="0"/>
          <c:showVal val="0"/>
          <c:showCatName val="0"/>
          <c:showSerName val="0"/>
          <c:showPercent val="0"/>
          <c:showBubbleSize val="0"/>
        </c:dLbls>
        <c:gapWidth val="0"/>
        <c:overlap val="100"/>
        <c:axId val="54753536"/>
        <c:axId val="140070912"/>
      </c:barChart>
      <c:catAx>
        <c:axId val="54753536"/>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40070912"/>
        <c:crossesAt val="-90"/>
        <c:auto val="0"/>
        <c:lblAlgn val="ctr"/>
        <c:lblOffset val="100"/>
        <c:tickLblSkip val="3"/>
        <c:tickMarkSkip val="3"/>
        <c:noMultiLvlLbl val="0"/>
      </c:catAx>
      <c:valAx>
        <c:axId val="140070912"/>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54753536"/>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9388376385821263"/>
          <c:y val="0.51832258302084799"/>
          <c:w val="0.56114885601831577"/>
          <c:h val="8.0569531302741484E-2"/>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世界の一次エネルギー消費量推移</a:t>
            </a:r>
            <a:endParaRPr lang="en-US" altLang="ja-JP" sz="1200"/>
          </a:p>
          <a:p>
            <a:pPr>
              <a:defRPr sz="1200" b="0" i="0" u="none" strike="noStrike" baseline="0">
                <a:solidFill>
                  <a:srgbClr val="000000"/>
                </a:solidFill>
                <a:latin typeface="Meiryo UI"/>
                <a:ea typeface="Meiryo UI"/>
                <a:cs typeface="Meiryo UI"/>
              </a:defRPr>
            </a:pPr>
            <a:r>
              <a:rPr lang="en-US" altLang="ja-JP" sz="1200"/>
              <a:t>(</a:t>
            </a:r>
            <a:r>
              <a:rPr lang="ja-JP" altLang="en-US" sz="1200"/>
              <a:t>億</a:t>
            </a:r>
            <a:r>
              <a:rPr lang="en-US" altLang="ja-JP" sz="1200"/>
              <a:t>TOE(</a:t>
            </a:r>
            <a:r>
              <a:rPr lang="ja-JP" altLang="en-US" sz="1200"/>
              <a:t>石油換算</a:t>
            </a:r>
            <a:r>
              <a:rPr lang="en-US" altLang="ja-JP" sz="1200"/>
              <a:t>t))</a:t>
            </a:r>
            <a:endParaRPr lang="en-US" altLang="en-US" sz="1200"/>
          </a:p>
        </c:rich>
      </c:tx>
      <c:layout>
        <c:manualLayout>
          <c:xMode val="edge"/>
          <c:yMode val="edge"/>
          <c:x val="0.19677818886653239"/>
          <c:y val="0.37156225393700787"/>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percentStacked"/>
        <c:varyColors val="0"/>
        <c:ser>
          <c:idx val="0"/>
          <c:order val="0"/>
          <c:tx>
            <c:strRef>
              <c:f>ホーム!$C$857</c:f>
              <c:strCache>
                <c:ptCount val="1"/>
                <c:pt idx="0">
                  <c:v>原子力消費</c:v>
                </c:pt>
              </c:strCache>
            </c:strRef>
          </c:tx>
          <c:spPr>
            <a:solidFill>
              <a:srgbClr val="FFFF99"/>
            </a:solidFill>
            <a:ln>
              <a:solidFill>
                <a:sysClr val="window" lastClr="FFFFFF">
                  <a:lumMod val="50000"/>
                </a:sysClr>
              </a:solidFill>
            </a:ln>
          </c:spPr>
          <c:invertIfNegative val="0"/>
          <c:val>
            <c:numRef>
              <c:f>ホーム!$D$857:$AP$857</c:f>
              <c:numCache>
                <c:formatCode>General</c:formatCode>
                <c:ptCount val="39"/>
                <c:pt idx="0">
                  <c:v>1.81</c:v>
                </c:pt>
                <c:pt idx="1">
                  <c:v>2.15</c:v>
                </c:pt>
                <c:pt idx="2">
                  <c:v>2.3199999999999998</c:v>
                </c:pt>
                <c:pt idx="3">
                  <c:v>2.63</c:v>
                </c:pt>
                <c:pt idx="4">
                  <c:v>3.18</c:v>
                </c:pt>
                <c:pt idx="5">
                  <c:v>3.78</c:v>
                </c:pt>
                <c:pt idx="6">
                  <c:v>4.07</c:v>
                </c:pt>
                <c:pt idx="7">
                  <c:v>4.4000000000000004</c:v>
                </c:pt>
                <c:pt idx="8">
                  <c:v>4.78</c:v>
                </c:pt>
                <c:pt idx="9">
                  <c:v>5.05</c:v>
                </c:pt>
                <c:pt idx="10">
                  <c:v>5.24</c:v>
                </c:pt>
                <c:pt idx="11">
                  <c:v>5.49</c:v>
                </c:pt>
                <c:pt idx="12">
                  <c:v>5.54</c:v>
                </c:pt>
              </c:numCache>
            </c:numRef>
          </c:val>
        </c:ser>
        <c:ser>
          <c:idx val="3"/>
          <c:order val="1"/>
          <c:tx>
            <c:strRef>
              <c:f>ホーム!$C$856</c:f>
              <c:strCache>
                <c:ptCount val="1"/>
                <c:pt idx="0">
                  <c:v>水力等消費</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ホーム!$D$856:$AP$856</c:f>
              <c:numCache>
                <c:formatCode>General</c:formatCode>
                <c:ptCount val="39"/>
                <c:pt idx="0">
                  <c:v>1.67</c:v>
                </c:pt>
                <c:pt idx="1">
                  <c:v>1.71</c:v>
                </c:pt>
                <c:pt idx="2">
                  <c:v>1.75</c:v>
                </c:pt>
                <c:pt idx="3">
                  <c:v>1.83</c:v>
                </c:pt>
                <c:pt idx="4">
                  <c:v>1.92</c:v>
                </c:pt>
                <c:pt idx="5">
                  <c:v>1.97</c:v>
                </c:pt>
                <c:pt idx="6">
                  <c:v>2</c:v>
                </c:pt>
                <c:pt idx="7">
                  <c:v>2.0299999999999998</c:v>
                </c:pt>
                <c:pt idx="8">
                  <c:v>2.09</c:v>
                </c:pt>
                <c:pt idx="9">
                  <c:v>2.08</c:v>
                </c:pt>
                <c:pt idx="10">
                  <c:v>2.2000000000000002</c:v>
                </c:pt>
                <c:pt idx="11">
                  <c:v>2.27</c:v>
                </c:pt>
                <c:pt idx="12">
                  <c:v>2.2999999999999998</c:v>
                </c:pt>
              </c:numCache>
            </c:numRef>
          </c:val>
        </c:ser>
        <c:ser>
          <c:idx val="1"/>
          <c:order val="2"/>
          <c:tx>
            <c:strRef>
              <c:f>ホーム!$C$855</c:f>
              <c:strCache>
                <c:ptCount val="1"/>
                <c:pt idx="0">
                  <c:v>天然ガス消費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ホーム!$D$855:$AP$855</c:f>
              <c:numCache>
                <c:formatCode>General</c:formatCode>
                <c:ptCount val="39"/>
                <c:pt idx="0">
                  <c:v>12.28</c:v>
                </c:pt>
                <c:pt idx="1">
                  <c:v>12.41</c:v>
                </c:pt>
                <c:pt idx="2">
                  <c:v>12.4</c:v>
                </c:pt>
                <c:pt idx="3">
                  <c:v>12.66</c:v>
                </c:pt>
                <c:pt idx="4">
                  <c:v>13.59</c:v>
                </c:pt>
                <c:pt idx="5">
                  <c:v>14.11</c:v>
                </c:pt>
                <c:pt idx="6">
                  <c:v>14.35</c:v>
                </c:pt>
                <c:pt idx="7">
                  <c:v>15.2</c:v>
                </c:pt>
                <c:pt idx="8">
                  <c:v>16</c:v>
                </c:pt>
                <c:pt idx="9">
                  <c:v>16.52</c:v>
                </c:pt>
                <c:pt idx="10">
                  <c:v>16.829999999999998</c:v>
                </c:pt>
                <c:pt idx="11">
                  <c:v>17.52</c:v>
                </c:pt>
                <c:pt idx="12">
                  <c:v>17.420000000000002</c:v>
                </c:pt>
              </c:numCache>
            </c:numRef>
          </c:val>
        </c:ser>
        <c:ser>
          <c:idx val="2"/>
          <c:order val="3"/>
          <c:tx>
            <c:strRef>
              <c:f>ホーム!$C$854</c:f>
              <c:strCache>
                <c:ptCount val="1"/>
                <c:pt idx="0">
                  <c:v>石油消費</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ホーム!$D$854:$AP$854</c:f>
              <c:numCache>
                <c:formatCode>General</c:formatCode>
                <c:ptCount val="39"/>
                <c:pt idx="0">
                  <c:v>29.98</c:v>
                </c:pt>
                <c:pt idx="1">
                  <c:v>28.73</c:v>
                </c:pt>
                <c:pt idx="2">
                  <c:v>28.01</c:v>
                </c:pt>
                <c:pt idx="3">
                  <c:v>27.87</c:v>
                </c:pt>
                <c:pt idx="4">
                  <c:v>28.35</c:v>
                </c:pt>
                <c:pt idx="5">
                  <c:v>28.2</c:v>
                </c:pt>
                <c:pt idx="6">
                  <c:v>28.99</c:v>
                </c:pt>
                <c:pt idx="7">
                  <c:v>29.55</c:v>
                </c:pt>
                <c:pt idx="8">
                  <c:v>30.41</c:v>
                </c:pt>
                <c:pt idx="9">
                  <c:v>30.8</c:v>
                </c:pt>
                <c:pt idx="10">
                  <c:v>30.63</c:v>
                </c:pt>
                <c:pt idx="11">
                  <c:v>30.82</c:v>
                </c:pt>
                <c:pt idx="12">
                  <c:v>31.03</c:v>
                </c:pt>
              </c:numCache>
            </c:numRef>
          </c:val>
        </c:ser>
        <c:ser>
          <c:idx val="7"/>
          <c:order val="4"/>
          <c:tx>
            <c:strRef>
              <c:f>ホーム!$C$853</c:f>
              <c:strCache>
                <c:ptCount val="1"/>
                <c:pt idx="0">
                  <c:v>石炭消費</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ホーム!$D$853:$AP$853</c:f>
              <c:numCache>
                <c:formatCode>General</c:formatCode>
                <c:ptCount val="39"/>
                <c:pt idx="0">
                  <c:v>18.940000000000001</c:v>
                </c:pt>
                <c:pt idx="1">
                  <c:v>19.07</c:v>
                </c:pt>
                <c:pt idx="2">
                  <c:v>19.29</c:v>
                </c:pt>
                <c:pt idx="3">
                  <c:v>19.82</c:v>
                </c:pt>
                <c:pt idx="4">
                  <c:v>20.68</c:v>
                </c:pt>
                <c:pt idx="5">
                  <c:v>21.64</c:v>
                </c:pt>
                <c:pt idx="6">
                  <c:v>21.8</c:v>
                </c:pt>
                <c:pt idx="7">
                  <c:v>22.62</c:v>
                </c:pt>
                <c:pt idx="8">
                  <c:v>23.15</c:v>
                </c:pt>
                <c:pt idx="9">
                  <c:v>23.37</c:v>
                </c:pt>
                <c:pt idx="10">
                  <c:v>23.02</c:v>
                </c:pt>
                <c:pt idx="11">
                  <c:v>23.04</c:v>
                </c:pt>
                <c:pt idx="12">
                  <c:v>22.93</c:v>
                </c:pt>
              </c:numCache>
            </c:numRef>
          </c:val>
        </c:ser>
        <c:dLbls>
          <c:showLegendKey val="0"/>
          <c:showVal val="0"/>
          <c:showCatName val="0"/>
          <c:showSerName val="0"/>
          <c:showPercent val="0"/>
          <c:showBubbleSize val="0"/>
        </c:dLbls>
        <c:gapWidth val="0"/>
        <c:overlap val="100"/>
        <c:axId val="192296448"/>
        <c:axId val="192297984"/>
      </c:barChart>
      <c:catAx>
        <c:axId val="192296448"/>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2297984"/>
        <c:crossesAt val="-90"/>
        <c:auto val="0"/>
        <c:lblAlgn val="ctr"/>
        <c:lblOffset val="100"/>
        <c:tickLblSkip val="3"/>
        <c:tickMarkSkip val="3"/>
        <c:noMultiLvlLbl val="0"/>
      </c:catAx>
      <c:valAx>
        <c:axId val="192297984"/>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2296448"/>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12149983731978276"/>
          <c:y val="0.52172244094488185"/>
          <c:w val="0.56710001837271251"/>
          <c:h val="0.11528420275590551"/>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国内の一次エネルギー消費量推移</a:t>
            </a:r>
            <a:endParaRPr lang="en-US" altLang="ja-JP" sz="1200"/>
          </a:p>
          <a:p>
            <a:pPr>
              <a:defRPr sz="1200" b="0" i="0" u="none" strike="noStrike" baseline="0">
                <a:solidFill>
                  <a:srgbClr val="000000"/>
                </a:solidFill>
                <a:latin typeface="Meiryo UI"/>
                <a:ea typeface="Meiryo UI"/>
                <a:cs typeface="Meiryo UI"/>
              </a:defRPr>
            </a:pPr>
            <a:r>
              <a:rPr lang="en-US" altLang="ja-JP" sz="1200"/>
              <a:t>(100</a:t>
            </a:r>
            <a:r>
              <a:rPr lang="ja-JP" altLang="en-US" sz="1200"/>
              <a:t>万</a:t>
            </a:r>
            <a:r>
              <a:rPr lang="en-US" altLang="ja-JP" sz="1200"/>
              <a:t>TOE(</a:t>
            </a:r>
            <a:r>
              <a:rPr lang="ja-JP" altLang="en-US" sz="1200"/>
              <a:t>石油換算</a:t>
            </a:r>
            <a:r>
              <a:rPr lang="en-US" altLang="ja-JP" sz="1200"/>
              <a:t>t))</a:t>
            </a:r>
            <a:endParaRPr lang="en-US" altLang="en-US" sz="1200"/>
          </a:p>
        </c:rich>
      </c:tx>
      <c:layout>
        <c:manualLayout>
          <c:xMode val="edge"/>
          <c:yMode val="edge"/>
          <c:x val="0.35086631548869185"/>
          <c:y val="0.33093725393700785"/>
        </c:manualLayout>
      </c:layout>
      <c:overlay val="0"/>
      <c:spPr>
        <a:solidFill>
          <a:srgbClr val="FFFFFF"/>
        </a:solidFill>
        <a:ln w="25400">
          <a:noFill/>
        </a:ln>
      </c:spPr>
    </c:title>
    <c:autoTitleDeleted val="0"/>
    <c:plotArea>
      <c:layout>
        <c:manualLayout>
          <c:layoutTarget val="inner"/>
          <c:xMode val="edge"/>
          <c:yMode val="edge"/>
          <c:x val="9.2333838681331409E-2"/>
          <c:y val="6.1964160954700802E-2"/>
          <c:w val="0.88049940901198676"/>
          <c:h val="0.85628605776795874"/>
        </c:manualLayout>
      </c:layout>
      <c:barChart>
        <c:barDir val="col"/>
        <c:grouping val="percentStacked"/>
        <c:varyColors val="0"/>
        <c:ser>
          <c:idx val="0"/>
          <c:order val="0"/>
          <c:tx>
            <c:strRef>
              <c:f>ホーム!$C$851</c:f>
              <c:strCache>
                <c:ptCount val="1"/>
                <c:pt idx="0">
                  <c:v>原子力消費</c:v>
                </c:pt>
              </c:strCache>
            </c:strRef>
          </c:tx>
          <c:spPr>
            <a:solidFill>
              <a:srgbClr val="FFFF99"/>
            </a:solidFill>
            <a:ln>
              <a:solidFill>
                <a:sysClr val="window" lastClr="FFFFFF">
                  <a:lumMod val="50000"/>
                </a:sysClr>
              </a:solidFill>
            </a:ln>
          </c:spPr>
          <c:invertIfNegative val="0"/>
          <c:val>
            <c:numRef>
              <c:f>ホーム!$D$851:$AP$851</c:f>
              <c:numCache>
                <c:formatCode>0.0</c:formatCode>
                <c:ptCount val="39"/>
                <c:pt idx="0">
                  <c:v>18.600000000000001</c:v>
                </c:pt>
                <c:pt idx="1">
                  <c:v>19.8</c:v>
                </c:pt>
                <c:pt idx="2">
                  <c:v>23</c:v>
                </c:pt>
                <c:pt idx="3">
                  <c:v>25.7</c:v>
                </c:pt>
                <c:pt idx="4">
                  <c:v>30.2</c:v>
                </c:pt>
                <c:pt idx="5">
                  <c:v>35.9</c:v>
                </c:pt>
                <c:pt idx="6">
                  <c:v>37.9</c:v>
                </c:pt>
                <c:pt idx="7">
                  <c:v>42.2</c:v>
                </c:pt>
                <c:pt idx="8">
                  <c:v>40.200000000000003</c:v>
                </c:pt>
                <c:pt idx="9">
                  <c:v>41.1</c:v>
                </c:pt>
                <c:pt idx="10">
                  <c:v>45.5</c:v>
                </c:pt>
                <c:pt idx="11">
                  <c:v>48</c:v>
                </c:pt>
                <c:pt idx="12">
                  <c:v>50.2</c:v>
                </c:pt>
                <c:pt idx="13">
                  <c:v>56.1</c:v>
                </c:pt>
              </c:numCache>
            </c:numRef>
          </c:val>
        </c:ser>
        <c:ser>
          <c:idx val="3"/>
          <c:order val="1"/>
          <c:tx>
            <c:strRef>
              <c:f>ホーム!$C$850</c:f>
              <c:strCache>
                <c:ptCount val="1"/>
                <c:pt idx="0">
                  <c:v>水力等消費</c:v>
                </c:pt>
              </c:strCache>
            </c:strRef>
          </c:tx>
          <c:spPr>
            <a:solidFill>
              <a:srgbClr val="FFCCCC"/>
            </a:solidFill>
            <a:ln w="635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ホーム!$D$850:$AP$850</c:f>
              <c:numCache>
                <c:formatCode>0.0</c:formatCode>
                <c:ptCount val="39"/>
                <c:pt idx="0">
                  <c:v>24.7</c:v>
                </c:pt>
                <c:pt idx="1">
                  <c:v>24.3</c:v>
                </c:pt>
                <c:pt idx="2">
                  <c:v>23.2</c:v>
                </c:pt>
                <c:pt idx="3">
                  <c:v>24.2</c:v>
                </c:pt>
                <c:pt idx="4">
                  <c:v>21.6</c:v>
                </c:pt>
                <c:pt idx="5">
                  <c:v>24.4</c:v>
                </c:pt>
                <c:pt idx="6">
                  <c:v>24.3</c:v>
                </c:pt>
                <c:pt idx="7">
                  <c:v>22.8</c:v>
                </c:pt>
                <c:pt idx="8">
                  <c:v>26.6</c:v>
                </c:pt>
                <c:pt idx="9">
                  <c:v>27.3</c:v>
                </c:pt>
                <c:pt idx="10">
                  <c:v>27.2</c:v>
                </c:pt>
                <c:pt idx="11">
                  <c:v>29.1</c:v>
                </c:pt>
                <c:pt idx="12">
                  <c:v>25.5</c:v>
                </c:pt>
                <c:pt idx="13">
                  <c:v>28.3</c:v>
                </c:pt>
              </c:numCache>
            </c:numRef>
          </c:val>
        </c:ser>
        <c:ser>
          <c:idx val="1"/>
          <c:order val="2"/>
          <c:tx>
            <c:strRef>
              <c:f>ホーム!$C$849</c:f>
              <c:strCache>
                <c:ptCount val="1"/>
                <c:pt idx="0">
                  <c:v>天然ガス消費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ホーム!$D$849:$AP$849</c:f>
              <c:numCache>
                <c:formatCode>0.0</c:formatCode>
                <c:ptCount val="39"/>
                <c:pt idx="0">
                  <c:v>24.2</c:v>
                </c:pt>
                <c:pt idx="1">
                  <c:v>24.3</c:v>
                </c:pt>
                <c:pt idx="2">
                  <c:v>25.2</c:v>
                </c:pt>
                <c:pt idx="3">
                  <c:v>29</c:v>
                </c:pt>
                <c:pt idx="4">
                  <c:v>36.9</c:v>
                </c:pt>
                <c:pt idx="5">
                  <c:v>38.200000000000003</c:v>
                </c:pt>
                <c:pt idx="6">
                  <c:v>39.6</c:v>
                </c:pt>
                <c:pt idx="7">
                  <c:v>40.9</c:v>
                </c:pt>
                <c:pt idx="8">
                  <c:v>42.6</c:v>
                </c:pt>
                <c:pt idx="9">
                  <c:v>46.2</c:v>
                </c:pt>
                <c:pt idx="10">
                  <c:v>49.3</c:v>
                </c:pt>
                <c:pt idx="11">
                  <c:v>52.1</c:v>
                </c:pt>
                <c:pt idx="12">
                  <c:v>52.9</c:v>
                </c:pt>
                <c:pt idx="13">
                  <c:v>54.2</c:v>
                </c:pt>
              </c:numCache>
            </c:numRef>
          </c:val>
        </c:ser>
        <c:ser>
          <c:idx val="2"/>
          <c:order val="3"/>
          <c:tx>
            <c:strRef>
              <c:f>ホーム!$C$848</c:f>
              <c:strCache>
                <c:ptCount val="1"/>
                <c:pt idx="0">
                  <c:v>石油消費</c:v>
                </c:pt>
              </c:strCache>
            </c:strRef>
          </c:tx>
          <c:spPr>
            <a:solidFill>
              <a:srgbClr val="99FF99"/>
            </a:solidFill>
            <a:ln w="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ホーム!$D$848:$AP$848</c:f>
              <c:numCache>
                <c:formatCode>0.0</c:formatCode>
                <c:ptCount val="39"/>
                <c:pt idx="0">
                  <c:v>246</c:v>
                </c:pt>
                <c:pt idx="1">
                  <c:v>230.2</c:v>
                </c:pt>
                <c:pt idx="2">
                  <c:v>222.8</c:v>
                </c:pt>
                <c:pt idx="3">
                  <c:v>229.9</c:v>
                </c:pt>
                <c:pt idx="4">
                  <c:v>223.4</c:v>
                </c:pt>
                <c:pt idx="5">
                  <c:v>217.9</c:v>
                </c:pt>
                <c:pt idx="6">
                  <c:v>218.7</c:v>
                </c:pt>
                <c:pt idx="7">
                  <c:v>230</c:v>
                </c:pt>
                <c:pt idx="8">
                  <c:v>243.7</c:v>
                </c:pt>
                <c:pt idx="9">
                  <c:v>254.3</c:v>
                </c:pt>
                <c:pt idx="10">
                  <c:v>263.8</c:v>
                </c:pt>
                <c:pt idx="11">
                  <c:v>268.8</c:v>
                </c:pt>
                <c:pt idx="12">
                  <c:v>275.8</c:v>
                </c:pt>
                <c:pt idx="13">
                  <c:v>267</c:v>
                </c:pt>
              </c:numCache>
            </c:numRef>
          </c:val>
        </c:ser>
        <c:ser>
          <c:idx val="7"/>
          <c:order val="4"/>
          <c:tx>
            <c:strRef>
              <c:f>ホーム!$C$847</c:f>
              <c:strCache>
                <c:ptCount val="1"/>
                <c:pt idx="0">
                  <c:v>石炭消費</c:v>
                </c:pt>
              </c:strCache>
            </c:strRef>
          </c:tx>
          <c:spPr>
            <a:solidFill>
              <a:sysClr val="window" lastClr="FFFFFF">
                <a:lumMod val="75000"/>
              </a:sysClr>
            </a:solidFill>
            <a:ln w="0">
              <a:solidFill>
                <a:sysClr val="window" lastClr="FFFFFF">
                  <a:lumMod val="50000"/>
                </a:sysClr>
              </a:solidFill>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ホーム!$D$847:$AP$847</c:f>
              <c:numCache>
                <c:formatCode>0.0</c:formatCode>
                <c:ptCount val="39"/>
                <c:pt idx="0">
                  <c:v>66.900000000000006</c:v>
                </c:pt>
                <c:pt idx="1">
                  <c:v>69.5</c:v>
                </c:pt>
                <c:pt idx="2">
                  <c:v>66.400000000000006</c:v>
                </c:pt>
                <c:pt idx="3">
                  <c:v>67.5</c:v>
                </c:pt>
                <c:pt idx="4">
                  <c:v>73.8</c:v>
                </c:pt>
                <c:pt idx="5">
                  <c:v>77</c:v>
                </c:pt>
                <c:pt idx="6">
                  <c:v>70.099999999999994</c:v>
                </c:pt>
                <c:pt idx="7">
                  <c:v>73.5</c:v>
                </c:pt>
                <c:pt idx="8">
                  <c:v>78.8</c:v>
                </c:pt>
                <c:pt idx="9">
                  <c:v>78.5</c:v>
                </c:pt>
                <c:pt idx="10">
                  <c:v>80.5</c:v>
                </c:pt>
                <c:pt idx="11">
                  <c:v>81.400000000000006</c:v>
                </c:pt>
                <c:pt idx="12">
                  <c:v>79</c:v>
                </c:pt>
                <c:pt idx="13">
                  <c:v>79.5</c:v>
                </c:pt>
              </c:numCache>
            </c:numRef>
          </c:val>
        </c:ser>
        <c:dLbls>
          <c:showLegendKey val="0"/>
          <c:showVal val="0"/>
          <c:showCatName val="0"/>
          <c:showSerName val="0"/>
          <c:showPercent val="0"/>
          <c:showBubbleSize val="0"/>
        </c:dLbls>
        <c:gapWidth val="0"/>
        <c:overlap val="100"/>
        <c:axId val="206070912"/>
        <c:axId val="206072448"/>
      </c:barChart>
      <c:catAx>
        <c:axId val="206070912"/>
        <c:scaling>
          <c:orientation val="minMax"/>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06072448"/>
        <c:crossesAt val="-90"/>
        <c:auto val="0"/>
        <c:lblAlgn val="ctr"/>
        <c:lblOffset val="100"/>
        <c:tickLblSkip val="3"/>
        <c:tickMarkSkip val="3"/>
        <c:noMultiLvlLbl val="0"/>
      </c:catAx>
      <c:valAx>
        <c:axId val="206072448"/>
        <c:scaling>
          <c:orientation val="minMax"/>
        </c:scaling>
        <c:delete val="0"/>
        <c:axPos val="l"/>
        <c:majorGridlines>
          <c:spPr>
            <a:ln w="3175">
              <a:pattFill prst="pct50">
                <a:fgClr>
                  <a:srgbClr val="000000"/>
                </a:fgClr>
                <a:bgClr>
                  <a:srgbClr val="FFFFFF"/>
                </a:bgClr>
              </a:patt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06070912"/>
        <c:crosses val="autoZero"/>
        <c:crossBetween val="between"/>
        <c:minorUnit val="1"/>
      </c:valAx>
      <c:spPr>
        <a:solidFill>
          <a:srgbClr val="FFFFFF"/>
        </a:solidFill>
        <a:ln w="12700">
          <a:solidFill>
            <a:srgbClr val="808080"/>
          </a:solidFill>
          <a:prstDash val="solid"/>
        </a:ln>
      </c:spPr>
    </c:plotArea>
    <c:legend>
      <c:legendPos val="r"/>
      <c:layout>
        <c:manualLayout>
          <c:xMode val="edge"/>
          <c:yMode val="edge"/>
          <c:x val="0.28816658652334298"/>
          <c:y val="0.49359744094488189"/>
          <c:w val="0.57024467401806267"/>
          <c:h val="0.10278420275590551"/>
        </c:manualLayout>
      </c:layout>
      <c:overlay val="0"/>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portrait" horizontalDpi="0" verticalDpi="0"/>
  </c:printSettings>
  <c:userShapes r:id="rId2"/>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農林関係生産量の推移(全国)</a:t>
            </a:r>
          </a:p>
        </c:rich>
      </c:tx>
      <c:layout>
        <c:manualLayout>
          <c:xMode val="edge"/>
          <c:yMode val="edge"/>
          <c:x val="0.36781603371964561"/>
          <c:y val="7.4185872751307544E-2"/>
        </c:manualLayout>
      </c:layout>
      <c:overlay val="0"/>
      <c:spPr>
        <a:solidFill>
          <a:schemeClr val="bg1"/>
        </a:solidFill>
        <a:ln w="25400">
          <a:noFill/>
        </a:ln>
      </c:spPr>
    </c:title>
    <c:autoTitleDeleted val="0"/>
    <c:plotArea>
      <c:layout>
        <c:manualLayout>
          <c:layoutTarget val="inner"/>
          <c:xMode val="edge"/>
          <c:yMode val="edge"/>
          <c:x val="0.10067903710427617"/>
          <c:y val="4.9196441685665206E-2"/>
          <c:w val="0.8301641651361944"/>
          <c:h val="0.87647106155526167"/>
        </c:manualLayout>
      </c:layout>
      <c:lineChart>
        <c:grouping val="standard"/>
        <c:varyColors val="0"/>
        <c:ser>
          <c:idx val="2"/>
          <c:order val="0"/>
          <c:tx>
            <c:strRef>
              <c:f>ホーム!$C$794</c:f>
              <c:strCache>
                <c:ptCount val="1"/>
                <c:pt idx="0">
                  <c:v>立木伐採高(会計年度､百万ｍ3)</c:v>
                </c:pt>
              </c:strCache>
            </c:strRef>
          </c:tx>
          <c:spPr>
            <a:ln w="12700">
              <a:solidFill>
                <a:srgbClr val="00FFFF"/>
              </a:solidFill>
              <a:prstDash val="solid"/>
            </a:ln>
          </c:spPr>
          <c:marker>
            <c:symbol val="triangle"/>
            <c:size val="5"/>
            <c:spPr>
              <a:solidFill>
                <a:srgbClr val="00FFFF"/>
              </a:solidFill>
              <a:ln>
                <a:solidFill>
                  <a:srgbClr val="00FFFF"/>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ホーム!$D$794:$AP$794</c:f>
              <c:numCache>
                <c:formatCode>0.0</c:formatCode>
                <c:ptCount val="39"/>
                <c:pt idx="0">
                  <c:v>42.932000000000002</c:v>
                </c:pt>
                <c:pt idx="1">
                  <c:v>39.497999999999998</c:v>
                </c:pt>
                <c:pt idx="2">
                  <c:v>39.659999999999997</c:v>
                </c:pt>
                <c:pt idx="3">
                  <c:v>40.363</c:v>
                </c:pt>
                <c:pt idx="4">
                  <c:v>41.247999999999998</c:v>
                </c:pt>
                <c:pt idx="5">
                  <c:v>42.067</c:v>
                </c:pt>
                <c:pt idx="6">
                  <c:v>40.154000000000003</c:v>
                </c:pt>
                <c:pt idx="7">
                  <c:v>38.44</c:v>
                </c:pt>
                <c:pt idx="8">
                  <c:v>38.554000000000002</c:v>
                </c:pt>
                <c:pt idx="9">
                  <c:v>38.113999999999997</c:v>
                </c:pt>
                <c:pt idx="10">
                  <c:v>37.613</c:v>
                </c:pt>
                <c:pt idx="11">
                  <c:v>36.091000000000001</c:v>
                </c:pt>
                <c:pt idx="12">
                  <c:v>34.445</c:v>
                </c:pt>
                <c:pt idx="13">
                  <c:v>25.57</c:v>
                </c:pt>
                <c:pt idx="14">
                  <c:v>24.456</c:v>
                </c:pt>
                <c:pt idx="15">
                  <c:v>22.896999999999998</c:v>
                </c:pt>
                <c:pt idx="16">
                  <c:v>22.468999999999998</c:v>
                </c:pt>
                <c:pt idx="17">
                  <c:v>21.550999999999998</c:v>
                </c:pt>
                <c:pt idx="18">
                  <c:v>19.316000000000003</c:v>
                </c:pt>
                <c:pt idx="19">
                  <c:v>18.736999999999998</c:v>
                </c:pt>
                <c:pt idx="20">
                  <c:v>17.986999999999998</c:v>
                </c:pt>
                <c:pt idx="21">
                  <c:v>15.774000000000001</c:v>
                </c:pt>
                <c:pt idx="22">
                  <c:v>15.092000000000001</c:v>
                </c:pt>
                <c:pt idx="23">
                  <c:v>15.170999999999999</c:v>
                </c:pt>
                <c:pt idx="24">
                  <c:v>15.615</c:v>
                </c:pt>
                <c:pt idx="25">
                  <c:v>17.175999999999998</c:v>
                </c:pt>
                <c:pt idx="26">
                  <c:v>17.617000000000001</c:v>
                </c:pt>
                <c:pt idx="27">
                  <c:v>18.626000000000001</c:v>
                </c:pt>
                <c:pt idx="28">
                  <c:v>18.731000000000002</c:v>
                </c:pt>
                <c:pt idx="29">
                  <c:v>17.587</c:v>
                </c:pt>
                <c:pt idx="30">
                  <c:v>18.922999999999998</c:v>
                </c:pt>
                <c:pt idx="31">
                  <c:v>20.093</c:v>
                </c:pt>
                <c:pt idx="32">
                  <c:v>20.318000000000001</c:v>
                </c:pt>
                <c:pt idx="33">
                  <c:v>21.734999999999999</c:v>
                </c:pt>
                <c:pt idx="34">
                  <c:v>23.646999999999998</c:v>
                </c:pt>
              </c:numCache>
            </c:numRef>
          </c:val>
          <c:smooth val="0"/>
        </c:ser>
        <c:ser>
          <c:idx val="4"/>
          <c:order val="4"/>
          <c:tx>
            <c:strRef>
              <c:f>ホーム!$C$792</c:f>
              <c:strCache>
                <c:ptCount val="1"/>
                <c:pt idx="0">
                  <c:v>採卵鶏_飼養羽数(千羽)</c:v>
                </c:pt>
              </c:strCache>
            </c:strRef>
          </c:tx>
          <c:spPr>
            <a:ln w="3175"/>
          </c:spPr>
          <c:marker>
            <c:symbol val="star"/>
            <c:size val="4"/>
          </c:marker>
          <c:val>
            <c:numRef>
              <c:f>ホーム!$D$792:$AP$792</c:f>
              <c:numCache>
                <c:formatCode>0</c:formatCode>
                <c:ptCount val="39"/>
                <c:pt idx="1">
                  <c:v>164.71600000000001</c:v>
                </c:pt>
                <c:pt idx="2">
                  <c:v>168.54300000000001</c:v>
                </c:pt>
                <c:pt idx="3">
                  <c:v>172.571</c:v>
                </c:pt>
                <c:pt idx="4">
                  <c:v>176.58099999999999</c:v>
                </c:pt>
                <c:pt idx="5">
                  <c:v>177.477</c:v>
                </c:pt>
                <c:pt idx="6">
                  <c:v>180.947</c:v>
                </c:pt>
                <c:pt idx="7">
                  <c:v>187.911</c:v>
                </c:pt>
                <c:pt idx="8">
                  <c:v>190.40199999999999</c:v>
                </c:pt>
                <c:pt idx="9">
                  <c:v>190.61600000000001</c:v>
                </c:pt>
                <c:pt idx="10">
                  <c:v>187.41200000000001</c:v>
                </c:pt>
                <c:pt idx="11">
                  <c:v>188.786</c:v>
                </c:pt>
                <c:pt idx="12">
                  <c:v>197.63900000000001</c:v>
                </c:pt>
                <c:pt idx="13">
                  <c:v>198.44300000000001</c:v>
                </c:pt>
                <c:pt idx="14">
                  <c:v>196.37100000000001</c:v>
                </c:pt>
                <c:pt idx="15">
                  <c:v>193.85400000000001</c:v>
                </c:pt>
                <c:pt idx="16">
                  <c:v>190.63399999999999</c:v>
                </c:pt>
                <c:pt idx="17">
                  <c:v>193.03700000000001</c:v>
                </c:pt>
                <c:pt idx="18">
                  <c:v>191.363</c:v>
                </c:pt>
                <c:pt idx="19">
                  <c:v>188.892</c:v>
                </c:pt>
                <c:pt idx="20">
                  <c:v>187.38200000000001</c:v>
                </c:pt>
                <c:pt idx="21">
                  <c:v>186.202</c:v>
                </c:pt>
                <c:pt idx="22">
                  <c:v>181.74600000000001</c:v>
                </c:pt>
                <c:pt idx="23">
                  <c:v>180.21299999999999</c:v>
                </c:pt>
                <c:pt idx="24">
                  <c:v>178.755</c:v>
                </c:pt>
                <c:pt idx="25">
                  <c:v>179.726</c:v>
                </c:pt>
                <c:pt idx="26">
                  <c:v>180.697</c:v>
                </c:pt>
                <c:pt idx="27">
                  <c:v>186.583</c:v>
                </c:pt>
                <c:pt idx="28">
                  <c:v>184.773</c:v>
                </c:pt>
                <c:pt idx="29">
                  <c:v>180.994</c:v>
                </c:pt>
                <c:pt idx="30">
                  <c:v>179.76999999999998</c:v>
                </c:pt>
                <c:pt idx="31">
                  <c:v>178.54599999999999</c:v>
                </c:pt>
                <c:pt idx="32">
                  <c:v>177.607</c:v>
                </c:pt>
                <c:pt idx="33">
                  <c:v>174.78399999999999</c:v>
                </c:pt>
                <c:pt idx="34">
                  <c:v>174.80600000000001</c:v>
                </c:pt>
                <c:pt idx="35">
                  <c:v>175.26949999999999</c:v>
                </c:pt>
                <c:pt idx="36">
                  <c:v>175.733</c:v>
                </c:pt>
              </c:numCache>
            </c:numRef>
          </c:val>
          <c:smooth val="0"/>
        </c:ser>
        <c:dLbls>
          <c:showLegendKey val="0"/>
          <c:showVal val="0"/>
          <c:showCatName val="0"/>
          <c:showSerName val="0"/>
          <c:showPercent val="0"/>
          <c:showBubbleSize val="0"/>
        </c:dLbls>
        <c:marker val="1"/>
        <c:smooth val="0"/>
        <c:axId val="258476672"/>
        <c:axId val="258593152"/>
      </c:lineChart>
      <c:lineChart>
        <c:grouping val="standard"/>
        <c:varyColors val="0"/>
        <c:ser>
          <c:idx val="0"/>
          <c:order val="1"/>
          <c:tx>
            <c:strRef>
              <c:f>ホーム!$C$789</c:f>
              <c:strCache>
                <c:ptCount val="1"/>
                <c:pt idx="0">
                  <c:v>米収穫高(水稲･陸稲､百万t)</c:v>
                </c:pt>
              </c:strCache>
            </c:strRef>
          </c:tx>
          <c:spPr>
            <a:ln w="6350"/>
          </c:spPr>
          <c:marker>
            <c:symbol val="square"/>
            <c:size val="4"/>
            <c:spPr>
              <a:noFill/>
            </c:spPr>
          </c:marker>
          <c:val>
            <c:numRef>
              <c:f>ホーム!$D$789:$AP$789</c:f>
              <c:numCache>
                <c:formatCode>0.00</c:formatCode>
                <c:ptCount val="39"/>
                <c:pt idx="0">
                  <c:v>9.7509999999999994</c:v>
                </c:pt>
                <c:pt idx="1">
                  <c:v>10.259</c:v>
                </c:pt>
                <c:pt idx="2">
                  <c:v>10.27</c:v>
                </c:pt>
                <c:pt idx="3">
                  <c:v>10.366</c:v>
                </c:pt>
                <c:pt idx="4">
                  <c:v>11.878</c:v>
                </c:pt>
                <c:pt idx="5">
                  <c:v>11.662000000000001</c:v>
                </c:pt>
                <c:pt idx="6">
                  <c:v>11.647</c:v>
                </c:pt>
                <c:pt idx="7">
                  <c:v>10.627000000000001</c:v>
                </c:pt>
                <c:pt idx="8">
                  <c:v>9.9350000000000005</c:v>
                </c:pt>
                <c:pt idx="9">
                  <c:v>10.347</c:v>
                </c:pt>
                <c:pt idx="10">
                  <c:v>10.499000000000001</c:v>
                </c:pt>
                <c:pt idx="11">
                  <c:v>9.6039999999999992</c:v>
                </c:pt>
                <c:pt idx="12">
                  <c:v>10.573</c:v>
                </c:pt>
                <c:pt idx="13">
                  <c:v>7.8339999999999996</c:v>
                </c:pt>
                <c:pt idx="14">
                  <c:v>11.981</c:v>
                </c:pt>
                <c:pt idx="15">
                  <c:v>10.747999999999999</c:v>
                </c:pt>
                <c:pt idx="16">
                  <c:v>10.343999999999999</c:v>
                </c:pt>
                <c:pt idx="17">
                  <c:v>10.025</c:v>
                </c:pt>
                <c:pt idx="18">
                  <c:v>8.9600000000000009</c:v>
                </c:pt>
                <c:pt idx="19">
                  <c:v>9.1750000000000007</c:v>
                </c:pt>
                <c:pt idx="20">
                  <c:v>9.49</c:v>
                </c:pt>
                <c:pt idx="21">
                  <c:v>9.0570000000000004</c:v>
                </c:pt>
                <c:pt idx="22">
                  <c:v>8.8889999999999993</c:v>
                </c:pt>
                <c:pt idx="23">
                  <c:v>7.7919999999999998</c:v>
                </c:pt>
                <c:pt idx="24">
                  <c:v>8.73</c:v>
                </c:pt>
                <c:pt idx="25">
                  <c:v>9.0739999999999998</c:v>
                </c:pt>
                <c:pt idx="26">
                  <c:v>8.5559999999999992</c:v>
                </c:pt>
                <c:pt idx="27">
                  <c:v>8.7140000000000004</c:v>
                </c:pt>
                <c:pt idx="28">
                  <c:v>8.8230000000000004</c:v>
                </c:pt>
                <c:pt idx="29">
                  <c:v>8.4742999999999995</c:v>
                </c:pt>
                <c:pt idx="30">
                  <c:v>8.4830000000000005</c:v>
                </c:pt>
                <c:pt idx="31">
                  <c:v>8.4019999999999992</c:v>
                </c:pt>
                <c:pt idx="32">
                  <c:v>8.5229999999999997</c:v>
                </c:pt>
                <c:pt idx="33">
                  <c:v>8.6069999999999993</c:v>
                </c:pt>
                <c:pt idx="34">
                  <c:v>8.4390000000000001</c:v>
                </c:pt>
                <c:pt idx="35">
                  <c:v>7.9889999999999999</c:v>
                </c:pt>
              </c:numCache>
            </c:numRef>
          </c:val>
          <c:smooth val="0"/>
        </c:ser>
        <c:ser>
          <c:idx val="1"/>
          <c:order val="2"/>
          <c:tx>
            <c:strRef>
              <c:f>ホーム!$C$790</c:f>
              <c:strCache>
                <c:ptCount val="1"/>
                <c:pt idx="0">
                  <c:v>牛_飼養頭数(千頭)</c:v>
                </c:pt>
              </c:strCache>
            </c:strRef>
          </c:tx>
          <c:spPr>
            <a:ln w="6350"/>
          </c:spPr>
          <c:marker>
            <c:symbol val="square"/>
            <c:size val="3"/>
          </c:marker>
          <c:val>
            <c:numRef>
              <c:f>ホーム!$D$790:$AP$790</c:f>
              <c:numCache>
                <c:formatCode>0.00</c:formatCode>
                <c:ptCount val="39"/>
                <c:pt idx="0">
                  <c:v>4.2480000000000002</c:v>
                </c:pt>
                <c:pt idx="1">
                  <c:v>4.3849999999999998</c:v>
                </c:pt>
                <c:pt idx="2">
                  <c:v>4.4850000000000003</c:v>
                </c:pt>
                <c:pt idx="3">
                  <c:v>4.59</c:v>
                </c:pt>
                <c:pt idx="4">
                  <c:v>4.6820000000000004</c:v>
                </c:pt>
                <c:pt idx="5">
                  <c:v>4.6980000000000004</c:v>
                </c:pt>
                <c:pt idx="6">
                  <c:v>4.742</c:v>
                </c:pt>
                <c:pt idx="7">
                  <c:v>4.694</c:v>
                </c:pt>
                <c:pt idx="8">
                  <c:v>4.6669999999999998</c:v>
                </c:pt>
                <c:pt idx="9">
                  <c:v>4.6820000000000004</c:v>
                </c:pt>
                <c:pt idx="10">
                  <c:v>4.76</c:v>
                </c:pt>
                <c:pt idx="11">
                  <c:v>4.8730000000000002</c:v>
                </c:pt>
                <c:pt idx="12">
                  <c:v>4.9800000000000004</c:v>
                </c:pt>
                <c:pt idx="13">
                  <c:v>5.024</c:v>
                </c:pt>
                <c:pt idx="14">
                  <c:v>4.9889999999999999</c:v>
                </c:pt>
                <c:pt idx="15">
                  <c:v>4.9160000000000004</c:v>
                </c:pt>
                <c:pt idx="16">
                  <c:v>4.8280000000000003</c:v>
                </c:pt>
                <c:pt idx="17">
                  <c:v>4.75</c:v>
                </c:pt>
                <c:pt idx="18">
                  <c:v>4.7080000000000002</c:v>
                </c:pt>
                <c:pt idx="19">
                  <c:v>4.6580000000000004</c:v>
                </c:pt>
                <c:pt idx="20">
                  <c:v>4.5869999999999997</c:v>
                </c:pt>
                <c:pt idx="21">
                  <c:v>4.5309999999999997</c:v>
                </c:pt>
                <c:pt idx="22">
                  <c:v>4.5640000000000001</c:v>
                </c:pt>
                <c:pt idx="23">
                  <c:v>4.524</c:v>
                </c:pt>
                <c:pt idx="24">
                  <c:v>4.4779999999999998</c:v>
                </c:pt>
                <c:pt idx="25">
                  <c:v>4.4020000000000001</c:v>
                </c:pt>
                <c:pt idx="26">
                  <c:v>4.391</c:v>
                </c:pt>
                <c:pt idx="27">
                  <c:v>4.3979999999999997</c:v>
                </c:pt>
                <c:pt idx="28">
                  <c:v>4.423</c:v>
                </c:pt>
                <c:pt idx="29">
                  <c:v>4.423</c:v>
                </c:pt>
                <c:pt idx="30">
                  <c:v>4.3760000000000003</c:v>
                </c:pt>
                <c:pt idx="31">
                  <c:v>4.2300000000000004</c:v>
                </c:pt>
                <c:pt idx="32">
                  <c:v>4.1719999999999997</c:v>
                </c:pt>
                <c:pt idx="33">
                  <c:v>4.0650000000000004</c:v>
                </c:pt>
                <c:pt idx="34">
                  <c:v>3.9620000000000002</c:v>
                </c:pt>
                <c:pt idx="35">
                  <c:v>3.86</c:v>
                </c:pt>
                <c:pt idx="36">
                  <c:v>3.8239999999999998</c:v>
                </c:pt>
              </c:numCache>
            </c:numRef>
          </c:val>
          <c:smooth val="0"/>
        </c:ser>
        <c:ser>
          <c:idx val="3"/>
          <c:order val="3"/>
          <c:tx>
            <c:strRef>
              <c:f>ホーム!$C$791</c:f>
              <c:strCache>
                <c:ptCount val="1"/>
                <c:pt idx="0">
                  <c:v>豚_飼養頭数(千頭)</c:v>
                </c:pt>
              </c:strCache>
            </c:strRef>
          </c:tx>
          <c:spPr>
            <a:ln w="6350"/>
          </c:spPr>
          <c:marker>
            <c:symbol val="x"/>
            <c:size val="3"/>
          </c:marker>
          <c:val>
            <c:numRef>
              <c:f>ホーム!$D$791:$AP$791</c:f>
              <c:numCache>
                <c:formatCode>0.00</c:formatCode>
                <c:ptCount val="39"/>
                <c:pt idx="0">
                  <c:v>9.9979999999999993</c:v>
                </c:pt>
                <c:pt idx="1">
                  <c:v>10.065</c:v>
                </c:pt>
                <c:pt idx="2">
                  <c:v>10.039999999999999</c:v>
                </c:pt>
                <c:pt idx="3">
                  <c:v>10.273</c:v>
                </c:pt>
                <c:pt idx="4">
                  <c:v>10.423</c:v>
                </c:pt>
                <c:pt idx="5">
                  <c:v>10.718</c:v>
                </c:pt>
                <c:pt idx="6">
                  <c:v>11.061</c:v>
                </c:pt>
                <c:pt idx="7">
                  <c:v>11.353999999999999</c:v>
                </c:pt>
                <c:pt idx="8">
                  <c:v>11.725</c:v>
                </c:pt>
                <c:pt idx="9">
                  <c:v>11.866</c:v>
                </c:pt>
                <c:pt idx="10">
                  <c:v>11.817</c:v>
                </c:pt>
                <c:pt idx="11">
                  <c:v>11.335000000000001</c:v>
                </c:pt>
                <c:pt idx="12">
                  <c:v>10.965999999999999</c:v>
                </c:pt>
                <c:pt idx="13">
                  <c:v>10.782999999999999</c:v>
                </c:pt>
                <c:pt idx="14">
                  <c:v>10.621</c:v>
                </c:pt>
                <c:pt idx="15">
                  <c:v>10.25</c:v>
                </c:pt>
                <c:pt idx="16">
                  <c:v>9.9</c:v>
                </c:pt>
                <c:pt idx="17">
                  <c:v>9.8230000000000004</c:v>
                </c:pt>
                <c:pt idx="18">
                  <c:v>9.9039999999999999</c:v>
                </c:pt>
                <c:pt idx="19">
                  <c:v>9.8789999999999996</c:v>
                </c:pt>
                <c:pt idx="20">
                  <c:v>9.8059999999999992</c:v>
                </c:pt>
                <c:pt idx="21">
                  <c:v>9.7880000000000003</c:v>
                </c:pt>
                <c:pt idx="22">
                  <c:v>9.6120000000000001</c:v>
                </c:pt>
                <c:pt idx="23">
                  <c:v>9.7249999999999996</c:v>
                </c:pt>
                <c:pt idx="24">
                  <c:v>9.7240000000000002</c:v>
                </c:pt>
                <c:pt idx="25">
                  <c:v>9.6720000000000006</c:v>
                </c:pt>
                <c:pt idx="26">
                  <c:v>9.6199999999999992</c:v>
                </c:pt>
                <c:pt idx="27">
                  <c:v>9.7590000000000003</c:v>
                </c:pt>
                <c:pt idx="28">
                  <c:v>9.7449999999999992</c:v>
                </c:pt>
                <c:pt idx="29">
                  <c:v>9.8989999999999991</c:v>
                </c:pt>
                <c:pt idx="30">
                  <c:v>9.8335000000000008</c:v>
                </c:pt>
                <c:pt idx="31">
                  <c:v>9.7680000000000007</c:v>
                </c:pt>
                <c:pt idx="32">
                  <c:v>9.7349999999999994</c:v>
                </c:pt>
                <c:pt idx="33">
                  <c:v>9.6850000000000005</c:v>
                </c:pt>
                <c:pt idx="34">
                  <c:v>9.5370000000000008</c:v>
                </c:pt>
                <c:pt idx="35">
                  <c:v>9.4250000000000007</c:v>
                </c:pt>
                <c:pt idx="36">
                  <c:v>9.3130000000000006</c:v>
                </c:pt>
              </c:numCache>
            </c:numRef>
          </c:val>
          <c:smooth val="0"/>
        </c:ser>
        <c:ser>
          <c:idx val="5"/>
          <c:order val="5"/>
          <c:tx>
            <c:strRef>
              <c:f>ホーム!$C$797</c:f>
              <c:strCache>
                <c:ptCount val="1"/>
                <c:pt idx="0">
                  <c:v>漁獲高(海面+内水面､百万t)</c:v>
                </c:pt>
              </c:strCache>
            </c:strRef>
          </c:tx>
          <c:spPr>
            <a:ln w="9525"/>
          </c:spPr>
          <c:marker>
            <c:symbol val="circle"/>
            <c:size val="4"/>
          </c:marker>
          <c:val>
            <c:numRef>
              <c:f>ホーム!$D$797:$AP$797</c:f>
              <c:numCache>
                <c:formatCode>0.00</c:formatCode>
                <c:ptCount val="39"/>
                <c:pt idx="0">
                  <c:v>11.122</c:v>
                </c:pt>
                <c:pt idx="1">
                  <c:v>11.319000000000001</c:v>
                </c:pt>
                <c:pt idx="2">
                  <c:v>11.388</c:v>
                </c:pt>
                <c:pt idx="3">
                  <c:v>11.967000000000001</c:v>
                </c:pt>
                <c:pt idx="4">
                  <c:v>12.816000000000001</c:v>
                </c:pt>
                <c:pt idx="5">
                  <c:v>12.170999999999999</c:v>
                </c:pt>
                <c:pt idx="6">
                  <c:v>12.739000000000001</c:v>
                </c:pt>
                <c:pt idx="7">
                  <c:v>12.465</c:v>
                </c:pt>
                <c:pt idx="8">
                  <c:v>12.785</c:v>
                </c:pt>
                <c:pt idx="9">
                  <c:v>11.913</c:v>
                </c:pt>
                <c:pt idx="10">
                  <c:v>11.052</c:v>
                </c:pt>
                <c:pt idx="11">
                  <c:v>9.9779999999999998</c:v>
                </c:pt>
                <c:pt idx="12">
                  <c:v>9.266</c:v>
                </c:pt>
                <c:pt idx="13">
                  <c:v>8.7070000000000007</c:v>
                </c:pt>
                <c:pt idx="14">
                  <c:v>8.1029999999999998</c:v>
                </c:pt>
                <c:pt idx="15">
                  <c:v>7.4889999999999999</c:v>
                </c:pt>
                <c:pt idx="16">
                  <c:v>7.4169999999999998</c:v>
                </c:pt>
                <c:pt idx="17">
                  <c:v>7.4109999999999996</c:v>
                </c:pt>
                <c:pt idx="18">
                  <c:v>6.6840000000000002</c:v>
                </c:pt>
                <c:pt idx="19">
                  <c:v>6.6260000000000003</c:v>
                </c:pt>
                <c:pt idx="20">
                  <c:v>6.3840000000000003</c:v>
                </c:pt>
                <c:pt idx="21">
                  <c:v>6.1260000000000003</c:v>
                </c:pt>
                <c:pt idx="22">
                  <c:v>5.88</c:v>
                </c:pt>
                <c:pt idx="23">
                  <c:v>6.0830000000000002</c:v>
                </c:pt>
                <c:pt idx="24">
                  <c:v>5.7759999999999998</c:v>
                </c:pt>
                <c:pt idx="25">
                  <c:v>5.7649999999999997</c:v>
                </c:pt>
                <c:pt idx="26">
                  <c:v>5.7350000000000003</c:v>
                </c:pt>
                <c:pt idx="27">
                  <c:v>5.72</c:v>
                </c:pt>
                <c:pt idx="28">
                  <c:v>5.5919999999999996</c:v>
                </c:pt>
                <c:pt idx="29">
                  <c:v>5.4320000000000004</c:v>
                </c:pt>
                <c:pt idx="30">
                  <c:v>5.3120000000000003</c:v>
                </c:pt>
                <c:pt idx="31">
                  <c:v>4.7649999999999997</c:v>
                </c:pt>
              </c:numCache>
            </c:numRef>
          </c:val>
          <c:smooth val="0"/>
        </c:ser>
        <c:dLbls>
          <c:showLegendKey val="0"/>
          <c:showVal val="0"/>
          <c:showCatName val="0"/>
          <c:showSerName val="0"/>
          <c:showPercent val="0"/>
          <c:showBubbleSize val="0"/>
        </c:dLbls>
        <c:marker val="1"/>
        <c:smooth val="0"/>
        <c:axId val="258662400"/>
        <c:axId val="258595072"/>
      </c:lineChart>
      <c:catAx>
        <c:axId val="258476672"/>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a:pPr>
            <a:endParaRPr lang="ja-JP"/>
          </a:p>
        </c:txPr>
        <c:crossAx val="258593152"/>
        <c:crosses val="autoZero"/>
        <c:auto val="0"/>
        <c:lblAlgn val="ctr"/>
        <c:lblOffset val="0"/>
        <c:tickLblSkip val="2"/>
        <c:tickMarkSkip val="1"/>
        <c:noMultiLvlLbl val="0"/>
      </c:catAx>
      <c:valAx>
        <c:axId val="258593152"/>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ja-JP" altLang="en-US"/>
                  <a:t>立木･鶏</a:t>
                </a:r>
              </a:p>
            </c:rich>
          </c:tx>
          <c:layout>
            <c:manualLayout>
              <c:xMode val="edge"/>
              <c:yMode val="edge"/>
              <c:x val="1.4298480786416443E-2"/>
              <c:y val="0.16811310994884768"/>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58476672"/>
        <c:crosses val="autoZero"/>
        <c:crossBetween val="between"/>
      </c:valAx>
      <c:valAx>
        <c:axId val="258595072"/>
        <c:scaling>
          <c:orientation val="minMax"/>
        </c:scaling>
        <c:delete val="0"/>
        <c:axPos val="r"/>
        <c:numFmt formatCode="General" sourceLinked="0"/>
        <c:majorTickMark val="out"/>
        <c:minorTickMark val="none"/>
        <c:tickLblPos val="nextTo"/>
        <c:txPr>
          <a:bodyPr/>
          <a:lstStyle/>
          <a:p>
            <a:pPr>
              <a:defRPr sz="800"/>
            </a:pPr>
            <a:endParaRPr lang="ja-JP"/>
          </a:p>
        </c:txPr>
        <c:crossAx val="258662400"/>
        <c:crosses val="max"/>
        <c:crossBetween val="between"/>
      </c:valAx>
      <c:catAx>
        <c:axId val="258662400"/>
        <c:scaling>
          <c:orientation val="minMax"/>
        </c:scaling>
        <c:delete val="1"/>
        <c:axPos val="b"/>
        <c:majorTickMark val="out"/>
        <c:minorTickMark val="none"/>
        <c:tickLblPos val="nextTo"/>
        <c:crossAx val="258595072"/>
        <c:crosses val="autoZero"/>
        <c:auto val="0"/>
        <c:lblAlgn val="ctr"/>
        <c:lblOffset val="100"/>
        <c:noMultiLvlLbl val="0"/>
      </c:catAx>
      <c:spPr>
        <a:noFill/>
        <a:ln w="12700">
          <a:solidFill>
            <a:srgbClr val="808080"/>
          </a:solidFill>
          <a:prstDash val="solid"/>
        </a:ln>
      </c:spPr>
    </c:plotArea>
    <c:legend>
      <c:legendPos val="r"/>
      <c:layout>
        <c:manualLayout>
          <c:xMode val="edge"/>
          <c:yMode val="edge"/>
          <c:x val="0.14298480786416443"/>
          <c:y val="0.62356278457893488"/>
          <c:w val="0.56925826630920462"/>
          <c:h val="0.22273872700219041"/>
        </c:manualLayout>
      </c:layout>
      <c:overlay val="0"/>
      <c:spPr>
        <a:solidFill>
          <a:schemeClr val="bg1">
            <a:alpha val="68000"/>
          </a:schemeClr>
        </a:solidFill>
        <a:ln w="3175">
          <a:noFill/>
          <a:prstDash val="solid"/>
        </a:ln>
      </c:spPr>
      <c:txPr>
        <a:bodyPr/>
        <a:lstStyle/>
        <a:p>
          <a:pPr>
            <a:defRPr sz="8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ja-JP" altLang="en-US"/>
              <a:t>一次エネルギー消費量の推移</a:t>
            </a:r>
            <a:endParaRPr lang="en-US" altLang="ja-JP"/>
          </a:p>
          <a:p>
            <a:pPr>
              <a:defRPr sz="1200"/>
            </a:pPr>
            <a:r>
              <a:rPr lang="en-US" altLang="ja-JP"/>
              <a:t>(</a:t>
            </a:r>
            <a:r>
              <a:rPr lang="ja-JP" altLang="en-US"/>
              <a:t>日本</a:t>
            </a:r>
            <a:r>
              <a:rPr lang="en-US" altLang="ja-JP"/>
              <a:t>:</a:t>
            </a:r>
            <a:r>
              <a:rPr lang="ja-JP" altLang="en-US"/>
              <a:t>右･</a:t>
            </a:r>
            <a:r>
              <a:rPr lang="en-US" altLang="ja-JP"/>
              <a:t>100</a:t>
            </a:r>
            <a:r>
              <a:rPr lang="ja-JP" altLang="en-US"/>
              <a:t>万</a:t>
            </a:r>
            <a:r>
              <a:rPr lang="en-US" altLang="ja-JP"/>
              <a:t>t､</a:t>
            </a:r>
            <a:r>
              <a:rPr lang="ja-JP" altLang="en-US"/>
              <a:t>世界</a:t>
            </a:r>
            <a:r>
              <a:rPr lang="en-US" altLang="ja-JP"/>
              <a:t>:</a:t>
            </a:r>
            <a:r>
              <a:rPr lang="ja-JP" altLang="en-US"/>
              <a:t>左･億</a:t>
            </a:r>
            <a:r>
              <a:rPr lang="en-US" altLang="ja-JP"/>
              <a:t>t)</a:t>
            </a:r>
            <a:endParaRPr lang="ja-JP" altLang="en-US"/>
          </a:p>
        </c:rich>
      </c:tx>
      <c:layout>
        <c:manualLayout>
          <c:xMode val="edge"/>
          <c:yMode val="edge"/>
          <c:x val="4.6052188727068753E-2"/>
          <c:y val="4.0534592586039107E-2"/>
        </c:manualLayout>
      </c:layout>
      <c:overlay val="1"/>
    </c:title>
    <c:autoTitleDeleted val="0"/>
    <c:plotArea>
      <c:layout>
        <c:manualLayout>
          <c:layoutTarget val="inner"/>
          <c:xMode val="edge"/>
          <c:yMode val="edge"/>
          <c:x val="3.4084246233008597E-2"/>
          <c:y val="2.895525879955425E-2"/>
          <c:w val="0.94546477996181799"/>
          <c:h val="0.88028974608511001"/>
        </c:manualLayout>
      </c:layout>
      <c:barChart>
        <c:barDir val="col"/>
        <c:grouping val="stacked"/>
        <c:varyColors val="0"/>
        <c:ser>
          <c:idx val="8"/>
          <c:order val="0"/>
          <c:tx>
            <c:strRef>
              <c:f>ホーム!$C$851</c:f>
              <c:strCache>
                <c:ptCount val="1"/>
                <c:pt idx="0">
                  <c:v>原子力消費</c:v>
                </c:pt>
              </c:strCache>
            </c:strRef>
          </c:tx>
          <c:spPr>
            <a:solidFill>
              <a:srgbClr val="FFFF00"/>
            </a:solidFill>
            <a:ln w="6350">
              <a:solidFill>
                <a:srgbClr val="FFC000"/>
              </a:solidFill>
            </a:ln>
          </c:spPr>
          <c:invertIfNegative val="0"/>
          <c:val>
            <c:numRef>
              <c:f>ホーム!$D$851:$AP$851</c:f>
              <c:numCache>
                <c:formatCode>0.0</c:formatCode>
                <c:ptCount val="39"/>
                <c:pt idx="0">
                  <c:v>18.600000000000001</c:v>
                </c:pt>
                <c:pt idx="1">
                  <c:v>19.8</c:v>
                </c:pt>
                <c:pt idx="2">
                  <c:v>23</c:v>
                </c:pt>
                <c:pt idx="3">
                  <c:v>25.7</c:v>
                </c:pt>
                <c:pt idx="4">
                  <c:v>30.2</c:v>
                </c:pt>
                <c:pt idx="5">
                  <c:v>35.9</c:v>
                </c:pt>
                <c:pt idx="6">
                  <c:v>37.9</c:v>
                </c:pt>
                <c:pt idx="7">
                  <c:v>42.2</c:v>
                </c:pt>
                <c:pt idx="8">
                  <c:v>40.200000000000003</c:v>
                </c:pt>
                <c:pt idx="9">
                  <c:v>41.1</c:v>
                </c:pt>
                <c:pt idx="10">
                  <c:v>45.5</c:v>
                </c:pt>
                <c:pt idx="11">
                  <c:v>48</c:v>
                </c:pt>
                <c:pt idx="12">
                  <c:v>50.2</c:v>
                </c:pt>
                <c:pt idx="13">
                  <c:v>56.1</c:v>
                </c:pt>
              </c:numCache>
            </c:numRef>
          </c:val>
        </c:ser>
        <c:ser>
          <c:idx val="1"/>
          <c:order val="1"/>
          <c:tx>
            <c:strRef>
              <c:f>ホーム!$C$850</c:f>
              <c:strCache>
                <c:ptCount val="1"/>
                <c:pt idx="0">
                  <c:v>水力等消費</c:v>
                </c:pt>
              </c:strCache>
            </c:strRef>
          </c:tx>
          <c:spPr>
            <a:solidFill>
              <a:sysClr val="window" lastClr="FFFFFF">
                <a:lumMod val="85000"/>
              </a:sysClr>
            </a:solidFill>
            <a:ln w="1270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ホーム!$D$850:$AP$850</c:f>
              <c:numCache>
                <c:formatCode>0.0</c:formatCode>
                <c:ptCount val="39"/>
                <c:pt idx="0">
                  <c:v>24.7</c:v>
                </c:pt>
                <c:pt idx="1">
                  <c:v>24.3</c:v>
                </c:pt>
                <c:pt idx="2">
                  <c:v>23.2</c:v>
                </c:pt>
                <c:pt idx="3">
                  <c:v>24.2</c:v>
                </c:pt>
                <c:pt idx="4">
                  <c:v>21.6</c:v>
                </c:pt>
                <c:pt idx="5">
                  <c:v>24.4</c:v>
                </c:pt>
                <c:pt idx="6">
                  <c:v>24.3</c:v>
                </c:pt>
                <c:pt idx="7">
                  <c:v>22.8</c:v>
                </c:pt>
                <c:pt idx="8">
                  <c:v>26.6</c:v>
                </c:pt>
                <c:pt idx="9">
                  <c:v>27.3</c:v>
                </c:pt>
                <c:pt idx="10">
                  <c:v>27.2</c:v>
                </c:pt>
                <c:pt idx="11">
                  <c:v>29.1</c:v>
                </c:pt>
                <c:pt idx="12">
                  <c:v>25.5</c:v>
                </c:pt>
                <c:pt idx="13">
                  <c:v>28.3</c:v>
                </c:pt>
              </c:numCache>
            </c:numRef>
          </c:val>
        </c:ser>
        <c:ser>
          <c:idx val="2"/>
          <c:order val="2"/>
          <c:tx>
            <c:strRef>
              <c:f>ホーム!$C$849</c:f>
              <c:strCache>
                <c:ptCount val="1"/>
                <c:pt idx="0">
                  <c:v>天然ガス消費</c:v>
                </c:pt>
              </c:strCache>
            </c:strRef>
          </c:tx>
          <c:spPr>
            <a:solidFill>
              <a:srgbClr val="99FF99"/>
            </a:solidFill>
            <a:ln w="12700">
              <a:solidFill>
                <a:srgbClr val="9BBB59">
                  <a:lumMod val="75000"/>
                </a:srgb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ホーム!$D$849:$AP$849</c:f>
              <c:numCache>
                <c:formatCode>0.0</c:formatCode>
                <c:ptCount val="39"/>
                <c:pt idx="0">
                  <c:v>24.2</c:v>
                </c:pt>
                <c:pt idx="1">
                  <c:v>24.3</c:v>
                </c:pt>
                <c:pt idx="2">
                  <c:v>25.2</c:v>
                </c:pt>
                <c:pt idx="3">
                  <c:v>29</c:v>
                </c:pt>
                <c:pt idx="4">
                  <c:v>36.9</c:v>
                </c:pt>
                <c:pt idx="5">
                  <c:v>38.200000000000003</c:v>
                </c:pt>
                <c:pt idx="6">
                  <c:v>39.6</c:v>
                </c:pt>
                <c:pt idx="7">
                  <c:v>40.9</c:v>
                </c:pt>
                <c:pt idx="8">
                  <c:v>42.6</c:v>
                </c:pt>
                <c:pt idx="9">
                  <c:v>46.2</c:v>
                </c:pt>
                <c:pt idx="10">
                  <c:v>49.3</c:v>
                </c:pt>
                <c:pt idx="11">
                  <c:v>52.1</c:v>
                </c:pt>
                <c:pt idx="12">
                  <c:v>52.9</c:v>
                </c:pt>
                <c:pt idx="13">
                  <c:v>54.2</c:v>
                </c:pt>
              </c:numCache>
            </c:numRef>
          </c:val>
        </c:ser>
        <c:ser>
          <c:idx val="4"/>
          <c:order val="6"/>
          <c:tx>
            <c:strRef>
              <c:f>ホーム!$C$848</c:f>
              <c:strCache>
                <c:ptCount val="1"/>
                <c:pt idx="0">
                  <c:v>石油消費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ホーム!$D$848:$AP$848</c:f>
              <c:numCache>
                <c:formatCode>0.0</c:formatCode>
                <c:ptCount val="39"/>
                <c:pt idx="0">
                  <c:v>246</c:v>
                </c:pt>
                <c:pt idx="1">
                  <c:v>230.2</c:v>
                </c:pt>
                <c:pt idx="2">
                  <c:v>222.8</c:v>
                </c:pt>
                <c:pt idx="3">
                  <c:v>229.9</c:v>
                </c:pt>
                <c:pt idx="4">
                  <c:v>223.4</c:v>
                </c:pt>
                <c:pt idx="5">
                  <c:v>217.9</c:v>
                </c:pt>
                <c:pt idx="6">
                  <c:v>218.7</c:v>
                </c:pt>
                <c:pt idx="7">
                  <c:v>230</c:v>
                </c:pt>
                <c:pt idx="8">
                  <c:v>243.7</c:v>
                </c:pt>
                <c:pt idx="9">
                  <c:v>254.3</c:v>
                </c:pt>
                <c:pt idx="10">
                  <c:v>263.8</c:v>
                </c:pt>
                <c:pt idx="11">
                  <c:v>268.8</c:v>
                </c:pt>
                <c:pt idx="12">
                  <c:v>275.8</c:v>
                </c:pt>
                <c:pt idx="13">
                  <c:v>267</c:v>
                </c:pt>
              </c:numCache>
            </c:numRef>
          </c:val>
        </c:ser>
        <c:ser>
          <c:idx val="7"/>
          <c:order val="9"/>
          <c:tx>
            <c:strRef>
              <c:f>ホーム!$C$847</c:f>
              <c:strCache>
                <c:ptCount val="1"/>
                <c:pt idx="0">
                  <c:v>石炭消費</c:v>
                </c:pt>
              </c:strCache>
            </c:strRef>
          </c:tx>
          <c:spPr>
            <a:solidFill>
              <a:srgbClr val="FFCCCC"/>
            </a:solidFill>
            <a:ln w="1270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ホーム!$D$847:$AP$847</c:f>
              <c:numCache>
                <c:formatCode>0.0</c:formatCode>
                <c:ptCount val="39"/>
                <c:pt idx="0">
                  <c:v>66.900000000000006</c:v>
                </c:pt>
                <c:pt idx="1">
                  <c:v>69.5</c:v>
                </c:pt>
                <c:pt idx="2">
                  <c:v>66.400000000000006</c:v>
                </c:pt>
                <c:pt idx="3">
                  <c:v>67.5</c:v>
                </c:pt>
                <c:pt idx="4">
                  <c:v>73.8</c:v>
                </c:pt>
                <c:pt idx="5">
                  <c:v>77</c:v>
                </c:pt>
                <c:pt idx="6">
                  <c:v>70.099999999999994</c:v>
                </c:pt>
                <c:pt idx="7">
                  <c:v>73.5</c:v>
                </c:pt>
                <c:pt idx="8">
                  <c:v>78.8</c:v>
                </c:pt>
                <c:pt idx="9">
                  <c:v>78.5</c:v>
                </c:pt>
                <c:pt idx="10">
                  <c:v>80.5</c:v>
                </c:pt>
                <c:pt idx="11">
                  <c:v>81.400000000000006</c:v>
                </c:pt>
                <c:pt idx="12">
                  <c:v>79</c:v>
                </c:pt>
                <c:pt idx="13">
                  <c:v>79.5</c:v>
                </c:pt>
              </c:numCache>
            </c:numRef>
          </c:val>
        </c:ser>
        <c:dLbls>
          <c:showLegendKey val="0"/>
          <c:showVal val="0"/>
          <c:showCatName val="0"/>
          <c:showSerName val="0"/>
          <c:showPercent val="0"/>
          <c:showBubbleSize val="0"/>
        </c:dLbls>
        <c:gapWidth val="0"/>
        <c:overlap val="100"/>
        <c:axId val="259286528"/>
        <c:axId val="259284992"/>
      </c:barChart>
      <c:lineChart>
        <c:grouping val="stacked"/>
        <c:varyColors val="0"/>
        <c:ser>
          <c:idx val="9"/>
          <c:order val="3"/>
          <c:tx>
            <c:strRef>
              <c:f>ホーム!$C$857</c:f>
              <c:strCache>
                <c:ptCount val="1"/>
                <c:pt idx="0">
                  <c:v>原子力消費</c:v>
                </c:pt>
              </c:strCache>
            </c:strRef>
          </c:tx>
          <c:spPr>
            <a:ln w="28575">
              <a:noFill/>
            </a:ln>
          </c:spPr>
          <c:marker>
            <c:symbol val="diamond"/>
            <c:size val="6"/>
            <c:spPr>
              <a:solidFill>
                <a:srgbClr val="FFFF99"/>
              </a:solidFill>
              <a:ln>
                <a:solidFill>
                  <a:srgbClr val="FF6600"/>
                </a:solidFill>
              </a:ln>
            </c:spPr>
          </c:marker>
          <c:val>
            <c:numRef>
              <c:f>ホーム!$D$857:$AP$857</c:f>
              <c:numCache>
                <c:formatCode>General</c:formatCode>
                <c:ptCount val="39"/>
                <c:pt idx="0">
                  <c:v>1.81</c:v>
                </c:pt>
                <c:pt idx="1">
                  <c:v>2.15</c:v>
                </c:pt>
                <c:pt idx="2">
                  <c:v>2.3199999999999998</c:v>
                </c:pt>
                <c:pt idx="3">
                  <c:v>2.63</c:v>
                </c:pt>
                <c:pt idx="4">
                  <c:v>3.18</c:v>
                </c:pt>
                <c:pt idx="5">
                  <c:v>3.78</c:v>
                </c:pt>
                <c:pt idx="6">
                  <c:v>4.07</c:v>
                </c:pt>
                <c:pt idx="7">
                  <c:v>4.4000000000000004</c:v>
                </c:pt>
                <c:pt idx="8">
                  <c:v>4.78</c:v>
                </c:pt>
                <c:pt idx="9">
                  <c:v>5.05</c:v>
                </c:pt>
                <c:pt idx="10">
                  <c:v>5.24</c:v>
                </c:pt>
                <c:pt idx="11">
                  <c:v>5.49</c:v>
                </c:pt>
                <c:pt idx="12">
                  <c:v>5.54</c:v>
                </c:pt>
              </c:numCache>
            </c:numRef>
          </c:val>
          <c:smooth val="0"/>
        </c:ser>
        <c:ser>
          <c:idx val="0"/>
          <c:order val="4"/>
          <c:tx>
            <c:strRef>
              <c:f>ホーム!$C$856</c:f>
              <c:strCache>
                <c:ptCount val="1"/>
                <c:pt idx="0">
                  <c:v>水力等消費</c:v>
                </c:pt>
              </c:strCache>
            </c:strRef>
          </c:tx>
          <c:spPr>
            <a:ln w="12700">
              <a:noFill/>
              <a:prstDash val="solid"/>
            </a:ln>
          </c:spPr>
          <c:marker>
            <c:symbol val="square"/>
            <c:size val="3"/>
            <c:spPr>
              <a:solidFill>
                <a:sysClr val="windowText" lastClr="000000">
                  <a:lumMod val="50000"/>
                  <a:lumOff val="50000"/>
                </a:sysClr>
              </a:solidFill>
              <a:ln>
                <a:solidFill>
                  <a:sysClr val="windowText" lastClr="000000">
                    <a:lumMod val="50000"/>
                    <a:lumOff val="50000"/>
                  </a:sysClr>
                </a:solidFill>
                <a:prstDash val="solid"/>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ホーム!$D$856:$AP$856</c:f>
              <c:numCache>
                <c:formatCode>General</c:formatCode>
                <c:ptCount val="39"/>
                <c:pt idx="0">
                  <c:v>1.67</c:v>
                </c:pt>
                <c:pt idx="1">
                  <c:v>1.71</c:v>
                </c:pt>
                <c:pt idx="2">
                  <c:v>1.75</c:v>
                </c:pt>
                <c:pt idx="3">
                  <c:v>1.83</c:v>
                </c:pt>
                <c:pt idx="4">
                  <c:v>1.92</c:v>
                </c:pt>
                <c:pt idx="5">
                  <c:v>1.97</c:v>
                </c:pt>
                <c:pt idx="6">
                  <c:v>2</c:v>
                </c:pt>
                <c:pt idx="7">
                  <c:v>2.0299999999999998</c:v>
                </c:pt>
                <c:pt idx="8">
                  <c:v>2.09</c:v>
                </c:pt>
                <c:pt idx="9">
                  <c:v>2.08</c:v>
                </c:pt>
                <c:pt idx="10">
                  <c:v>2.2000000000000002</c:v>
                </c:pt>
                <c:pt idx="11">
                  <c:v>2.27</c:v>
                </c:pt>
                <c:pt idx="12">
                  <c:v>2.2999999999999998</c:v>
                </c:pt>
              </c:numCache>
            </c:numRef>
          </c:val>
          <c:smooth val="0"/>
        </c:ser>
        <c:ser>
          <c:idx val="3"/>
          <c:order val="5"/>
          <c:tx>
            <c:strRef>
              <c:f>ホーム!$C$855</c:f>
              <c:strCache>
                <c:ptCount val="1"/>
                <c:pt idx="0">
                  <c:v>天然ガス消費</c:v>
                </c:pt>
              </c:strCache>
            </c:strRef>
          </c:tx>
          <c:spPr>
            <a:ln w="12700">
              <a:noFill/>
              <a:prstDash val="solid"/>
            </a:ln>
          </c:spPr>
          <c:marker>
            <c:symbol val="triangle"/>
            <c:size val="5"/>
            <c:spPr>
              <a:solidFill>
                <a:srgbClr val="339933"/>
              </a:solidFill>
              <a:ln>
                <a:solidFill>
                  <a:srgbClr val="339933"/>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ホーム!$D$855:$AP$855</c:f>
              <c:numCache>
                <c:formatCode>General</c:formatCode>
                <c:ptCount val="39"/>
                <c:pt idx="0">
                  <c:v>12.28</c:v>
                </c:pt>
                <c:pt idx="1">
                  <c:v>12.41</c:v>
                </c:pt>
                <c:pt idx="2">
                  <c:v>12.4</c:v>
                </c:pt>
                <c:pt idx="3">
                  <c:v>12.66</c:v>
                </c:pt>
                <c:pt idx="4">
                  <c:v>13.59</c:v>
                </c:pt>
                <c:pt idx="5">
                  <c:v>14.11</c:v>
                </c:pt>
                <c:pt idx="6">
                  <c:v>14.35</c:v>
                </c:pt>
                <c:pt idx="7">
                  <c:v>15.2</c:v>
                </c:pt>
                <c:pt idx="8">
                  <c:v>16</c:v>
                </c:pt>
                <c:pt idx="9">
                  <c:v>16.52</c:v>
                </c:pt>
                <c:pt idx="10">
                  <c:v>16.829999999999998</c:v>
                </c:pt>
                <c:pt idx="11">
                  <c:v>17.52</c:v>
                </c:pt>
                <c:pt idx="12">
                  <c:v>17.420000000000002</c:v>
                </c:pt>
              </c:numCache>
            </c:numRef>
          </c:val>
          <c:smooth val="0"/>
        </c:ser>
        <c:ser>
          <c:idx val="5"/>
          <c:order val="7"/>
          <c:tx>
            <c:strRef>
              <c:f>ホーム!$C$854</c:f>
              <c:strCache>
                <c:ptCount val="1"/>
                <c:pt idx="0">
                  <c:v>石油消費</c:v>
                </c:pt>
              </c:strCache>
            </c:strRef>
          </c:tx>
          <c:spPr>
            <a:ln w="12700">
              <a:noFill/>
              <a:prstDash val="solid"/>
            </a:ln>
          </c:spPr>
          <c:marker>
            <c:symbol val="circle"/>
            <c:size val="6"/>
            <c:spPr>
              <a:solidFill>
                <a:srgbClr val="00FFFF"/>
              </a:solidFill>
              <a:ln>
                <a:solidFill>
                  <a:srgbClr val="3399FF"/>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ホーム!$D$854:$AP$854</c:f>
              <c:numCache>
                <c:formatCode>General</c:formatCode>
                <c:ptCount val="39"/>
                <c:pt idx="0">
                  <c:v>29.98</c:v>
                </c:pt>
                <c:pt idx="1">
                  <c:v>28.73</c:v>
                </c:pt>
                <c:pt idx="2">
                  <c:v>28.01</c:v>
                </c:pt>
                <c:pt idx="3">
                  <c:v>27.87</c:v>
                </c:pt>
                <c:pt idx="4">
                  <c:v>28.35</c:v>
                </c:pt>
                <c:pt idx="5">
                  <c:v>28.2</c:v>
                </c:pt>
                <c:pt idx="6">
                  <c:v>28.99</c:v>
                </c:pt>
                <c:pt idx="7">
                  <c:v>29.55</c:v>
                </c:pt>
                <c:pt idx="8">
                  <c:v>30.41</c:v>
                </c:pt>
                <c:pt idx="9">
                  <c:v>30.8</c:v>
                </c:pt>
                <c:pt idx="10">
                  <c:v>30.63</c:v>
                </c:pt>
                <c:pt idx="11">
                  <c:v>30.82</c:v>
                </c:pt>
                <c:pt idx="12">
                  <c:v>31.03</c:v>
                </c:pt>
              </c:numCache>
            </c:numRef>
          </c:val>
          <c:smooth val="0"/>
        </c:ser>
        <c:ser>
          <c:idx val="6"/>
          <c:order val="8"/>
          <c:tx>
            <c:strRef>
              <c:f>ホーム!$C$853</c:f>
              <c:strCache>
                <c:ptCount val="1"/>
                <c:pt idx="0">
                  <c:v>石炭消費</c:v>
                </c:pt>
              </c:strCache>
            </c:strRef>
          </c:tx>
          <c:spPr>
            <a:ln w="12700">
              <a:noFill/>
              <a:prstDash val="solid"/>
            </a:ln>
          </c:spPr>
          <c:marker>
            <c:symbol val="plus"/>
            <c:size val="7"/>
            <c:spPr>
              <a:ln>
                <a:solidFill>
                  <a:srgbClr val="FF6699"/>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ホーム!$D$853:$AP$853</c:f>
              <c:numCache>
                <c:formatCode>General</c:formatCode>
                <c:ptCount val="39"/>
                <c:pt idx="0">
                  <c:v>18.940000000000001</c:v>
                </c:pt>
                <c:pt idx="1">
                  <c:v>19.07</c:v>
                </c:pt>
                <c:pt idx="2">
                  <c:v>19.29</c:v>
                </c:pt>
                <c:pt idx="3">
                  <c:v>19.82</c:v>
                </c:pt>
                <c:pt idx="4">
                  <c:v>20.68</c:v>
                </c:pt>
                <c:pt idx="5">
                  <c:v>21.64</c:v>
                </c:pt>
                <c:pt idx="6">
                  <c:v>21.8</c:v>
                </c:pt>
                <c:pt idx="7">
                  <c:v>22.62</c:v>
                </c:pt>
                <c:pt idx="8">
                  <c:v>23.15</c:v>
                </c:pt>
                <c:pt idx="9">
                  <c:v>23.37</c:v>
                </c:pt>
                <c:pt idx="10">
                  <c:v>23.02</c:v>
                </c:pt>
                <c:pt idx="11">
                  <c:v>23.04</c:v>
                </c:pt>
                <c:pt idx="12">
                  <c:v>22.93</c:v>
                </c:pt>
              </c:numCache>
            </c:numRef>
          </c:val>
          <c:smooth val="0"/>
        </c:ser>
        <c:dLbls>
          <c:showLegendKey val="0"/>
          <c:showVal val="0"/>
          <c:showCatName val="0"/>
          <c:showSerName val="0"/>
          <c:showPercent val="0"/>
          <c:showBubbleSize val="0"/>
        </c:dLbls>
        <c:marker val="1"/>
        <c:smooth val="0"/>
        <c:axId val="259273088"/>
        <c:axId val="259275008"/>
      </c:lineChart>
      <c:catAx>
        <c:axId val="259273088"/>
        <c:scaling>
          <c:orientation val="minMax"/>
        </c:scaling>
        <c:delete val="0"/>
        <c:axPos val="b"/>
        <c:numFmt formatCode="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59275008"/>
        <c:crosses val="autoZero"/>
        <c:auto val="0"/>
        <c:lblAlgn val="ctr"/>
        <c:lblOffset val="0"/>
        <c:tickMarkSkip val="2"/>
        <c:noMultiLvlLbl val="0"/>
      </c:catAx>
      <c:valAx>
        <c:axId val="25927500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59273088"/>
        <c:crosses val="autoZero"/>
        <c:crossBetween val="between"/>
      </c:valAx>
      <c:valAx>
        <c:axId val="259284992"/>
        <c:scaling>
          <c:orientation val="minMax"/>
        </c:scaling>
        <c:delete val="0"/>
        <c:axPos val="r"/>
        <c:numFmt formatCode="General" sourceLinked="0"/>
        <c:majorTickMark val="out"/>
        <c:minorTickMark val="none"/>
        <c:tickLblPos val="nextTo"/>
        <c:txPr>
          <a:bodyPr/>
          <a:lstStyle/>
          <a:p>
            <a:pPr>
              <a:defRPr sz="800"/>
            </a:pPr>
            <a:endParaRPr lang="ja-JP"/>
          </a:p>
        </c:txPr>
        <c:crossAx val="259286528"/>
        <c:crosses val="max"/>
        <c:crossBetween val="between"/>
      </c:valAx>
      <c:catAx>
        <c:axId val="259286528"/>
        <c:scaling>
          <c:orientation val="minMax"/>
        </c:scaling>
        <c:delete val="1"/>
        <c:axPos val="b"/>
        <c:numFmt formatCode="General" sourceLinked="1"/>
        <c:majorTickMark val="out"/>
        <c:minorTickMark val="none"/>
        <c:tickLblPos val="nextTo"/>
        <c:crossAx val="259284992"/>
        <c:crosses val="autoZero"/>
        <c:auto val="1"/>
        <c:lblAlgn val="ctr"/>
        <c:lblOffset val="100"/>
        <c:noMultiLvlLbl val="0"/>
      </c:catAx>
      <c:spPr>
        <a:noFill/>
        <a:ln w="12700">
          <a:solidFill>
            <a:srgbClr val="808080"/>
          </a:solidFill>
          <a:prstDash val="solid"/>
        </a:ln>
      </c:spPr>
    </c:plotArea>
    <c:legend>
      <c:legendPos val="r"/>
      <c:layout>
        <c:manualLayout>
          <c:xMode val="edge"/>
          <c:yMode val="edge"/>
          <c:x val="0.66399731948400065"/>
          <c:y val="1.4582406037121968E-2"/>
          <c:w val="0.26958448465709595"/>
          <c:h val="0.41207165794219858"/>
        </c:manualLayout>
      </c:layout>
      <c:overlay val="0"/>
      <c:spPr>
        <a:no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000" b="1" i="0" u="none" strike="noStrike" baseline="0">
                <a:solidFill>
                  <a:srgbClr val="000000"/>
                </a:solidFill>
                <a:latin typeface="ＭＳ ゴシック"/>
                <a:ea typeface="ＭＳ ゴシック"/>
              </a:rPr>
              <a:t>石油･石炭･電力･ガス使用料等の推移(全国)</a:t>
            </a:r>
          </a:p>
        </c:rich>
      </c:tx>
      <c:layout>
        <c:manualLayout>
          <c:xMode val="edge"/>
          <c:yMode val="edge"/>
          <c:x val="0.17690914334032268"/>
          <c:y val="1.6447448598936459E-2"/>
        </c:manualLayout>
      </c:layout>
      <c:overlay val="0"/>
      <c:spPr>
        <a:noFill/>
        <a:ln w="25400">
          <a:noFill/>
        </a:ln>
      </c:spPr>
    </c:title>
    <c:autoTitleDeleted val="0"/>
    <c:plotArea>
      <c:layout>
        <c:manualLayout>
          <c:layoutTarget val="inner"/>
          <c:xMode val="edge"/>
          <c:yMode val="edge"/>
          <c:x val="6.1452625721284557E-2"/>
          <c:y val="7.8947495225597547E-2"/>
          <c:w val="0.88344985862274461"/>
          <c:h val="0.90463994102704959"/>
        </c:manualLayout>
      </c:layout>
      <c:barChart>
        <c:barDir val="col"/>
        <c:grouping val="clustered"/>
        <c:varyColors val="0"/>
        <c:ser>
          <c:idx val="2"/>
          <c:order val="0"/>
          <c:tx>
            <c:strRef>
              <c:f>ホーム!$C$776</c:f>
              <c:strCache>
                <c:ptCount val="1"/>
                <c:pt idx="0">
                  <c:v>石炭算出高(百万t)</c:v>
                </c:pt>
              </c:strCache>
            </c:strRef>
          </c:tx>
          <c:spPr>
            <a:solidFill>
              <a:srgbClr val="FFFFC0"/>
            </a:solidFill>
            <a:ln w="12700">
              <a:solidFill>
                <a:srgbClr val="000000"/>
              </a:solidFill>
              <a:prstDash val="solid"/>
            </a:ln>
          </c:spPr>
          <c:invertIfNegative val="0"/>
          <c:cat>
            <c:strRef>
              <c:f>ホーム!#REF!</c:f>
              <c:strCache>
                <c:ptCount val="30"/>
                <c:pt idx="0">
                  <c:v>H1</c:v>
                </c:pt>
                <c:pt idx="1">
                  <c:v>H2</c:v>
                </c:pt>
                <c:pt idx="2">
                  <c:v>H3</c:v>
                </c:pt>
                <c:pt idx="3">
                  <c:v>H4</c:v>
                </c:pt>
                <c:pt idx="4">
                  <c:v>H5</c:v>
                </c:pt>
                <c:pt idx="5">
                  <c:v>H6</c:v>
                </c:pt>
                <c:pt idx="6">
                  <c:v>H7</c:v>
                </c:pt>
                <c:pt idx="7">
                  <c:v>H8</c:v>
                </c:pt>
                <c:pt idx="8">
                  <c:v>H9</c:v>
                </c:pt>
                <c:pt idx="9">
                  <c:v>H10</c:v>
                </c:pt>
                <c:pt idx="10">
                  <c:v>H11</c:v>
                </c:pt>
                <c:pt idx="11">
                  <c:v>H12</c:v>
                </c:pt>
                <c:pt idx="12">
                  <c:v>H13</c:v>
                </c:pt>
                <c:pt idx="13">
                  <c:v>H14</c:v>
                </c:pt>
                <c:pt idx="14">
                  <c:v>H15</c:v>
                </c:pt>
                <c:pt idx="15">
                  <c:v>H16</c:v>
                </c:pt>
                <c:pt idx="16">
                  <c:v>H17</c:v>
                </c:pt>
                <c:pt idx="17">
                  <c:v>H18</c:v>
                </c:pt>
                <c:pt idx="18">
                  <c:v>H19</c:v>
                </c:pt>
                <c:pt idx="19">
                  <c:v>H20</c:v>
                </c:pt>
                <c:pt idx="20">
                  <c:v>H21</c:v>
                </c:pt>
                <c:pt idx="21">
                  <c:v>H22</c:v>
                </c:pt>
                <c:pt idx="22">
                  <c:v>H23</c:v>
                </c:pt>
                <c:pt idx="23">
                  <c:v>H24</c:v>
                </c:pt>
                <c:pt idx="24">
                  <c:v>H25</c:v>
                </c:pt>
                <c:pt idx="25">
                  <c:v>H26</c:v>
                </c:pt>
                <c:pt idx="26">
                  <c:v>H27</c:v>
                </c:pt>
                <c:pt idx="27">
                  <c:v>H28</c:v>
                </c:pt>
                <c:pt idx="28">
                  <c:v>H29</c:v>
                </c:pt>
                <c:pt idx="29">
                  <c:v>H30</c:v>
                </c:pt>
              </c:strCache>
            </c:strRef>
          </c:cat>
          <c:val>
            <c:numRef>
              <c:f>ホーム!$D$776:$AP$776</c:f>
              <c:numCache>
                <c:formatCode>0.00</c:formatCode>
                <c:ptCount val="39"/>
                <c:pt idx="0">
                  <c:v>18.094999999999999</c:v>
                </c:pt>
                <c:pt idx="1">
                  <c:v>17.472000000000001</c:v>
                </c:pt>
                <c:pt idx="2">
                  <c:v>17.408000000000001</c:v>
                </c:pt>
                <c:pt idx="3">
                  <c:v>16.693999999999999</c:v>
                </c:pt>
                <c:pt idx="4">
                  <c:v>16.831</c:v>
                </c:pt>
                <c:pt idx="5">
                  <c:v>16.454000000000001</c:v>
                </c:pt>
                <c:pt idx="6">
                  <c:v>12.574999999999999</c:v>
                </c:pt>
                <c:pt idx="7">
                  <c:v>12.574999999999999</c:v>
                </c:pt>
                <c:pt idx="8">
                  <c:v>11.102</c:v>
                </c:pt>
                <c:pt idx="9">
                  <c:v>9.6349999999999998</c:v>
                </c:pt>
                <c:pt idx="10">
                  <c:v>7.98</c:v>
                </c:pt>
                <c:pt idx="11">
                  <c:v>7.931</c:v>
                </c:pt>
                <c:pt idx="12">
                  <c:v>7.6020000000000003</c:v>
                </c:pt>
                <c:pt idx="13">
                  <c:v>7.2060000000000004</c:v>
                </c:pt>
              </c:numCache>
            </c:numRef>
          </c:val>
        </c:ser>
        <c:ser>
          <c:idx val="3"/>
          <c:order val="1"/>
          <c:tx>
            <c:strRef>
              <c:f>ホーム!$C$777</c:f>
              <c:strCache>
                <c:ptCount val="1"/>
                <c:pt idx="0">
                  <c:v>燃料油販売量(百万kL)</c:v>
                </c:pt>
              </c:strCache>
            </c:strRef>
          </c:tx>
          <c:spPr>
            <a:solidFill>
              <a:srgbClr val="A0E0E0"/>
            </a:solidFill>
            <a:ln w="12700">
              <a:solidFill>
                <a:srgbClr val="000000"/>
              </a:solidFill>
              <a:prstDash val="solid"/>
            </a:ln>
          </c:spPr>
          <c:invertIfNegative val="0"/>
          <c:cat>
            <c:strRef>
              <c:f>ホーム!#REF!</c:f>
              <c:strCache>
                <c:ptCount val="30"/>
                <c:pt idx="0">
                  <c:v>H1</c:v>
                </c:pt>
                <c:pt idx="1">
                  <c:v>H2</c:v>
                </c:pt>
                <c:pt idx="2">
                  <c:v>H3</c:v>
                </c:pt>
                <c:pt idx="3">
                  <c:v>H4</c:v>
                </c:pt>
                <c:pt idx="4">
                  <c:v>H5</c:v>
                </c:pt>
                <c:pt idx="5">
                  <c:v>H6</c:v>
                </c:pt>
                <c:pt idx="6">
                  <c:v>H7</c:v>
                </c:pt>
                <c:pt idx="7">
                  <c:v>H8</c:v>
                </c:pt>
                <c:pt idx="8">
                  <c:v>H9</c:v>
                </c:pt>
                <c:pt idx="9">
                  <c:v>H10</c:v>
                </c:pt>
                <c:pt idx="10">
                  <c:v>H11</c:v>
                </c:pt>
                <c:pt idx="11">
                  <c:v>H12</c:v>
                </c:pt>
                <c:pt idx="12">
                  <c:v>H13</c:v>
                </c:pt>
                <c:pt idx="13">
                  <c:v>H14</c:v>
                </c:pt>
                <c:pt idx="14">
                  <c:v>H15</c:v>
                </c:pt>
                <c:pt idx="15">
                  <c:v>H16</c:v>
                </c:pt>
                <c:pt idx="16">
                  <c:v>H17</c:v>
                </c:pt>
                <c:pt idx="17">
                  <c:v>H18</c:v>
                </c:pt>
                <c:pt idx="18">
                  <c:v>H19</c:v>
                </c:pt>
                <c:pt idx="19">
                  <c:v>H20</c:v>
                </c:pt>
                <c:pt idx="20">
                  <c:v>H21</c:v>
                </c:pt>
                <c:pt idx="21">
                  <c:v>H22</c:v>
                </c:pt>
                <c:pt idx="22">
                  <c:v>H23</c:v>
                </c:pt>
                <c:pt idx="23">
                  <c:v>H24</c:v>
                </c:pt>
                <c:pt idx="24">
                  <c:v>H25</c:v>
                </c:pt>
                <c:pt idx="25">
                  <c:v>H26</c:v>
                </c:pt>
                <c:pt idx="26">
                  <c:v>H27</c:v>
                </c:pt>
                <c:pt idx="27">
                  <c:v>H28</c:v>
                </c:pt>
                <c:pt idx="28">
                  <c:v>H29</c:v>
                </c:pt>
                <c:pt idx="29">
                  <c:v>H30</c:v>
                </c:pt>
              </c:strCache>
            </c:strRef>
          </c:cat>
          <c:val>
            <c:numRef>
              <c:f>ホーム!$D$777:$AP$777</c:f>
              <c:numCache>
                <c:formatCode>0.0</c:formatCode>
                <c:ptCount val="39"/>
                <c:pt idx="0">
                  <c:v>215.084</c:v>
                </c:pt>
                <c:pt idx="1">
                  <c:v>198.96899999999999</c:v>
                </c:pt>
                <c:pt idx="2">
                  <c:v>185.221</c:v>
                </c:pt>
                <c:pt idx="3">
                  <c:v>184.49600000000001</c:v>
                </c:pt>
                <c:pt idx="4">
                  <c:v>191.096</c:v>
                </c:pt>
                <c:pt idx="5">
                  <c:v>181.404</c:v>
                </c:pt>
                <c:pt idx="6">
                  <c:v>183.78200000000001</c:v>
                </c:pt>
                <c:pt idx="7">
                  <c:v>187.446</c:v>
                </c:pt>
                <c:pt idx="8">
                  <c:v>201.71899999999999</c:v>
                </c:pt>
                <c:pt idx="9">
                  <c:v>208.87700000000001</c:v>
                </c:pt>
                <c:pt idx="10">
                  <c:v>217.17</c:v>
                </c:pt>
                <c:pt idx="11">
                  <c:v>220.34</c:v>
                </c:pt>
                <c:pt idx="12">
                  <c:v>227.71</c:v>
                </c:pt>
                <c:pt idx="13">
                  <c:v>225.5</c:v>
                </c:pt>
                <c:pt idx="14">
                  <c:v>237.417</c:v>
                </c:pt>
                <c:pt idx="15">
                  <c:v>242.87</c:v>
                </c:pt>
                <c:pt idx="16">
                  <c:v>246.81100000000001</c:v>
                </c:pt>
                <c:pt idx="17">
                  <c:v>245.26400000000001</c:v>
                </c:pt>
                <c:pt idx="18">
                  <c:v>238.905</c:v>
                </c:pt>
                <c:pt idx="19">
                  <c:v>244.839</c:v>
                </c:pt>
                <c:pt idx="20">
                  <c:v>244.44900000000001</c:v>
                </c:pt>
                <c:pt idx="21">
                  <c:v>239.834</c:v>
                </c:pt>
                <c:pt idx="22">
                  <c:v>237.715</c:v>
                </c:pt>
                <c:pt idx="23">
                  <c:v>243.56899999999999</c:v>
                </c:pt>
                <c:pt idx="24">
                  <c:v>236.26912100000001</c:v>
                </c:pt>
                <c:pt idx="25">
                  <c:v>238.27998499999998</c:v>
                </c:pt>
                <c:pt idx="26">
                  <c:v>228.938568</c:v>
                </c:pt>
                <c:pt idx="27">
                  <c:v>219.231819</c:v>
                </c:pt>
                <c:pt idx="28">
                  <c:v>207.67026300000001</c:v>
                </c:pt>
                <c:pt idx="29">
                  <c:v>193.39600099999998</c:v>
                </c:pt>
                <c:pt idx="30">
                  <c:v>197.24877699999999</c:v>
                </c:pt>
                <c:pt idx="31">
                  <c:v>193.05568100000002</c:v>
                </c:pt>
                <c:pt idx="32">
                  <c:v>200.53353300000001</c:v>
                </c:pt>
                <c:pt idx="33">
                  <c:v>193.19596999999999</c:v>
                </c:pt>
                <c:pt idx="34">
                  <c:v>185.22384400000001</c:v>
                </c:pt>
                <c:pt idx="35">
                  <c:v>181.93304999999998</c:v>
                </c:pt>
              </c:numCache>
            </c:numRef>
          </c:val>
        </c:ser>
        <c:dLbls>
          <c:showLegendKey val="0"/>
          <c:showVal val="0"/>
          <c:showCatName val="0"/>
          <c:showSerName val="0"/>
          <c:showPercent val="0"/>
          <c:showBubbleSize val="0"/>
        </c:dLbls>
        <c:gapWidth val="0"/>
        <c:axId val="184047104"/>
        <c:axId val="184049024"/>
      </c:barChart>
      <c:lineChart>
        <c:grouping val="standard"/>
        <c:varyColors val="0"/>
        <c:ser>
          <c:idx val="0"/>
          <c:order val="2"/>
          <c:tx>
            <c:strRef>
              <c:f>ホーム!$C$774</c:f>
              <c:strCache>
                <c:ptCount val="1"/>
                <c:pt idx="0">
                  <c:v>総発電量(電気事業用+自家用､十億kwh)</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ホーム!#REF!</c:f>
              <c:strCache>
                <c:ptCount val="30"/>
                <c:pt idx="0">
                  <c:v>H1</c:v>
                </c:pt>
                <c:pt idx="1">
                  <c:v>H2</c:v>
                </c:pt>
                <c:pt idx="2">
                  <c:v>H3</c:v>
                </c:pt>
                <c:pt idx="3">
                  <c:v>H4</c:v>
                </c:pt>
                <c:pt idx="4">
                  <c:v>H5</c:v>
                </c:pt>
                <c:pt idx="5">
                  <c:v>H6</c:v>
                </c:pt>
                <c:pt idx="6">
                  <c:v>H7</c:v>
                </c:pt>
                <c:pt idx="7">
                  <c:v>H8</c:v>
                </c:pt>
                <c:pt idx="8">
                  <c:v>H9</c:v>
                </c:pt>
                <c:pt idx="9">
                  <c:v>H10</c:v>
                </c:pt>
                <c:pt idx="10">
                  <c:v>H11</c:v>
                </c:pt>
                <c:pt idx="11">
                  <c:v>H12</c:v>
                </c:pt>
                <c:pt idx="12">
                  <c:v>H13</c:v>
                </c:pt>
                <c:pt idx="13">
                  <c:v>H14</c:v>
                </c:pt>
                <c:pt idx="14">
                  <c:v>H15</c:v>
                </c:pt>
                <c:pt idx="15">
                  <c:v>H16</c:v>
                </c:pt>
                <c:pt idx="16">
                  <c:v>H17</c:v>
                </c:pt>
                <c:pt idx="17">
                  <c:v>H18</c:v>
                </c:pt>
                <c:pt idx="18">
                  <c:v>H19</c:v>
                </c:pt>
                <c:pt idx="19">
                  <c:v>H20</c:v>
                </c:pt>
                <c:pt idx="20">
                  <c:v>H21</c:v>
                </c:pt>
                <c:pt idx="21">
                  <c:v>H22</c:v>
                </c:pt>
                <c:pt idx="22">
                  <c:v>H23</c:v>
                </c:pt>
                <c:pt idx="23">
                  <c:v>H24</c:v>
                </c:pt>
                <c:pt idx="24">
                  <c:v>H25</c:v>
                </c:pt>
                <c:pt idx="25">
                  <c:v>H26</c:v>
                </c:pt>
                <c:pt idx="26">
                  <c:v>H27</c:v>
                </c:pt>
                <c:pt idx="27">
                  <c:v>H28</c:v>
                </c:pt>
                <c:pt idx="28">
                  <c:v>H29</c:v>
                </c:pt>
                <c:pt idx="29">
                  <c:v>H30</c:v>
                </c:pt>
              </c:strCache>
            </c:strRef>
          </c:cat>
          <c:val>
            <c:numRef>
              <c:f>ホーム!$D$774:$AP$774</c:f>
              <c:numCache>
                <c:formatCode>0.0</c:formatCode>
                <c:ptCount val="39"/>
                <c:pt idx="0">
                  <c:v>577.52099999999996</c:v>
                </c:pt>
                <c:pt idx="1">
                  <c:v>583.24400000000003</c:v>
                </c:pt>
                <c:pt idx="2">
                  <c:v>581.38400000000001</c:v>
                </c:pt>
                <c:pt idx="3">
                  <c:v>618.1</c:v>
                </c:pt>
                <c:pt idx="4">
                  <c:v>648.572</c:v>
                </c:pt>
                <c:pt idx="5">
                  <c:v>671.95</c:v>
                </c:pt>
                <c:pt idx="6">
                  <c:v>676.35200000000009</c:v>
                </c:pt>
                <c:pt idx="7">
                  <c:v>719.06700000000001</c:v>
                </c:pt>
                <c:pt idx="8">
                  <c:v>753.72800000000007</c:v>
                </c:pt>
                <c:pt idx="9">
                  <c:v>798.75600000000009</c:v>
                </c:pt>
                <c:pt idx="10">
                  <c:v>857.27099999999996</c:v>
                </c:pt>
                <c:pt idx="11">
                  <c:v>888.08600000000001</c:v>
                </c:pt>
                <c:pt idx="12">
                  <c:v>895.24800000000005</c:v>
                </c:pt>
                <c:pt idx="13">
                  <c:v>906.68399999999997</c:v>
                </c:pt>
                <c:pt idx="14">
                  <c:v>269.12700000000001</c:v>
                </c:pt>
                <c:pt idx="15">
                  <c:v>291.25400000000002</c:v>
                </c:pt>
                <c:pt idx="16">
                  <c:v>302.20100000000002</c:v>
                </c:pt>
                <c:pt idx="17">
                  <c:v>319.17700000000002</c:v>
                </c:pt>
                <c:pt idx="18">
                  <c:v>332.34300000000002</c:v>
                </c:pt>
                <c:pt idx="19">
                  <c:v>316.61599999999999</c:v>
                </c:pt>
                <c:pt idx="20">
                  <c:v>322.05</c:v>
                </c:pt>
                <c:pt idx="21">
                  <c:v>319.85899999999998</c:v>
                </c:pt>
                <c:pt idx="22">
                  <c:v>295.09500000000003</c:v>
                </c:pt>
                <c:pt idx="23">
                  <c:v>240.01300000000001</c:v>
                </c:pt>
                <c:pt idx="24">
                  <c:v>282.44200000000001</c:v>
                </c:pt>
                <c:pt idx="25">
                  <c:v>304.755</c:v>
                </c:pt>
                <c:pt idx="26">
                  <c:v>303.42599999999999</c:v>
                </c:pt>
                <c:pt idx="27">
                  <c:v>263.83199999999999</c:v>
                </c:pt>
                <c:pt idx="28">
                  <c:v>258.12799999999999</c:v>
                </c:pt>
                <c:pt idx="29">
                  <c:v>279.75</c:v>
                </c:pt>
              </c:numCache>
            </c:numRef>
          </c:val>
          <c:smooth val="0"/>
        </c:ser>
        <c:ser>
          <c:idx val="1"/>
          <c:order val="3"/>
          <c:tx>
            <c:strRef>
              <c:f>ホーム!$C$788</c:f>
              <c:strCache>
                <c:ptCount val="1"/>
                <c:pt idx="0">
                  <c:v>都市ガス販売量(兆kcal)</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ホーム!#REF!</c:f>
              <c:strCache>
                <c:ptCount val="30"/>
                <c:pt idx="0">
                  <c:v>H1</c:v>
                </c:pt>
                <c:pt idx="1">
                  <c:v>H2</c:v>
                </c:pt>
                <c:pt idx="2">
                  <c:v>H3</c:v>
                </c:pt>
                <c:pt idx="3">
                  <c:v>H4</c:v>
                </c:pt>
                <c:pt idx="4">
                  <c:v>H5</c:v>
                </c:pt>
                <c:pt idx="5">
                  <c:v>H6</c:v>
                </c:pt>
                <c:pt idx="6">
                  <c:v>H7</c:v>
                </c:pt>
                <c:pt idx="7">
                  <c:v>H8</c:v>
                </c:pt>
                <c:pt idx="8">
                  <c:v>H9</c:v>
                </c:pt>
                <c:pt idx="9">
                  <c:v>H10</c:v>
                </c:pt>
                <c:pt idx="10">
                  <c:v>H11</c:v>
                </c:pt>
                <c:pt idx="11">
                  <c:v>H12</c:v>
                </c:pt>
                <c:pt idx="12">
                  <c:v>H13</c:v>
                </c:pt>
                <c:pt idx="13">
                  <c:v>H14</c:v>
                </c:pt>
                <c:pt idx="14">
                  <c:v>H15</c:v>
                </c:pt>
                <c:pt idx="15">
                  <c:v>H16</c:v>
                </c:pt>
                <c:pt idx="16">
                  <c:v>H17</c:v>
                </c:pt>
                <c:pt idx="17">
                  <c:v>H18</c:v>
                </c:pt>
                <c:pt idx="18">
                  <c:v>H19</c:v>
                </c:pt>
                <c:pt idx="19">
                  <c:v>H20</c:v>
                </c:pt>
                <c:pt idx="20">
                  <c:v>H21</c:v>
                </c:pt>
                <c:pt idx="21">
                  <c:v>H22</c:v>
                </c:pt>
                <c:pt idx="22">
                  <c:v>H23</c:v>
                </c:pt>
                <c:pt idx="23">
                  <c:v>H24</c:v>
                </c:pt>
                <c:pt idx="24">
                  <c:v>H25</c:v>
                </c:pt>
                <c:pt idx="25">
                  <c:v>H26</c:v>
                </c:pt>
                <c:pt idx="26">
                  <c:v>H27</c:v>
                </c:pt>
                <c:pt idx="27">
                  <c:v>H28</c:v>
                </c:pt>
                <c:pt idx="28">
                  <c:v>H29</c:v>
                </c:pt>
                <c:pt idx="29">
                  <c:v>H30</c:v>
                </c:pt>
              </c:strCache>
            </c:strRef>
          </c:cat>
          <c:val>
            <c:numRef>
              <c:f>ホーム!$D$788:$AP$788</c:f>
              <c:numCache>
                <c:formatCode>0.0</c:formatCode>
                <c:ptCount val="39"/>
                <c:pt idx="0">
                  <c:v>91.412999999999997</c:v>
                </c:pt>
                <c:pt idx="1">
                  <c:v>97.03</c:v>
                </c:pt>
                <c:pt idx="2">
                  <c:v>97.725999999999999</c:v>
                </c:pt>
                <c:pt idx="3">
                  <c:v>102.884</c:v>
                </c:pt>
                <c:pt idx="4">
                  <c:v>113.836</c:v>
                </c:pt>
                <c:pt idx="5">
                  <c:v>116.34</c:v>
                </c:pt>
                <c:pt idx="6">
                  <c:v>123.608</c:v>
                </c:pt>
                <c:pt idx="7">
                  <c:v>126.127</c:v>
                </c:pt>
                <c:pt idx="8">
                  <c:v>136.86500000000001</c:v>
                </c:pt>
                <c:pt idx="9">
                  <c:v>142.40199999999999</c:v>
                </c:pt>
                <c:pt idx="10">
                  <c:v>150.12899999999999</c:v>
                </c:pt>
                <c:pt idx="11">
                  <c:v>164.35</c:v>
                </c:pt>
                <c:pt idx="12">
                  <c:v>174.411</c:v>
                </c:pt>
                <c:pt idx="13">
                  <c:v>185.80699999999999</c:v>
                </c:pt>
                <c:pt idx="14">
                  <c:v>192.60599999999999</c:v>
                </c:pt>
                <c:pt idx="15">
                  <c:v>202.36699999999999</c:v>
                </c:pt>
                <c:pt idx="16">
                  <c:v>215.99700000000001</c:v>
                </c:pt>
                <c:pt idx="17">
                  <c:v>220.71299999999999</c:v>
                </c:pt>
                <c:pt idx="18">
                  <c:v>226.22800000000001</c:v>
                </c:pt>
                <c:pt idx="19">
                  <c:v>983.57500000000005</c:v>
                </c:pt>
                <c:pt idx="20">
                  <c:v>1035.0519999999999</c:v>
                </c:pt>
                <c:pt idx="21">
                  <c:v>1064.1110000000001</c:v>
                </c:pt>
                <c:pt idx="22">
                  <c:v>1109.961</c:v>
                </c:pt>
                <c:pt idx="23">
                  <c:v>1189.3599999999999</c:v>
                </c:pt>
              </c:numCache>
            </c:numRef>
          </c:val>
          <c:smooth val="0"/>
        </c:ser>
        <c:dLbls>
          <c:showLegendKey val="0"/>
          <c:showVal val="0"/>
          <c:showCatName val="0"/>
          <c:showSerName val="0"/>
          <c:showPercent val="0"/>
          <c:showBubbleSize val="0"/>
        </c:dLbls>
        <c:marker val="1"/>
        <c:smooth val="0"/>
        <c:axId val="184052736"/>
        <c:axId val="193159936"/>
      </c:lineChart>
      <c:catAx>
        <c:axId val="184047104"/>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明朝"/>
                <a:ea typeface="明朝"/>
                <a:cs typeface="明朝"/>
              </a:defRPr>
            </a:pPr>
            <a:endParaRPr lang="ja-JP"/>
          </a:p>
        </c:txPr>
        <c:crossAx val="184049024"/>
        <c:crosses val="autoZero"/>
        <c:auto val="0"/>
        <c:lblAlgn val="ctr"/>
        <c:lblOffset val="100"/>
        <c:tickLblSkip val="2"/>
        <c:tickMarkSkip val="1"/>
        <c:noMultiLvlLbl val="0"/>
      </c:catAx>
      <c:valAx>
        <c:axId val="184049024"/>
        <c:scaling>
          <c:orientation val="minMax"/>
        </c:scaling>
        <c:delete val="0"/>
        <c:axPos val="l"/>
        <c:majorGridlines>
          <c:spPr>
            <a:ln w="3175">
              <a:pattFill prst="pct50">
                <a:fgClr>
                  <a:srgbClr val="000000"/>
                </a:fgClr>
                <a:bgClr>
                  <a:srgbClr val="FFFFFF"/>
                </a:bgClr>
              </a:pattFill>
              <a:prstDash val="solid"/>
            </a:ln>
          </c:spPr>
        </c:majorGridlines>
        <c:numFmt formatCode="0.0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明朝"/>
                <a:ea typeface="明朝"/>
                <a:cs typeface="明朝"/>
              </a:defRPr>
            </a:pPr>
            <a:endParaRPr lang="ja-JP"/>
          </a:p>
        </c:txPr>
        <c:crossAx val="184047104"/>
        <c:crosses val="autoZero"/>
        <c:crossBetween val="between"/>
      </c:valAx>
      <c:catAx>
        <c:axId val="184052736"/>
        <c:scaling>
          <c:orientation val="minMax"/>
        </c:scaling>
        <c:delete val="1"/>
        <c:axPos val="b"/>
        <c:majorTickMark val="out"/>
        <c:minorTickMark val="none"/>
        <c:tickLblPos val="nextTo"/>
        <c:crossAx val="193159936"/>
        <c:crosses val="autoZero"/>
        <c:auto val="0"/>
        <c:lblAlgn val="ctr"/>
        <c:lblOffset val="100"/>
        <c:noMultiLvlLbl val="0"/>
      </c:catAx>
      <c:valAx>
        <c:axId val="193159936"/>
        <c:scaling>
          <c:orientation val="minMax"/>
        </c:scaling>
        <c:delete val="0"/>
        <c:axPos val="r"/>
        <c:numFmt formatCode="0.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明朝"/>
                <a:ea typeface="明朝"/>
                <a:cs typeface="明朝"/>
              </a:defRPr>
            </a:pPr>
            <a:endParaRPr lang="ja-JP"/>
          </a:p>
        </c:txPr>
        <c:crossAx val="184052736"/>
        <c:crosses val="max"/>
        <c:crossBetween val="between"/>
      </c:valAx>
      <c:spPr>
        <a:noFill/>
        <a:ln w="12700">
          <a:solidFill>
            <a:srgbClr val="808080"/>
          </a:solidFill>
          <a:prstDash val="solid"/>
        </a:ln>
      </c:spPr>
    </c:plotArea>
    <c:legend>
      <c:legendPos val="r"/>
      <c:layout>
        <c:manualLayout>
          <c:xMode val="edge"/>
          <c:yMode val="edge"/>
          <c:x val="9.1247867759546811E-2"/>
          <c:y val="9.2105296011271529E-2"/>
          <c:w val="0.34450710420973912"/>
          <c:h val="0.2500004458672563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b="0" i="0" u="none" strike="noStrike" baseline="0">
                <a:solidFill>
                  <a:srgbClr val="000000"/>
                </a:solidFill>
                <a:latin typeface="Meiryo UI" panose="020B0604030504040204" pitchFamily="50" charset="-128"/>
                <a:ea typeface="Meiryo UI" panose="020B0604030504040204" pitchFamily="50" charset="-128"/>
              </a:rPr>
              <a:t>人口･出生率･死亡率の推移(全国)</a:t>
            </a:r>
          </a:p>
        </c:rich>
      </c:tx>
      <c:layout>
        <c:manualLayout>
          <c:xMode val="edge"/>
          <c:yMode val="edge"/>
          <c:x val="0.1868135713805005"/>
          <c:y val="1.8050743657042869E-2"/>
        </c:manualLayout>
      </c:layout>
      <c:overlay val="0"/>
      <c:spPr>
        <a:pattFill prst="pct5">
          <a:fgClr>
            <a:srgbClr val="CCFFFF"/>
          </a:fgClr>
          <a:bgClr>
            <a:schemeClr val="bg1"/>
          </a:bgClr>
        </a:pattFill>
        <a:ln w="25400">
          <a:noFill/>
        </a:ln>
      </c:spPr>
    </c:title>
    <c:autoTitleDeleted val="0"/>
    <c:plotArea>
      <c:layout>
        <c:manualLayout>
          <c:layoutTarget val="inner"/>
          <c:xMode val="edge"/>
          <c:yMode val="edge"/>
          <c:x val="6.043969855880691E-2"/>
          <c:y val="6.1977081775392601E-2"/>
          <c:w val="0.88207481107115127"/>
          <c:h val="0.85998592354726611"/>
        </c:manualLayout>
      </c:layout>
      <c:barChart>
        <c:barDir val="col"/>
        <c:grouping val="clustered"/>
        <c:varyColors val="0"/>
        <c:ser>
          <c:idx val="1"/>
          <c:order val="0"/>
          <c:tx>
            <c:strRef>
              <c:f>ホーム!$C$740</c:f>
              <c:strCache>
                <c:ptCount val="1"/>
                <c:pt idx="0">
                  <c:v>国勢調査人口･推計人口(百万人･10/1)</c:v>
                </c:pt>
              </c:strCache>
            </c:strRef>
          </c:tx>
          <c:spPr>
            <a:solidFill>
              <a:srgbClr val="CCFFFF"/>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ホーム!$D$740:$AP$740</c:f>
              <c:numCache>
                <c:formatCode>0.0</c:formatCode>
                <c:ptCount val="39"/>
                <c:pt idx="0">
                  <c:v>117.06</c:v>
                </c:pt>
                <c:pt idx="1">
                  <c:v>117.902</c:v>
                </c:pt>
                <c:pt idx="2">
                  <c:v>118.72799999999999</c:v>
                </c:pt>
                <c:pt idx="3">
                  <c:v>119.536</c:v>
                </c:pt>
                <c:pt idx="4">
                  <c:v>120.30500000000001</c:v>
                </c:pt>
                <c:pt idx="5">
                  <c:v>121.04900000000001</c:v>
                </c:pt>
                <c:pt idx="6">
                  <c:v>121.672</c:v>
                </c:pt>
                <c:pt idx="7">
                  <c:v>122.264</c:v>
                </c:pt>
                <c:pt idx="8">
                  <c:v>122.783</c:v>
                </c:pt>
                <c:pt idx="9">
                  <c:v>123.255</c:v>
                </c:pt>
                <c:pt idx="10">
                  <c:v>123.611</c:v>
                </c:pt>
                <c:pt idx="11">
                  <c:v>124.04300000000001</c:v>
                </c:pt>
                <c:pt idx="12">
                  <c:v>124.452</c:v>
                </c:pt>
                <c:pt idx="13">
                  <c:v>124.764</c:v>
                </c:pt>
                <c:pt idx="14">
                  <c:v>125.03400000000001</c:v>
                </c:pt>
                <c:pt idx="15">
                  <c:v>125.57</c:v>
                </c:pt>
                <c:pt idx="16">
                  <c:v>125.85899999999999</c:v>
                </c:pt>
                <c:pt idx="17">
                  <c:v>126.157</c:v>
                </c:pt>
                <c:pt idx="18">
                  <c:v>126.47199999999999</c:v>
                </c:pt>
                <c:pt idx="19">
                  <c:v>126.667</c:v>
                </c:pt>
                <c:pt idx="20">
                  <c:v>126.926</c:v>
                </c:pt>
                <c:pt idx="21">
                  <c:v>127.316</c:v>
                </c:pt>
                <c:pt idx="22">
                  <c:v>127.486</c:v>
                </c:pt>
                <c:pt idx="23">
                  <c:v>127.694</c:v>
                </c:pt>
                <c:pt idx="24">
                  <c:v>127.78700000000001</c:v>
                </c:pt>
                <c:pt idx="25">
                  <c:v>127.768</c:v>
                </c:pt>
                <c:pt idx="26">
                  <c:v>127.901</c:v>
                </c:pt>
                <c:pt idx="27">
                  <c:v>128.03299999999999</c:v>
                </c:pt>
                <c:pt idx="28">
                  <c:v>128.084</c:v>
                </c:pt>
                <c:pt idx="29">
                  <c:v>128.03200000000001</c:v>
                </c:pt>
                <c:pt idx="30">
                  <c:v>128.05699999999999</c:v>
                </c:pt>
                <c:pt idx="31">
                  <c:v>127.834</c:v>
                </c:pt>
                <c:pt idx="32">
                  <c:v>127.593</c:v>
                </c:pt>
                <c:pt idx="33">
                  <c:v>127.414</c:v>
                </c:pt>
                <c:pt idx="34">
                  <c:v>127.23699999999999</c:v>
                </c:pt>
                <c:pt idx="35">
                  <c:v>127.095</c:v>
                </c:pt>
              </c:numCache>
            </c:numRef>
          </c:val>
        </c:ser>
        <c:dLbls>
          <c:showLegendKey val="0"/>
          <c:showVal val="0"/>
          <c:showCatName val="0"/>
          <c:showSerName val="0"/>
          <c:showPercent val="0"/>
          <c:showBubbleSize val="0"/>
        </c:dLbls>
        <c:gapWidth val="0"/>
        <c:overlap val="40"/>
        <c:axId val="204015872"/>
        <c:axId val="204259712"/>
      </c:barChart>
      <c:lineChart>
        <c:grouping val="standard"/>
        <c:varyColors val="0"/>
        <c:ser>
          <c:idx val="2"/>
          <c:order val="1"/>
          <c:tx>
            <c:strRef>
              <c:f>ホーム!$C$744</c:f>
              <c:strCache>
                <c:ptCount val="1"/>
                <c:pt idx="0">
                  <c:v>出生率(人口千人当たり､人)</c:v>
                </c:pt>
              </c:strCache>
            </c:strRef>
          </c:tx>
          <c:spPr>
            <a:ln w="12700">
              <a:solidFill>
                <a:srgbClr val="00FF00"/>
              </a:solidFill>
              <a:prstDash val="solid"/>
            </a:ln>
          </c:spPr>
          <c:marker>
            <c:symbol val="triangle"/>
            <c:size val="5"/>
            <c:spPr>
              <a:solidFill>
                <a:srgbClr val="00FF00"/>
              </a:solidFill>
              <a:ln>
                <a:solidFill>
                  <a:srgbClr val="00FF00"/>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ホーム!$D$744:$AP$744</c:f>
              <c:numCache>
                <c:formatCode>0.00</c:formatCode>
                <c:ptCount val="39"/>
                <c:pt idx="0">
                  <c:v>13.6</c:v>
                </c:pt>
                <c:pt idx="1">
                  <c:v>13</c:v>
                </c:pt>
                <c:pt idx="2">
                  <c:v>12.8</c:v>
                </c:pt>
                <c:pt idx="3">
                  <c:v>12.7</c:v>
                </c:pt>
                <c:pt idx="4">
                  <c:v>12.5</c:v>
                </c:pt>
                <c:pt idx="5">
                  <c:v>11.9</c:v>
                </c:pt>
                <c:pt idx="6">
                  <c:v>11.4</c:v>
                </c:pt>
                <c:pt idx="7">
                  <c:v>11.1</c:v>
                </c:pt>
                <c:pt idx="8">
                  <c:v>10.8</c:v>
                </c:pt>
                <c:pt idx="9">
                  <c:v>10.199999999999999</c:v>
                </c:pt>
                <c:pt idx="10">
                  <c:v>10</c:v>
                </c:pt>
                <c:pt idx="11">
                  <c:v>9.9</c:v>
                </c:pt>
                <c:pt idx="12">
                  <c:v>9.8000000000000007</c:v>
                </c:pt>
                <c:pt idx="13">
                  <c:v>9.6</c:v>
                </c:pt>
                <c:pt idx="14">
                  <c:v>10</c:v>
                </c:pt>
                <c:pt idx="15">
                  <c:v>9.6</c:v>
                </c:pt>
                <c:pt idx="16">
                  <c:v>9.6999999999999993</c:v>
                </c:pt>
                <c:pt idx="17">
                  <c:v>9.5</c:v>
                </c:pt>
                <c:pt idx="18">
                  <c:v>9.6</c:v>
                </c:pt>
                <c:pt idx="19">
                  <c:v>9.4</c:v>
                </c:pt>
                <c:pt idx="20">
                  <c:v>9.5</c:v>
                </c:pt>
                <c:pt idx="21">
                  <c:v>9.3000000000000007</c:v>
                </c:pt>
                <c:pt idx="22">
                  <c:v>9.1999999999999993</c:v>
                </c:pt>
                <c:pt idx="23">
                  <c:v>8.9</c:v>
                </c:pt>
                <c:pt idx="24">
                  <c:v>8.8000000000000007</c:v>
                </c:pt>
                <c:pt idx="25">
                  <c:v>8.4</c:v>
                </c:pt>
                <c:pt idx="26">
                  <c:v>8.6999999999999993</c:v>
                </c:pt>
                <c:pt idx="27">
                  <c:v>8.6</c:v>
                </c:pt>
                <c:pt idx="28">
                  <c:v>8.6999999999999993</c:v>
                </c:pt>
                <c:pt idx="29">
                  <c:v>8.5</c:v>
                </c:pt>
                <c:pt idx="30">
                  <c:v>8.5</c:v>
                </c:pt>
                <c:pt idx="31">
                  <c:v>8.3000000000000007</c:v>
                </c:pt>
                <c:pt idx="32">
                  <c:v>8.1999999999999993</c:v>
                </c:pt>
                <c:pt idx="33">
                  <c:v>8.1999999999999993</c:v>
                </c:pt>
                <c:pt idx="34">
                  <c:v>8</c:v>
                </c:pt>
                <c:pt idx="35">
                  <c:v>8</c:v>
                </c:pt>
              </c:numCache>
            </c:numRef>
          </c:val>
          <c:smooth val="0"/>
        </c:ser>
        <c:ser>
          <c:idx val="0"/>
          <c:order val="2"/>
          <c:tx>
            <c:strRef>
              <c:f>ホーム!$C$745</c:f>
              <c:strCache>
                <c:ptCount val="1"/>
                <c:pt idx="0">
                  <c:v>死亡率(人口千人当たり､人)</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ホーム!$D$745:$AP$745</c:f>
              <c:numCache>
                <c:formatCode>0.00</c:formatCode>
                <c:ptCount val="39"/>
                <c:pt idx="0">
                  <c:v>6.2</c:v>
                </c:pt>
                <c:pt idx="1">
                  <c:v>6.1</c:v>
                </c:pt>
                <c:pt idx="2">
                  <c:v>6</c:v>
                </c:pt>
                <c:pt idx="3">
                  <c:v>6.2</c:v>
                </c:pt>
                <c:pt idx="4">
                  <c:v>6.2</c:v>
                </c:pt>
                <c:pt idx="5">
                  <c:v>6.3</c:v>
                </c:pt>
                <c:pt idx="6">
                  <c:v>6.2</c:v>
                </c:pt>
                <c:pt idx="7">
                  <c:v>6.2</c:v>
                </c:pt>
                <c:pt idx="8">
                  <c:v>6.5</c:v>
                </c:pt>
                <c:pt idx="9">
                  <c:v>6.4</c:v>
                </c:pt>
                <c:pt idx="10">
                  <c:v>6.7</c:v>
                </c:pt>
                <c:pt idx="11">
                  <c:v>6.7</c:v>
                </c:pt>
                <c:pt idx="12">
                  <c:v>6.9</c:v>
                </c:pt>
                <c:pt idx="13">
                  <c:v>7.1</c:v>
                </c:pt>
                <c:pt idx="14">
                  <c:v>7</c:v>
                </c:pt>
                <c:pt idx="15">
                  <c:v>7.4</c:v>
                </c:pt>
                <c:pt idx="16">
                  <c:v>7.2</c:v>
                </c:pt>
                <c:pt idx="17">
                  <c:v>7.3</c:v>
                </c:pt>
                <c:pt idx="18">
                  <c:v>7.5</c:v>
                </c:pt>
                <c:pt idx="19">
                  <c:v>7.8</c:v>
                </c:pt>
                <c:pt idx="20">
                  <c:v>7.7</c:v>
                </c:pt>
                <c:pt idx="21">
                  <c:v>7.7</c:v>
                </c:pt>
                <c:pt idx="22">
                  <c:v>7.8</c:v>
                </c:pt>
                <c:pt idx="23">
                  <c:v>8</c:v>
                </c:pt>
                <c:pt idx="24">
                  <c:v>8.1999999999999993</c:v>
                </c:pt>
                <c:pt idx="25">
                  <c:v>8.6</c:v>
                </c:pt>
                <c:pt idx="26">
                  <c:v>8.6</c:v>
                </c:pt>
                <c:pt idx="27">
                  <c:v>8.8000000000000007</c:v>
                </c:pt>
                <c:pt idx="28">
                  <c:v>9.1</c:v>
                </c:pt>
                <c:pt idx="29">
                  <c:v>9.1</c:v>
                </c:pt>
                <c:pt idx="30">
                  <c:v>9.5</c:v>
                </c:pt>
                <c:pt idx="31">
                  <c:v>9.9</c:v>
                </c:pt>
                <c:pt idx="32">
                  <c:v>10</c:v>
                </c:pt>
                <c:pt idx="33">
                  <c:v>10.1</c:v>
                </c:pt>
                <c:pt idx="34">
                  <c:v>10.1</c:v>
                </c:pt>
                <c:pt idx="35">
                  <c:v>10.3</c:v>
                </c:pt>
              </c:numCache>
            </c:numRef>
          </c:val>
          <c:smooth val="0"/>
        </c:ser>
        <c:dLbls>
          <c:showLegendKey val="0"/>
          <c:showVal val="0"/>
          <c:showCatName val="0"/>
          <c:showSerName val="0"/>
          <c:showPercent val="0"/>
          <c:showBubbleSize val="0"/>
        </c:dLbls>
        <c:marker val="1"/>
        <c:smooth val="0"/>
        <c:axId val="204261248"/>
        <c:axId val="206283520"/>
      </c:lineChart>
      <c:catAx>
        <c:axId val="204015872"/>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204259712"/>
        <c:crosses val="autoZero"/>
        <c:auto val="0"/>
        <c:lblAlgn val="ctr"/>
        <c:lblOffset val="0"/>
        <c:tickLblSkip val="2"/>
        <c:tickMarkSkip val="1"/>
        <c:noMultiLvlLbl val="0"/>
      </c:catAx>
      <c:valAx>
        <c:axId val="20425971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204015872"/>
        <c:crosses val="autoZero"/>
        <c:crossBetween val="between"/>
      </c:valAx>
      <c:catAx>
        <c:axId val="204261248"/>
        <c:scaling>
          <c:orientation val="minMax"/>
        </c:scaling>
        <c:delete val="1"/>
        <c:axPos val="b"/>
        <c:majorTickMark val="out"/>
        <c:minorTickMark val="none"/>
        <c:tickLblPos val="nextTo"/>
        <c:crossAx val="206283520"/>
        <c:crosses val="autoZero"/>
        <c:auto val="0"/>
        <c:lblAlgn val="ctr"/>
        <c:lblOffset val="100"/>
        <c:noMultiLvlLbl val="0"/>
      </c:catAx>
      <c:valAx>
        <c:axId val="206283520"/>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204261248"/>
        <c:crosses val="max"/>
        <c:crossBetween val="between"/>
      </c:valAx>
      <c:spPr>
        <a:noFill/>
        <a:ln w="12700">
          <a:solidFill>
            <a:srgbClr val="808080"/>
          </a:solidFill>
          <a:prstDash val="solid"/>
        </a:ln>
      </c:spPr>
    </c:plotArea>
    <c:legend>
      <c:legendPos val="r"/>
      <c:layout>
        <c:manualLayout>
          <c:xMode val="edge"/>
          <c:yMode val="edge"/>
          <c:x val="0.1927602641727546"/>
          <c:y val="0.70706673213192461"/>
          <c:w val="0.61770026894786301"/>
          <c:h val="0.11728830334755641"/>
        </c:manualLayout>
      </c:layout>
      <c:overlay val="0"/>
      <c:spPr>
        <a:solidFill>
          <a:srgbClr val="FFFFFF">
            <a:alpha val="63000"/>
          </a:srgbClr>
        </a:solidFill>
        <a:ln w="3175">
          <a:no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400" verticalDpi="4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世帯当たり･道路延長当たり</a:t>
            </a:r>
            <a:r>
              <a:rPr lang="ja-JP"/>
              <a:t>自動車台数(県)</a:t>
            </a:r>
          </a:p>
        </c:rich>
      </c:tx>
      <c:layout>
        <c:manualLayout>
          <c:xMode val="edge"/>
          <c:yMode val="edge"/>
          <c:x val="0.1360948816309204"/>
          <c:y val="1.6501623737710754E-2"/>
        </c:manualLayout>
      </c:layout>
      <c:overlay val="0"/>
      <c:spPr>
        <a:solidFill>
          <a:srgbClr val="FFFFFF"/>
        </a:solidFill>
        <a:ln w="25400">
          <a:noFill/>
        </a:ln>
      </c:spPr>
    </c:title>
    <c:autoTitleDeleted val="0"/>
    <c:plotArea>
      <c:layout>
        <c:manualLayout>
          <c:layoutTarget val="inner"/>
          <c:xMode val="edge"/>
          <c:yMode val="edge"/>
          <c:x val="0.1010166383518054"/>
          <c:y val="6.669626403082593E-2"/>
          <c:w val="0.82482960520993442"/>
          <c:h val="0.85112581671971854"/>
        </c:manualLayout>
      </c:layout>
      <c:barChart>
        <c:barDir val="col"/>
        <c:grouping val="clustered"/>
        <c:varyColors val="0"/>
        <c:ser>
          <c:idx val="3"/>
          <c:order val="0"/>
          <c:tx>
            <c:strRef>
              <c:f>ホーム!$C$322</c:f>
              <c:strCache>
                <c:ptCount val="1"/>
                <c:pt idx="0">
                  <c:v>保有車両数(軽2輪まで･千台)</c:v>
                </c:pt>
              </c:strCache>
            </c:strRef>
          </c:tx>
          <c:spPr>
            <a:solidFill>
              <a:srgbClr val="CCFFFF"/>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ホーム!$D$322:$AP$322</c:f>
              <c:numCache>
                <c:formatCode>0</c:formatCode>
                <c:ptCount val="39"/>
                <c:pt idx="0">
                  <c:v>722.48800000000006</c:v>
                </c:pt>
                <c:pt idx="1">
                  <c:v>757.971</c:v>
                </c:pt>
                <c:pt idx="2">
                  <c:v>793.78099999999995</c:v>
                </c:pt>
                <c:pt idx="3">
                  <c:v>829.71900000000005</c:v>
                </c:pt>
                <c:pt idx="4">
                  <c:v>864.84299999999996</c:v>
                </c:pt>
                <c:pt idx="5">
                  <c:v>900.58699999999999</c:v>
                </c:pt>
                <c:pt idx="6">
                  <c:v>938.60400000000004</c:v>
                </c:pt>
                <c:pt idx="7">
                  <c:v>984.12900000000002</c:v>
                </c:pt>
                <c:pt idx="8">
                  <c:v>1032.5450000000001</c:v>
                </c:pt>
                <c:pt idx="9">
                  <c:v>1087.6179999999999</c:v>
                </c:pt>
                <c:pt idx="10">
                  <c:v>1138.134</c:v>
                </c:pt>
                <c:pt idx="11">
                  <c:v>1185.654</c:v>
                </c:pt>
                <c:pt idx="12">
                  <c:v>1226.644</c:v>
                </c:pt>
                <c:pt idx="13">
                  <c:v>1268.529</c:v>
                </c:pt>
                <c:pt idx="14">
                  <c:v>1312.5619999999999</c:v>
                </c:pt>
                <c:pt idx="15">
                  <c:v>1360.8330000000001</c:v>
                </c:pt>
                <c:pt idx="16">
                  <c:v>1401.8009999999999</c:v>
                </c:pt>
                <c:pt idx="17">
                  <c:v>1429.7380000000001</c:v>
                </c:pt>
                <c:pt idx="18">
                  <c:v>1451.405</c:v>
                </c:pt>
                <c:pt idx="19">
                  <c:v>1475.289</c:v>
                </c:pt>
                <c:pt idx="20">
                  <c:v>1497.95</c:v>
                </c:pt>
                <c:pt idx="21">
                  <c:v>1514.3320000000001</c:v>
                </c:pt>
                <c:pt idx="22">
                  <c:v>1527.0170000000001</c:v>
                </c:pt>
                <c:pt idx="23">
                  <c:v>1541.4739999999999</c:v>
                </c:pt>
                <c:pt idx="24">
                  <c:v>1561.6759999999999</c:v>
                </c:pt>
                <c:pt idx="25">
                  <c:v>1574.2940000000001</c:v>
                </c:pt>
                <c:pt idx="26">
                  <c:v>1578.914</c:v>
                </c:pt>
                <c:pt idx="27">
                  <c:v>1572.434</c:v>
                </c:pt>
                <c:pt idx="28">
                  <c:v>1566.7090000000001</c:v>
                </c:pt>
                <c:pt idx="29">
                  <c:v>1566.712</c:v>
                </c:pt>
                <c:pt idx="30">
                  <c:v>1565.5450000000001</c:v>
                </c:pt>
                <c:pt idx="31">
                  <c:v>1595.991</c:v>
                </c:pt>
                <c:pt idx="32">
                  <c:v>1633.0229999999999</c:v>
                </c:pt>
                <c:pt idx="33">
                  <c:v>1662.1990000000001</c:v>
                </c:pt>
                <c:pt idx="34">
                  <c:v>1678.806</c:v>
                </c:pt>
              </c:numCache>
            </c:numRef>
          </c:val>
        </c:ser>
        <c:dLbls>
          <c:showLegendKey val="0"/>
          <c:showVal val="0"/>
          <c:showCatName val="0"/>
          <c:showSerName val="0"/>
          <c:showPercent val="0"/>
          <c:showBubbleSize val="0"/>
        </c:dLbls>
        <c:gapWidth val="0"/>
        <c:axId val="55566720"/>
        <c:axId val="55568256"/>
      </c:barChart>
      <c:lineChart>
        <c:grouping val="standard"/>
        <c:varyColors val="0"/>
        <c:ser>
          <c:idx val="1"/>
          <c:order val="1"/>
          <c:tx>
            <c:strRef>
              <c:f>ホーム!$C$332</c:f>
              <c:strCache>
                <c:ptCount val="1"/>
                <c:pt idx="0">
                  <c:v>国県市町村道1km当たり自動車数</c:v>
                </c:pt>
              </c:strCache>
            </c:strRef>
          </c:tx>
          <c:spPr>
            <a:ln w="12700">
              <a:solidFill>
                <a:srgbClr val="FF9999"/>
              </a:solidFill>
              <a:prstDash val="solid"/>
            </a:ln>
          </c:spPr>
          <c:marker>
            <c:symbol val="square"/>
            <c:size val="4"/>
            <c:spPr>
              <a:solidFill>
                <a:srgbClr val="FF66CC"/>
              </a:solidFill>
              <a:ln>
                <a:solidFill>
                  <a:srgbClr val="FF66CC"/>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ホーム!$D$332:$AP$332</c:f>
              <c:numCache>
                <c:formatCode>0.0</c:formatCode>
                <c:ptCount val="39"/>
                <c:pt idx="0">
                  <c:v>35.599836410491406</c:v>
                </c:pt>
                <c:pt idx="1">
                  <c:v>37.348223920530977</c:v>
                </c:pt>
                <c:pt idx="2">
                  <c:v>38.549151587555968</c:v>
                </c:pt>
                <c:pt idx="3">
                  <c:v>39.616828052483818</c:v>
                </c:pt>
                <c:pt idx="4">
                  <c:v>40.880870896989869</c:v>
                </c:pt>
                <c:pt idx="5">
                  <c:v>41.904919222751637</c:v>
                </c:pt>
                <c:pt idx="6">
                  <c:v>43.497587854464904</c:v>
                </c:pt>
                <c:pt idx="7">
                  <c:v>44.962239410816025</c:v>
                </c:pt>
                <c:pt idx="8">
                  <c:v>46.756190113930707</c:v>
                </c:pt>
                <c:pt idx="9">
                  <c:v>48.992243173361921</c:v>
                </c:pt>
                <c:pt idx="10">
                  <c:v>50.992123585336785</c:v>
                </c:pt>
                <c:pt idx="11">
                  <c:v>52.790051558785024</c:v>
                </c:pt>
                <c:pt idx="12">
                  <c:v>54.432596260944031</c:v>
                </c:pt>
                <c:pt idx="13">
                  <c:v>55.814963436204756</c:v>
                </c:pt>
                <c:pt idx="14">
                  <c:v>57.585430806421186</c:v>
                </c:pt>
                <c:pt idx="15">
                  <c:v>59.430731336634963</c:v>
                </c:pt>
                <c:pt idx="16">
                  <c:v>60.609772443283774</c:v>
                </c:pt>
                <c:pt idx="17">
                  <c:v>61.406685535860781</c:v>
                </c:pt>
                <c:pt idx="18">
                  <c:v>61.998564734326344</c:v>
                </c:pt>
                <c:pt idx="19">
                  <c:v>62.588094046174596</c:v>
                </c:pt>
                <c:pt idx="20">
                  <c:v>63.836814359927203</c:v>
                </c:pt>
                <c:pt idx="21">
                  <c:v>64.445692788261027</c:v>
                </c:pt>
                <c:pt idx="22">
                  <c:v>64.720838860892002</c:v>
                </c:pt>
                <c:pt idx="23">
                  <c:v>64.9903661698674</c:v>
                </c:pt>
                <c:pt idx="24">
                  <c:v>65.269449065057287</c:v>
                </c:pt>
                <c:pt idx="25">
                  <c:v>65.390692496843229</c:v>
                </c:pt>
                <c:pt idx="26">
                  <c:v>65.359434376215987</c:v>
                </c:pt>
                <c:pt idx="27">
                  <c:v>64.199846485497787</c:v>
                </c:pt>
                <c:pt idx="28">
                  <c:v>63.942086360297118</c:v>
                </c:pt>
                <c:pt idx="29">
                  <c:v>63.5696432628948</c:v>
                </c:pt>
                <c:pt idx="30">
                  <c:v>63.219094000113067</c:v>
                </c:pt>
                <c:pt idx="31">
                  <c:v>64.275427397756786</c:v>
                </c:pt>
                <c:pt idx="32">
                  <c:v>65.501179245283012</c:v>
                </c:pt>
                <c:pt idx="33">
                  <c:v>66.592643635795469</c:v>
                </c:pt>
                <c:pt idx="34">
                  <c:v>67.335932423651712</c:v>
                </c:pt>
              </c:numCache>
            </c:numRef>
          </c:val>
          <c:smooth val="0"/>
        </c:ser>
        <c:ser>
          <c:idx val="0"/>
          <c:order val="2"/>
          <c:tx>
            <c:strRef>
              <c:f>ホーム!$C$324</c:f>
              <c:strCache>
                <c:ptCount val="1"/>
                <c:pt idx="0">
                  <c:v>1世帯あたり保有車両数</c:v>
                </c:pt>
              </c:strCache>
            </c:strRef>
          </c:tx>
          <c:spPr>
            <a:ln w="12700"/>
          </c:spPr>
          <c:marker>
            <c:spPr>
              <a:noFill/>
            </c:spPr>
          </c:marker>
          <c:val>
            <c:numRef>
              <c:f>ホーム!$D$324:$AP$324</c:f>
              <c:numCache>
                <c:formatCode>0.00</c:formatCode>
                <c:ptCount val="39"/>
                <c:pt idx="0">
                  <c:v>1.213551692281851</c:v>
                </c:pt>
                <c:pt idx="1">
                  <c:v>1.2543560753370591</c:v>
                </c:pt>
                <c:pt idx="2">
                  <c:v>1.2875792185125168</c:v>
                </c:pt>
                <c:pt idx="3">
                  <c:v>1.3239957362473234</c:v>
                </c:pt>
                <c:pt idx="4">
                  <c:v>1.3626634902177661</c:v>
                </c:pt>
                <c:pt idx="5">
                  <c:v>1.398498680833024</c:v>
                </c:pt>
                <c:pt idx="6">
                  <c:v>1.4365845371144152</c:v>
                </c:pt>
                <c:pt idx="7">
                  <c:v>1.478948040725852</c:v>
                </c:pt>
                <c:pt idx="8">
                  <c:v>1.5270290854936341</c:v>
                </c:pt>
                <c:pt idx="9">
                  <c:v>1.5785938323229007</c:v>
                </c:pt>
                <c:pt idx="10">
                  <c:v>1.6199143453711913</c:v>
                </c:pt>
                <c:pt idx="11">
                  <c:v>1.6510734412925021</c:v>
                </c:pt>
                <c:pt idx="12">
                  <c:v>1.6727974918483708</c:v>
                </c:pt>
                <c:pt idx="13">
                  <c:v>1.6975397276772273</c:v>
                </c:pt>
                <c:pt idx="14">
                  <c:v>1.7252641665428916</c:v>
                </c:pt>
                <c:pt idx="15">
                  <c:v>1.7515200580736838</c:v>
                </c:pt>
                <c:pt idx="16">
                  <c:v>1.7785245032238746</c:v>
                </c:pt>
                <c:pt idx="17">
                  <c:v>1.7837610569785287</c:v>
                </c:pt>
                <c:pt idx="18">
                  <c:v>1.7851669544768005</c:v>
                </c:pt>
                <c:pt idx="19">
                  <c:v>1.7919041233657391</c:v>
                </c:pt>
                <c:pt idx="20">
                  <c:v>1.7991794122804701</c:v>
                </c:pt>
                <c:pt idx="21">
                  <c:v>1.7986179570564245</c:v>
                </c:pt>
                <c:pt idx="22">
                  <c:v>1.7954450055555882</c:v>
                </c:pt>
                <c:pt idx="23">
                  <c:v>1.7961124549653473</c:v>
                </c:pt>
                <c:pt idx="24">
                  <c:v>1.8025446314693554</c:v>
                </c:pt>
                <c:pt idx="25">
                  <c:v>1.7992219304080295</c:v>
                </c:pt>
                <c:pt idx="26">
                  <c:v>1.7869123889909335</c:v>
                </c:pt>
                <c:pt idx="27">
                  <c:v>1.7633699329723085</c:v>
                </c:pt>
                <c:pt idx="28">
                  <c:v>1.7420672293762418</c:v>
                </c:pt>
                <c:pt idx="29">
                  <c:v>1.7291653560340421</c:v>
                </c:pt>
                <c:pt idx="30">
                  <c:v>1.7108509968658068</c:v>
                </c:pt>
                <c:pt idx="31">
                  <c:v>1.7428201085009916</c:v>
                </c:pt>
                <c:pt idx="32">
                  <c:v>1.7648845870357921</c:v>
                </c:pt>
                <c:pt idx="33">
                  <c:v>1.7735325028675077</c:v>
                </c:pt>
                <c:pt idx="34">
                  <c:v>1.7717969934016946</c:v>
                </c:pt>
              </c:numCache>
            </c:numRef>
          </c:val>
          <c:smooth val="0"/>
        </c:ser>
        <c:dLbls>
          <c:showLegendKey val="0"/>
          <c:showVal val="0"/>
          <c:showCatName val="0"/>
          <c:showSerName val="0"/>
          <c:showPercent val="0"/>
          <c:showBubbleSize val="0"/>
        </c:dLbls>
        <c:marker val="1"/>
        <c:smooth val="0"/>
        <c:axId val="55569792"/>
        <c:axId val="55592064"/>
      </c:lineChart>
      <c:catAx>
        <c:axId val="55566720"/>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a:pPr>
            <a:endParaRPr lang="ja-JP"/>
          </a:p>
        </c:txPr>
        <c:crossAx val="55568256"/>
        <c:crosses val="autoZero"/>
        <c:auto val="0"/>
        <c:lblAlgn val="ctr"/>
        <c:lblOffset val="0"/>
        <c:tickLblSkip val="2"/>
        <c:tickMarkSkip val="1"/>
        <c:noMultiLvlLbl val="0"/>
      </c:catAx>
      <c:valAx>
        <c:axId val="55568256"/>
        <c:scaling>
          <c:orientation val="minMax"/>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a:pPr>
            <a:endParaRPr lang="ja-JP"/>
          </a:p>
        </c:txPr>
        <c:crossAx val="55566720"/>
        <c:crosses val="autoZero"/>
        <c:crossBetween val="between"/>
      </c:valAx>
      <c:catAx>
        <c:axId val="55569792"/>
        <c:scaling>
          <c:orientation val="minMax"/>
        </c:scaling>
        <c:delete val="1"/>
        <c:axPos val="b"/>
        <c:majorTickMark val="out"/>
        <c:minorTickMark val="none"/>
        <c:tickLblPos val="nextTo"/>
        <c:crossAx val="55592064"/>
        <c:crosses val="autoZero"/>
        <c:auto val="0"/>
        <c:lblAlgn val="ctr"/>
        <c:lblOffset val="100"/>
        <c:noMultiLvlLbl val="0"/>
      </c:catAx>
      <c:valAx>
        <c:axId val="55592064"/>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55569792"/>
        <c:crosses val="max"/>
        <c:crossBetween val="between"/>
      </c:valAx>
      <c:spPr>
        <a:noFill/>
        <a:ln w="12700">
          <a:solidFill>
            <a:srgbClr val="808080"/>
          </a:solidFill>
          <a:prstDash val="solid"/>
        </a:ln>
      </c:spPr>
    </c:plotArea>
    <c:legend>
      <c:legendPos val="r"/>
      <c:layout>
        <c:manualLayout>
          <c:xMode val="edge"/>
          <c:yMode val="edge"/>
          <c:x val="0.19196431688341106"/>
          <c:y val="0.6278716883813702"/>
          <c:w val="0.61383793909262918"/>
          <c:h val="0.1385775143221451"/>
        </c:manualLayout>
      </c:layout>
      <c:overlay val="0"/>
      <c:spPr>
        <a:solidFill>
          <a:srgbClr val="FFFFFF">
            <a:alpha val="50000"/>
          </a:srgbClr>
        </a:solidFill>
        <a:ln w="3175">
          <a:no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電力･自動車･ごみ･水道量の推移</a:t>
            </a:r>
            <a:r>
              <a:rPr lang="ja-JP"/>
              <a:t>(県内)</a:t>
            </a:r>
          </a:p>
        </c:rich>
      </c:tx>
      <c:layout>
        <c:manualLayout>
          <c:xMode val="edge"/>
          <c:yMode val="edge"/>
          <c:x val="0.14044378955554532"/>
          <c:y val="1.966759002770083E-3"/>
        </c:manualLayout>
      </c:layout>
      <c:overlay val="0"/>
      <c:spPr>
        <a:noFill/>
        <a:ln w="25400">
          <a:noFill/>
        </a:ln>
      </c:spPr>
    </c:title>
    <c:autoTitleDeleted val="0"/>
    <c:plotArea>
      <c:layout>
        <c:manualLayout>
          <c:layoutTarget val="inner"/>
          <c:xMode val="edge"/>
          <c:yMode val="edge"/>
          <c:x val="6.7542937921782079E-2"/>
          <c:y val="8.1097112860892384E-2"/>
          <c:w val="0.85808127785196431"/>
          <c:h val="0.83361986607629723"/>
        </c:manualLayout>
      </c:layout>
      <c:barChart>
        <c:barDir val="col"/>
        <c:grouping val="clustered"/>
        <c:varyColors val="0"/>
        <c:ser>
          <c:idx val="1"/>
          <c:order val="0"/>
          <c:tx>
            <c:strRef>
              <c:f>ホーム!$C$60</c:f>
              <c:strCache>
                <c:ptCount val="1"/>
                <c:pt idx="0">
                  <c:v>1人当たり使用電力量(kwh/人/年)</c:v>
                </c:pt>
              </c:strCache>
            </c:strRef>
          </c:tx>
          <c:spPr>
            <a:solidFill>
              <a:srgbClr val="CCFFFF"/>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ホーム!$D$60:$AP$60</c:f>
              <c:numCache>
                <c:formatCode>0</c:formatCode>
                <c:ptCount val="39"/>
                <c:pt idx="0">
                  <c:v>3013.6693687809748</c:v>
                </c:pt>
                <c:pt idx="1">
                  <c:v>3078.8678308886442</c:v>
                </c:pt>
                <c:pt idx="2">
                  <c:v>3219.3343285674696</c:v>
                </c:pt>
                <c:pt idx="3">
                  <c:v>3393.0233620975896</c:v>
                </c:pt>
                <c:pt idx="4">
                  <c:v>3528.4210146289265</c:v>
                </c:pt>
                <c:pt idx="5">
                  <c:v>3671.9135043732581</c:v>
                </c:pt>
                <c:pt idx="6">
                  <c:v>3731.6538607682805</c:v>
                </c:pt>
                <c:pt idx="7">
                  <c:v>3728.5502619986596</c:v>
                </c:pt>
                <c:pt idx="8">
                  <c:v>3901.9621966410323</c:v>
                </c:pt>
                <c:pt idx="9">
                  <c:v>4154.3959117906306</c:v>
                </c:pt>
                <c:pt idx="10">
                  <c:v>4383.6899025953517</c:v>
                </c:pt>
                <c:pt idx="11">
                  <c:v>4461.088054435817</c:v>
                </c:pt>
                <c:pt idx="12">
                  <c:v>4540.3487206086511</c:v>
                </c:pt>
                <c:pt idx="13">
                  <c:v>4610.2141248784719</c:v>
                </c:pt>
                <c:pt idx="14">
                  <c:v>4992.4170587410817</c:v>
                </c:pt>
                <c:pt idx="15">
                  <c:v>5084.9240726418893</c:v>
                </c:pt>
                <c:pt idx="16">
                  <c:v>5330.1495825840821</c:v>
                </c:pt>
                <c:pt idx="17">
                  <c:v>5532.7540689783646</c:v>
                </c:pt>
                <c:pt idx="18">
                  <c:v>5556.570599226171</c:v>
                </c:pt>
                <c:pt idx="19">
                  <c:v>5771.4542715701464</c:v>
                </c:pt>
                <c:pt idx="20">
                  <c:v>5967.0769556025371</c:v>
                </c:pt>
                <c:pt idx="21">
                  <c:v>5821.5466441536519</c:v>
                </c:pt>
                <c:pt idx="22">
                  <c:v>5937.618826509075</c:v>
                </c:pt>
                <c:pt idx="23">
                  <c:v>5944.8054031236807</c:v>
                </c:pt>
                <c:pt idx="24">
                  <c:v>6197.5405748098055</c:v>
                </c:pt>
                <c:pt idx="25">
                  <c:v>6376.7254237288134</c:v>
                </c:pt>
                <c:pt idx="26">
                  <c:v>6453.0262934690427</c:v>
                </c:pt>
                <c:pt idx="27">
                  <c:v>6658.9885301614277</c:v>
                </c:pt>
                <c:pt idx="28">
                  <c:v>6393.7816091954019</c:v>
                </c:pt>
                <c:pt idx="29">
                  <c:v>6262.1963373083481</c:v>
                </c:pt>
                <c:pt idx="30">
                  <c:v>6467.5485519591139</c:v>
                </c:pt>
                <c:pt idx="31">
                  <c:v>5414.5696474634569</c:v>
                </c:pt>
                <c:pt idx="32">
                  <c:v>5950.1940747101762</c:v>
                </c:pt>
                <c:pt idx="33">
                  <c:v>6005.8649807115307</c:v>
                </c:pt>
                <c:pt idx="34">
                  <c:v>5950.1708779443252</c:v>
                </c:pt>
              </c:numCache>
            </c:numRef>
          </c:val>
        </c:ser>
        <c:dLbls>
          <c:showLegendKey val="0"/>
          <c:showVal val="0"/>
          <c:showCatName val="0"/>
          <c:showSerName val="0"/>
          <c:showPercent val="0"/>
          <c:showBubbleSize val="0"/>
        </c:dLbls>
        <c:gapWidth val="0"/>
        <c:axId val="55632640"/>
        <c:axId val="55634560"/>
      </c:barChart>
      <c:lineChart>
        <c:grouping val="standard"/>
        <c:varyColors val="0"/>
        <c:ser>
          <c:idx val="3"/>
          <c:order val="3"/>
          <c:tx>
            <c:strRef>
              <c:f>ホーム!$C$325</c:f>
              <c:strCache>
                <c:ptCount val="1"/>
                <c:pt idx="0">
                  <c:v>千世帯あたり保有車両数</c:v>
                </c:pt>
              </c:strCache>
            </c:strRef>
          </c:tx>
          <c:spPr>
            <a:ln w="9525">
              <a:solidFill>
                <a:srgbClr val="C00000"/>
              </a:solidFill>
            </a:ln>
          </c:spPr>
          <c:marker>
            <c:symbol val="x"/>
            <c:size val="3"/>
            <c:spPr>
              <a:ln>
                <a:solidFill>
                  <a:srgbClr val="C00000"/>
                </a:solidFill>
              </a:ln>
            </c:spPr>
          </c:marker>
          <c:val>
            <c:numRef>
              <c:f>ホーム!$D$325:$AP$325</c:f>
              <c:numCache>
                <c:formatCode>0</c:formatCode>
                <c:ptCount val="39"/>
                <c:pt idx="0">
                  <c:v>1213.551692281851</c:v>
                </c:pt>
                <c:pt idx="1">
                  <c:v>1254.3560753370591</c:v>
                </c:pt>
                <c:pt idx="2">
                  <c:v>1287.5792185125167</c:v>
                </c:pt>
                <c:pt idx="3">
                  <c:v>1323.9957362473233</c:v>
                </c:pt>
                <c:pt idx="4">
                  <c:v>1362.6634902177661</c:v>
                </c:pt>
                <c:pt idx="5">
                  <c:v>1398.4986808330241</c:v>
                </c:pt>
                <c:pt idx="6">
                  <c:v>1436.5845371144153</c:v>
                </c:pt>
                <c:pt idx="7">
                  <c:v>1478.948040725852</c:v>
                </c:pt>
                <c:pt idx="8">
                  <c:v>1527.0290854936341</c:v>
                </c:pt>
                <c:pt idx="9">
                  <c:v>1578.5938323229007</c:v>
                </c:pt>
                <c:pt idx="10">
                  <c:v>1619.9143453711913</c:v>
                </c:pt>
                <c:pt idx="11">
                  <c:v>1651.0734412925021</c:v>
                </c:pt>
                <c:pt idx="12">
                  <c:v>1672.7974918483708</c:v>
                </c:pt>
                <c:pt idx="13">
                  <c:v>1697.5397276772273</c:v>
                </c:pt>
                <c:pt idx="14">
                  <c:v>1725.2641665428916</c:v>
                </c:pt>
                <c:pt idx="15">
                  <c:v>1751.5200580736839</c:v>
                </c:pt>
                <c:pt idx="16">
                  <c:v>1778.5245032238745</c:v>
                </c:pt>
                <c:pt idx="17">
                  <c:v>1783.7610569785288</c:v>
                </c:pt>
                <c:pt idx="18">
                  <c:v>1785.1669544768006</c:v>
                </c:pt>
                <c:pt idx="19">
                  <c:v>1791.9041233657392</c:v>
                </c:pt>
                <c:pt idx="20">
                  <c:v>1799.1794122804702</c:v>
                </c:pt>
                <c:pt idx="21">
                  <c:v>1798.6179570564245</c:v>
                </c:pt>
                <c:pt idx="22">
                  <c:v>1795.4450055555881</c:v>
                </c:pt>
                <c:pt idx="23">
                  <c:v>1796.1124549653473</c:v>
                </c:pt>
                <c:pt idx="24">
                  <c:v>1802.5446314693554</c:v>
                </c:pt>
                <c:pt idx="25">
                  <c:v>1799.2219304080295</c:v>
                </c:pt>
                <c:pt idx="26">
                  <c:v>1786.9123889909336</c:v>
                </c:pt>
                <c:pt idx="27">
                  <c:v>1763.3699329723086</c:v>
                </c:pt>
                <c:pt idx="28">
                  <c:v>1742.0672293762418</c:v>
                </c:pt>
                <c:pt idx="29">
                  <c:v>1729.1653560340421</c:v>
                </c:pt>
                <c:pt idx="30">
                  <c:v>1710.8509968658068</c:v>
                </c:pt>
                <c:pt idx="31">
                  <c:v>1742.8201085009916</c:v>
                </c:pt>
                <c:pt idx="32">
                  <c:v>1764.884587035792</c:v>
                </c:pt>
                <c:pt idx="33">
                  <c:v>1773.5325028675077</c:v>
                </c:pt>
                <c:pt idx="34">
                  <c:v>1771.7969934016946</c:v>
                </c:pt>
              </c:numCache>
            </c:numRef>
          </c:val>
          <c:smooth val="0"/>
        </c:ser>
        <c:dLbls>
          <c:showLegendKey val="0"/>
          <c:showVal val="0"/>
          <c:showCatName val="0"/>
          <c:showSerName val="0"/>
          <c:showPercent val="0"/>
          <c:showBubbleSize val="0"/>
        </c:dLbls>
        <c:marker val="1"/>
        <c:smooth val="0"/>
        <c:axId val="55632640"/>
        <c:axId val="55634560"/>
      </c:lineChart>
      <c:lineChart>
        <c:grouping val="standard"/>
        <c:varyColors val="0"/>
        <c:ser>
          <c:idx val="0"/>
          <c:order val="1"/>
          <c:tx>
            <c:strRef>
              <c:f>ホーム!$C$390</c:f>
              <c:strCache>
                <c:ptCount val="1"/>
                <c:pt idx="0">
                  <c:v>1人当たり一般廃棄物発生量(kg/年/人)</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ホーム!$D$390:$AP$390</c:f>
              <c:numCache>
                <c:formatCode>0</c:formatCode>
                <c:ptCount val="39"/>
                <c:pt idx="0">
                  <c:v>247.33662653478461</c:v>
                </c:pt>
                <c:pt idx="1">
                  <c:v>250.13260311470773</c:v>
                </c:pt>
                <c:pt idx="2">
                  <c:v>262.10043637012149</c:v>
                </c:pt>
                <c:pt idx="3">
                  <c:v>265.47850888483481</c:v>
                </c:pt>
                <c:pt idx="4">
                  <c:v>263.50812815839191</c:v>
                </c:pt>
                <c:pt idx="5">
                  <c:v>268.26418293475837</c:v>
                </c:pt>
                <c:pt idx="6">
                  <c:v>295.54953927994683</c:v>
                </c:pt>
                <c:pt idx="7">
                  <c:v>304.02858348490622</c:v>
                </c:pt>
                <c:pt idx="8">
                  <c:v>316.93660169528533</c:v>
                </c:pt>
                <c:pt idx="9">
                  <c:v>325.29876941391871</c:v>
                </c:pt>
                <c:pt idx="10">
                  <c:v>340.96162963107912</c:v>
                </c:pt>
                <c:pt idx="11">
                  <c:v>334.91001277494257</c:v>
                </c:pt>
                <c:pt idx="12">
                  <c:v>348.04070816542088</c:v>
                </c:pt>
                <c:pt idx="13">
                  <c:v>345.65444260598531</c:v>
                </c:pt>
                <c:pt idx="14">
                  <c:v>357.57532760348084</c:v>
                </c:pt>
                <c:pt idx="15">
                  <c:v>365.11648578909012</c:v>
                </c:pt>
                <c:pt idx="16">
                  <c:v>366.71464157840876</c:v>
                </c:pt>
                <c:pt idx="17">
                  <c:v>371.70771833104152</c:v>
                </c:pt>
                <c:pt idx="18">
                  <c:v>361.87211127953151</c:v>
                </c:pt>
                <c:pt idx="19">
                  <c:v>364.05380282952882</c:v>
                </c:pt>
                <c:pt idx="20">
                  <c:v>386.88879492600421</c:v>
                </c:pt>
                <c:pt idx="21">
                  <c:v>370.51160827353311</c:v>
                </c:pt>
                <c:pt idx="22">
                  <c:v>358.96200928661881</c:v>
                </c:pt>
                <c:pt idx="23">
                  <c:v>366.57408189109327</c:v>
                </c:pt>
                <c:pt idx="24">
                  <c:v>356.54311073541845</c:v>
                </c:pt>
                <c:pt idx="25">
                  <c:v>354.16483050847455</c:v>
                </c:pt>
                <c:pt idx="26">
                  <c:v>349.74851569126378</c:v>
                </c:pt>
                <c:pt idx="27">
                  <c:v>337.7039082412914</c:v>
                </c:pt>
                <c:pt idx="28">
                  <c:v>323.22605363984673</c:v>
                </c:pt>
                <c:pt idx="29">
                  <c:v>310.9412265758092</c:v>
                </c:pt>
                <c:pt idx="30">
                  <c:v>304.70698466780237</c:v>
                </c:pt>
                <c:pt idx="31">
                  <c:v>321.99484092863287</c:v>
                </c:pt>
                <c:pt idx="32">
                  <c:v>326.58394160583941</c:v>
                </c:pt>
                <c:pt idx="33">
                  <c:v>326.8238319759966</c:v>
                </c:pt>
                <c:pt idx="34">
                  <c:v>324.00342612419701</c:v>
                </c:pt>
              </c:numCache>
            </c:numRef>
          </c:val>
          <c:smooth val="0"/>
        </c:ser>
        <c:ser>
          <c:idx val="2"/>
          <c:order val="2"/>
          <c:tx>
            <c:strRef>
              <c:f>ホーム!$C$537</c:f>
              <c:strCache>
                <c:ptCount val="1"/>
                <c:pt idx="0">
                  <c:v>1人1日水道使用量(上水道+簡水･L/人日)</c:v>
                </c:pt>
              </c:strCache>
            </c:strRef>
          </c:tx>
          <c:spPr>
            <a:ln w="12700">
              <a:solidFill>
                <a:srgbClr val="33CC33"/>
              </a:solidFill>
            </a:ln>
          </c:spPr>
          <c:marker>
            <c:symbol val="triangle"/>
            <c:size val="5"/>
            <c:spPr>
              <a:noFill/>
              <a:ln>
                <a:solidFill>
                  <a:srgbClr val="33CC33"/>
                </a:solidFill>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ホーム!$D$537:$AP$537</c:f>
              <c:numCache>
                <c:formatCode>0</c:formatCode>
                <c:ptCount val="39"/>
                <c:pt idx="0">
                  <c:v>255.61277250227033</c:v>
                </c:pt>
                <c:pt idx="1">
                  <c:v>272.72383978332203</c:v>
                </c:pt>
                <c:pt idx="2">
                  <c:v>277.5310233682514</c:v>
                </c:pt>
                <c:pt idx="3">
                  <c:v>287.74407074217953</c:v>
                </c:pt>
                <c:pt idx="4">
                  <c:v>296.62699165282214</c:v>
                </c:pt>
                <c:pt idx="5">
                  <c:v>298.88950443190976</c:v>
                </c:pt>
                <c:pt idx="6">
                  <c:v>299.3669856758616</c:v>
                </c:pt>
                <c:pt idx="7">
                  <c:v>307.73730423875111</c:v>
                </c:pt>
                <c:pt idx="8">
                  <c:v>304.44121315904079</c:v>
                </c:pt>
                <c:pt idx="9">
                  <c:v>317.50925086382239</c:v>
                </c:pt>
                <c:pt idx="10">
                  <c:v>326.32707382885548</c:v>
                </c:pt>
                <c:pt idx="11">
                  <c:v>329.30129130889293</c:v>
                </c:pt>
                <c:pt idx="12">
                  <c:v>331.76555629755688</c:v>
                </c:pt>
                <c:pt idx="13">
                  <c:v>331.25420820249423</c:v>
                </c:pt>
                <c:pt idx="14">
                  <c:v>343.23448761911527</c:v>
                </c:pt>
                <c:pt idx="15">
                  <c:v>341.94815812536393</c:v>
                </c:pt>
                <c:pt idx="16">
                  <c:v>339.68246177434361</c:v>
                </c:pt>
                <c:pt idx="17">
                  <c:v>340.33628153368647</c:v>
                </c:pt>
                <c:pt idx="18">
                  <c:v>335.13073321117992</c:v>
                </c:pt>
                <c:pt idx="19">
                  <c:v>336.93289993034591</c:v>
                </c:pt>
                <c:pt idx="20">
                  <c:v>338.34418108199037</c:v>
                </c:pt>
                <c:pt idx="21">
                  <c:v>333.03821441435161</c:v>
                </c:pt>
                <c:pt idx="22">
                  <c:v>330.13408035522281</c:v>
                </c:pt>
                <c:pt idx="23">
                  <c:v>325.94835552507544</c:v>
                </c:pt>
                <c:pt idx="24">
                  <c:v>328.43642492026129</c:v>
                </c:pt>
                <c:pt idx="25">
                  <c:v>330.37618725350632</c:v>
                </c:pt>
                <c:pt idx="26">
                  <c:v>327.66469303623768</c:v>
                </c:pt>
                <c:pt idx="27">
                  <c:v>327.9763227776283</c:v>
                </c:pt>
                <c:pt idx="28">
                  <c:v>320.58716291071255</c:v>
                </c:pt>
                <c:pt idx="29">
                  <c:v>319.76801463689247</c:v>
                </c:pt>
                <c:pt idx="30">
                  <c:v>318.92826984424852</c:v>
                </c:pt>
                <c:pt idx="31">
                  <c:v>319.12377191840017</c:v>
                </c:pt>
                <c:pt idx="32">
                  <c:v>321.14370005914549</c:v>
                </c:pt>
                <c:pt idx="33">
                  <c:v>318.00408245135861</c:v>
                </c:pt>
              </c:numCache>
            </c:numRef>
          </c:val>
          <c:smooth val="0"/>
        </c:ser>
        <c:dLbls>
          <c:showLegendKey val="0"/>
          <c:showVal val="0"/>
          <c:showCatName val="0"/>
          <c:showSerName val="0"/>
          <c:showPercent val="0"/>
          <c:showBubbleSize val="0"/>
        </c:dLbls>
        <c:marker val="1"/>
        <c:smooth val="0"/>
        <c:axId val="55710080"/>
        <c:axId val="55711616"/>
      </c:lineChart>
      <c:catAx>
        <c:axId val="55632640"/>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a:pPr>
            <a:endParaRPr lang="ja-JP"/>
          </a:p>
        </c:txPr>
        <c:crossAx val="55634560"/>
        <c:crosses val="autoZero"/>
        <c:auto val="0"/>
        <c:lblAlgn val="ctr"/>
        <c:lblOffset val="0"/>
        <c:tickLblSkip val="2"/>
        <c:tickMarkSkip val="1"/>
        <c:noMultiLvlLbl val="0"/>
      </c:catAx>
      <c:valAx>
        <c:axId val="55634560"/>
        <c:scaling>
          <c:orientation val="minMax"/>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a:pPr>
            <a:endParaRPr lang="ja-JP"/>
          </a:p>
        </c:txPr>
        <c:crossAx val="55632640"/>
        <c:crosses val="autoZero"/>
        <c:crossBetween val="between"/>
      </c:valAx>
      <c:catAx>
        <c:axId val="55710080"/>
        <c:scaling>
          <c:orientation val="minMax"/>
        </c:scaling>
        <c:delete val="1"/>
        <c:axPos val="b"/>
        <c:majorTickMark val="out"/>
        <c:minorTickMark val="none"/>
        <c:tickLblPos val="nextTo"/>
        <c:crossAx val="55711616"/>
        <c:crosses val="autoZero"/>
        <c:auto val="0"/>
        <c:lblAlgn val="ctr"/>
        <c:lblOffset val="100"/>
        <c:noMultiLvlLbl val="0"/>
      </c:catAx>
      <c:valAx>
        <c:axId val="55711616"/>
        <c:scaling>
          <c:orientation val="minMax"/>
        </c:scaling>
        <c:delete val="0"/>
        <c:axPos val="r"/>
        <c:numFmt formatCode="0" sourceLinked="1"/>
        <c:majorTickMark val="in"/>
        <c:minorTickMark val="none"/>
        <c:tickLblPos val="nextTo"/>
        <c:spPr>
          <a:ln w="3175">
            <a:solidFill>
              <a:srgbClr val="000000"/>
            </a:solidFill>
            <a:prstDash val="solid"/>
          </a:ln>
        </c:spPr>
        <c:txPr>
          <a:bodyPr rot="0" vert="horz"/>
          <a:lstStyle/>
          <a:p>
            <a:pPr>
              <a:defRPr/>
            </a:pPr>
            <a:endParaRPr lang="ja-JP"/>
          </a:p>
        </c:txPr>
        <c:crossAx val="55710080"/>
        <c:crosses val="max"/>
        <c:crossBetween val="between"/>
      </c:valAx>
      <c:spPr>
        <a:noFill/>
        <a:ln w="12700">
          <a:solidFill>
            <a:srgbClr val="808080"/>
          </a:solidFill>
          <a:prstDash val="solid"/>
        </a:ln>
      </c:spPr>
    </c:plotArea>
    <c:legend>
      <c:legendPos val="r"/>
      <c:layout>
        <c:manualLayout>
          <c:xMode val="edge"/>
          <c:yMode val="edge"/>
          <c:x val="0.17535367109418204"/>
          <c:y val="0.51976787516945"/>
          <c:w val="0.6449548895389593"/>
          <c:h val="0.14097934434096016"/>
        </c:manualLayout>
      </c:layout>
      <c:overlay val="0"/>
      <c:spPr>
        <a:solidFill>
          <a:srgbClr val="FFFFFF">
            <a:alpha val="88000"/>
          </a:srgbClr>
        </a:solidFill>
        <a:ln w="3175">
          <a:no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b="0" i="0" u="none" strike="noStrike" baseline="0">
                <a:solidFill>
                  <a:srgbClr val="000000"/>
                </a:solidFill>
                <a:latin typeface="Meiryo UI" panose="020B0604030504040204" pitchFamily="50" charset="-128"/>
                <a:ea typeface="Meiryo UI" panose="020B0604030504040204" pitchFamily="50" charset="-128"/>
              </a:rPr>
              <a:t>金属･自動車生産の推移(全国)</a:t>
            </a:r>
          </a:p>
        </c:rich>
      </c:tx>
      <c:layout>
        <c:manualLayout>
          <c:xMode val="edge"/>
          <c:yMode val="edge"/>
          <c:x val="0.46065259117082535"/>
          <c:y val="1.7857025118237033E-2"/>
        </c:manualLayout>
      </c:layout>
      <c:overlay val="0"/>
      <c:spPr>
        <a:noFill/>
        <a:ln w="25400">
          <a:noFill/>
        </a:ln>
      </c:spPr>
    </c:title>
    <c:autoTitleDeleted val="0"/>
    <c:plotArea>
      <c:layout>
        <c:manualLayout>
          <c:layoutTarget val="inner"/>
          <c:xMode val="edge"/>
          <c:yMode val="edge"/>
          <c:x val="7.9566710397899254E-2"/>
          <c:y val="8.2983783506279316E-2"/>
          <c:w val="0.87205280793134687"/>
          <c:h val="0.84108323867829482"/>
        </c:manualLayout>
      </c:layout>
      <c:barChart>
        <c:barDir val="col"/>
        <c:grouping val="stacked"/>
        <c:varyColors val="0"/>
        <c:ser>
          <c:idx val="2"/>
          <c:order val="0"/>
          <c:tx>
            <c:strRef>
              <c:f>ホーム!$C$798</c:f>
              <c:strCache>
                <c:ptCount val="1"/>
                <c:pt idx="0">
                  <c:v>銑鉄生産高(百万t)</c:v>
                </c:pt>
              </c:strCache>
            </c:strRef>
          </c:tx>
          <c:spPr>
            <a:solidFill>
              <a:srgbClr val="FFFFC0"/>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ホーム!$D$798:$AP$798</c:f>
              <c:numCache>
                <c:formatCode>0.0</c:formatCode>
                <c:ptCount val="39"/>
                <c:pt idx="0">
                  <c:v>87.040999999999997</c:v>
                </c:pt>
                <c:pt idx="1">
                  <c:v>80.048000000000002</c:v>
                </c:pt>
                <c:pt idx="2">
                  <c:v>77.658000000000001</c:v>
                </c:pt>
                <c:pt idx="3">
                  <c:v>72.936000000000007</c:v>
                </c:pt>
                <c:pt idx="4">
                  <c:v>80.403000000000006</c:v>
                </c:pt>
                <c:pt idx="5">
                  <c:v>80.569000000000003</c:v>
                </c:pt>
                <c:pt idx="6">
                  <c:v>74.650999999999996</c:v>
                </c:pt>
                <c:pt idx="7">
                  <c:v>73.418000000000006</c:v>
                </c:pt>
                <c:pt idx="8">
                  <c:v>79.295000000000002</c:v>
                </c:pt>
                <c:pt idx="9">
                  <c:v>80.197000000000003</c:v>
                </c:pt>
                <c:pt idx="10">
                  <c:v>80.228999999999999</c:v>
                </c:pt>
                <c:pt idx="11">
                  <c:v>79.984999999999999</c:v>
                </c:pt>
                <c:pt idx="12">
                  <c:v>73.144000000000005</c:v>
                </c:pt>
                <c:pt idx="13">
                  <c:v>73.738</c:v>
                </c:pt>
                <c:pt idx="14">
                  <c:v>73.775999999999996</c:v>
                </c:pt>
                <c:pt idx="15">
                  <c:v>74.905000000000001</c:v>
                </c:pt>
                <c:pt idx="16">
                  <c:v>74.596999999999994</c:v>
                </c:pt>
                <c:pt idx="17">
                  <c:v>78.519000000000005</c:v>
                </c:pt>
                <c:pt idx="18">
                  <c:v>74.980999999999995</c:v>
                </c:pt>
                <c:pt idx="19">
                  <c:v>74.52</c:v>
                </c:pt>
                <c:pt idx="20">
                  <c:v>81.070999999999998</c:v>
                </c:pt>
                <c:pt idx="21">
                  <c:v>78.835999999999999</c:v>
                </c:pt>
                <c:pt idx="22">
                  <c:v>80.978999999999999</c:v>
                </c:pt>
                <c:pt idx="23">
                  <c:v>82.090999999999994</c:v>
                </c:pt>
                <c:pt idx="24">
                  <c:v>82.974000000000004</c:v>
                </c:pt>
                <c:pt idx="25">
                  <c:v>83.058000000000007</c:v>
                </c:pt>
                <c:pt idx="26">
                  <c:v>84.27</c:v>
                </c:pt>
                <c:pt idx="27">
                  <c:v>86.771000000000001</c:v>
                </c:pt>
                <c:pt idx="28">
                  <c:v>86.171000000000006</c:v>
                </c:pt>
                <c:pt idx="29">
                  <c:v>66.942999999999998</c:v>
                </c:pt>
                <c:pt idx="30">
                  <c:v>82.283000000000001</c:v>
                </c:pt>
                <c:pt idx="31">
                  <c:v>81.028000000000006</c:v>
                </c:pt>
                <c:pt idx="32">
                  <c:v>81.405000000000001</c:v>
                </c:pt>
                <c:pt idx="33">
                  <c:v>83.849048999999994</c:v>
                </c:pt>
                <c:pt idx="34">
                  <c:v>83.872489999999999</c:v>
                </c:pt>
                <c:pt idx="35">
                  <c:v>81.010825999999994</c:v>
                </c:pt>
              </c:numCache>
            </c:numRef>
          </c:val>
        </c:ser>
        <c:ser>
          <c:idx val="3"/>
          <c:order val="1"/>
          <c:tx>
            <c:strRef>
              <c:f>ホーム!$C$799</c:f>
              <c:strCache>
                <c:ptCount val="1"/>
                <c:pt idx="0">
                  <c:v>粗鋼生産高(百万t)</c:v>
                </c:pt>
              </c:strCache>
            </c:strRef>
          </c:tx>
          <c:spPr>
            <a:solidFill>
              <a:srgbClr val="A0E0E0"/>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ホーム!$D$799:$AP$799</c:f>
              <c:numCache>
                <c:formatCode>0</c:formatCode>
                <c:ptCount val="39"/>
                <c:pt idx="0">
                  <c:v>111.395</c:v>
                </c:pt>
                <c:pt idx="1">
                  <c:v>101.676</c:v>
                </c:pt>
                <c:pt idx="2">
                  <c:v>99.548000000000002</c:v>
                </c:pt>
                <c:pt idx="3">
                  <c:v>97.179000000000002</c:v>
                </c:pt>
                <c:pt idx="4">
                  <c:v>105.586</c:v>
                </c:pt>
                <c:pt idx="5">
                  <c:v>105.279</c:v>
                </c:pt>
                <c:pt idx="6">
                  <c:v>98.275000000000006</c:v>
                </c:pt>
                <c:pt idx="7">
                  <c:v>98.513000000000005</c:v>
                </c:pt>
                <c:pt idx="8">
                  <c:v>105.681</c:v>
                </c:pt>
                <c:pt idx="9">
                  <c:v>107.908</c:v>
                </c:pt>
                <c:pt idx="10">
                  <c:v>110.339</c:v>
                </c:pt>
                <c:pt idx="11">
                  <c:v>109.649</c:v>
                </c:pt>
                <c:pt idx="12">
                  <c:v>98.132000000000005</c:v>
                </c:pt>
                <c:pt idx="13">
                  <c:v>99.623000000000005</c:v>
                </c:pt>
                <c:pt idx="14">
                  <c:v>98.293999999999997</c:v>
                </c:pt>
                <c:pt idx="15">
                  <c:v>100.02251</c:v>
                </c:pt>
                <c:pt idx="16">
                  <c:v>100.79250999999999</c:v>
                </c:pt>
                <c:pt idx="17">
                  <c:v>102.800044</c:v>
                </c:pt>
                <c:pt idx="18">
                  <c:v>90.978728000000004</c:v>
                </c:pt>
                <c:pt idx="19">
                  <c:v>97.998919999999998</c:v>
                </c:pt>
                <c:pt idx="20">
                  <c:v>106.90085999999999</c:v>
                </c:pt>
                <c:pt idx="21">
                  <c:v>102.063906</c:v>
                </c:pt>
                <c:pt idx="22">
                  <c:v>109.78607700000001</c:v>
                </c:pt>
                <c:pt idx="23">
                  <c:v>110.99767799999999</c:v>
                </c:pt>
                <c:pt idx="24">
                  <c:v>112.896681</c:v>
                </c:pt>
                <c:pt idx="25">
                  <c:v>112.71767600000001</c:v>
                </c:pt>
                <c:pt idx="26">
                  <c:v>117.744501</c:v>
                </c:pt>
                <c:pt idx="27">
                  <c:v>121.511425</c:v>
                </c:pt>
                <c:pt idx="28">
                  <c:v>105.500382</c:v>
                </c:pt>
                <c:pt idx="29">
                  <c:v>96.448064000000002</c:v>
                </c:pt>
                <c:pt idx="30">
                  <c:v>110.79286</c:v>
                </c:pt>
                <c:pt idx="31">
                  <c:v>106.462457</c:v>
                </c:pt>
                <c:pt idx="32">
                  <c:v>107.30472400000001</c:v>
                </c:pt>
                <c:pt idx="33">
                  <c:v>110.59477099999999</c:v>
                </c:pt>
                <c:pt idx="34">
                  <c:v>110.666068</c:v>
                </c:pt>
                <c:pt idx="35">
                  <c:v>105.134378</c:v>
                </c:pt>
              </c:numCache>
            </c:numRef>
          </c:val>
        </c:ser>
        <c:dLbls>
          <c:showLegendKey val="0"/>
          <c:showVal val="0"/>
          <c:showCatName val="0"/>
          <c:showSerName val="0"/>
          <c:showPercent val="0"/>
          <c:showBubbleSize val="0"/>
        </c:dLbls>
        <c:gapWidth val="0"/>
        <c:overlap val="100"/>
        <c:axId val="55776768"/>
        <c:axId val="55778688"/>
      </c:barChart>
      <c:lineChart>
        <c:grouping val="standard"/>
        <c:varyColors val="0"/>
        <c:ser>
          <c:idx val="0"/>
          <c:order val="2"/>
          <c:tx>
            <c:strRef>
              <c:f>ホーム!$C$800</c:f>
              <c:strCache>
                <c:ptCount val="1"/>
                <c:pt idx="0">
                  <c:v>電気銅生産高(百万t)</c:v>
                </c:pt>
              </c:strCache>
            </c:strRef>
          </c:tx>
          <c:spPr>
            <a:ln w="12700">
              <a:solidFill>
                <a:schemeClr val="accent4">
                  <a:lumMod val="75000"/>
                </a:schemeClr>
              </a:solidFill>
              <a:prstDash val="solid"/>
            </a:ln>
          </c:spPr>
          <c:marker>
            <c:spPr>
              <a:solidFill>
                <a:srgbClr val="8080FF"/>
              </a:solidFill>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ホーム!$D$800:$AP$800</c:f>
              <c:numCache>
                <c:formatCode>0.00</c:formatCode>
                <c:ptCount val="39"/>
                <c:pt idx="0">
                  <c:v>1.0143</c:v>
                </c:pt>
                <c:pt idx="1">
                  <c:v>1.0501</c:v>
                </c:pt>
                <c:pt idx="2">
                  <c:v>1.075</c:v>
                </c:pt>
                <c:pt idx="3">
                  <c:v>1.0919000000000001</c:v>
                </c:pt>
                <c:pt idx="4">
                  <c:v>0.93520000000000003</c:v>
                </c:pt>
                <c:pt idx="5">
                  <c:v>0.93600000000000005</c:v>
                </c:pt>
                <c:pt idx="6">
                  <c:v>0.94299999999999995</c:v>
                </c:pt>
                <c:pt idx="7">
                  <c:v>0.98029999999999995</c:v>
                </c:pt>
                <c:pt idx="8">
                  <c:v>0.95509999999999995</c:v>
                </c:pt>
                <c:pt idx="9">
                  <c:v>0.98960000000000004</c:v>
                </c:pt>
                <c:pt idx="10">
                  <c:v>1.008</c:v>
                </c:pt>
                <c:pt idx="11">
                  <c:v>1.0763</c:v>
                </c:pt>
                <c:pt idx="12">
                  <c:v>1.1609</c:v>
                </c:pt>
                <c:pt idx="13">
                  <c:v>1.1888000000000001</c:v>
                </c:pt>
                <c:pt idx="14">
                  <c:v>1.1192</c:v>
                </c:pt>
                <c:pt idx="15">
                  <c:v>1.1879999999999999</c:v>
                </c:pt>
                <c:pt idx="16">
                  <c:v>1.2509999999999999</c:v>
                </c:pt>
                <c:pt idx="17">
                  <c:v>1.2789999999999999</c:v>
                </c:pt>
                <c:pt idx="18">
                  <c:v>1.2769999999999999</c:v>
                </c:pt>
                <c:pt idx="19">
                  <c:v>1.3420000000000001</c:v>
                </c:pt>
                <c:pt idx="20">
                  <c:v>1.4370000000000001</c:v>
                </c:pt>
                <c:pt idx="21">
                  <c:v>1.4259999999999999</c:v>
                </c:pt>
                <c:pt idx="22">
                  <c:v>1.401</c:v>
                </c:pt>
                <c:pt idx="23">
                  <c:v>1.43</c:v>
                </c:pt>
                <c:pt idx="24">
                  <c:v>1.38</c:v>
                </c:pt>
                <c:pt idx="25">
                  <c:v>1.395</c:v>
                </c:pt>
                <c:pt idx="26">
                  <c:v>1.532</c:v>
                </c:pt>
                <c:pt idx="27">
                  <c:v>1.577</c:v>
                </c:pt>
                <c:pt idx="28">
                  <c:v>1.54</c:v>
                </c:pt>
                <c:pt idx="29">
                  <c:v>1.44</c:v>
                </c:pt>
                <c:pt idx="30">
                  <c:v>1.5489999999999999</c:v>
                </c:pt>
                <c:pt idx="31">
                  <c:v>1.3280000000000001</c:v>
                </c:pt>
                <c:pt idx="32">
                  <c:v>1.516</c:v>
                </c:pt>
                <c:pt idx="33">
                  <c:v>1.468</c:v>
                </c:pt>
                <c:pt idx="34">
                  <c:v>1.554</c:v>
                </c:pt>
                <c:pt idx="35">
                  <c:v>1.4830000000000001</c:v>
                </c:pt>
              </c:numCache>
            </c:numRef>
          </c:val>
          <c:smooth val="0"/>
        </c:ser>
        <c:ser>
          <c:idx val="1"/>
          <c:order val="3"/>
          <c:tx>
            <c:strRef>
              <c:f>ホーム!$C$801</c:f>
              <c:strCache>
                <c:ptCount val="1"/>
                <c:pt idx="0">
                  <c:v>四輪車生産台数(百万台)</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ホーム!$D$6:$AP$6</c:f>
              <c:numCache>
                <c:formatCode>0.0</c:formatCode>
                <c:ptCount val="39"/>
                <c:pt idx="0">
                  <c:v>595.35</c:v>
                </c:pt>
                <c:pt idx="1">
                  <c:v>604.27099999999996</c:v>
                </c:pt>
                <c:pt idx="2">
                  <c:v>616.49099999999999</c:v>
                </c:pt>
                <c:pt idx="3">
                  <c:v>626.678</c:v>
                </c:pt>
                <c:pt idx="4">
                  <c:v>634.67100000000005</c:v>
                </c:pt>
                <c:pt idx="5">
                  <c:v>643.96699999999998</c:v>
                </c:pt>
                <c:pt idx="6">
                  <c:v>653.35799999999995</c:v>
                </c:pt>
                <c:pt idx="7">
                  <c:v>665.42499999999995</c:v>
                </c:pt>
                <c:pt idx="8">
                  <c:v>676.17899999999997</c:v>
                </c:pt>
                <c:pt idx="9">
                  <c:v>688.97900000000004</c:v>
                </c:pt>
                <c:pt idx="10">
                  <c:v>702.58900000000006</c:v>
                </c:pt>
                <c:pt idx="11">
                  <c:v>718.11099999999999</c:v>
                </c:pt>
                <c:pt idx="12">
                  <c:v>733.28899999999999</c:v>
                </c:pt>
                <c:pt idx="13">
                  <c:v>747.27499999999998</c:v>
                </c:pt>
                <c:pt idx="14">
                  <c:v>760.78899999999999</c:v>
                </c:pt>
                <c:pt idx="15">
                  <c:v>776.94399999999996</c:v>
                </c:pt>
                <c:pt idx="16">
                  <c:v>788.18200000000002</c:v>
                </c:pt>
                <c:pt idx="17">
                  <c:v>801.53</c:v>
                </c:pt>
                <c:pt idx="18">
                  <c:v>813.03599999999994</c:v>
                </c:pt>
                <c:pt idx="19">
                  <c:v>823.30799999999999</c:v>
                </c:pt>
                <c:pt idx="20">
                  <c:v>832.57399999999996</c:v>
                </c:pt>
                <c:pt idx="21">
                  <c:v>841.94200000000001</c:v>
                </c:pt>
                <c:pt idx="22">
                  <c:v>850.495</c:v>
                </c:pt>
                <c:pt idx="23">
                  <c:v>858.22799999999995</c:v>
                </c:pt>
                <c:pt idx="24">
                  <c:v>866.37300000000005</c:v>
                </c:pt>
                <c:pt idx="25">
                  <c:v>874.98599999999999</c:v>
                </c:pt>
                <c:pt idx="26">
                  <c:v>883.59900000000005</c:v>
                </c:pt>
                <c:pt idx="27">
                  <c:v>891.721</c:v>
                </c:pt>
                <c:pt idx="28">
                  <c:v>899.33900000000006</c:v>
                </c:pt>
                <c:pt idx="29">
                  <c:v>906.05100000000004</c:v>
                </c:pt>
                <c:pt idx="30">
                  <c:v>915.06799999999998</c:v>
                </c:pt>
                <c:pt idx="31">
                  <c:v>915.75199999999995</c:v>
                </c:pt>
                <c:pt idx="32">
                  <c:v>925.28599999999994</c:v>
                </c:pt>
                <c:pt idx="33">
                  <c:v>937.22500000000002</c:v>
                </c:pt>
                <c:pt idx="34">
                  <c:v>947.51599999999996</c:v>
                </c:pt>
                <c:pt idx="35">
                  <c:v>956.53399999999999</c:v>
                </c:pt>
              </c:numCache>
            </c:numRef>
          </c:cat>
          <c:val>
            <c:numRef>
              <c:f>ホーム!$D$801:$AP$801</c:f>
              <c:numCache>
                <c:formatCode>0.00</c:formatCode>
                <c:ptCount val="39"/>
                <c:pt idx="0">
                  <c:v>11.042999999999999</c:v>
                </c:pt>
                <c:pt idx="1">
                  <c:v>11.18</c:v>
                </c:pt>
                <c:pt idx="2">
                  <c:v>10.731999999999999</c:v>
                </c:pt>
                <c:pt idx="3">
                  <c:v>11.112</c:v>
                </c:pt>
                <c:pt idx="4">
                  <c:v>11.465</c:v>
                </c:pt>
                <c:pt idx="5">
                  <c:v>12.271000000000001</c:v>
                </c:pt>
                <c:pt idx="6">
                  <c:v>12.26</c:v>
                </c:pt>
                <c:pt idx="7">
                  <c:v>12.249000000000001</c:v>
                </c:pt>
                <c:pt idx="8">
                  <c:v>12.7</c:v>
                </c:pt>
                <c:pt idx="9">
                  <c:v>13.026</c:v>
                </c:pt>
                <c:pt idx="10">
                  <c:v>13.487</c:v>
                </c:pt>
                <c:pt idx="11">
                  <c:v>13.244999999999999</c:v>
                </c:pt>
                <c:pt idx="12">
                  <c:v>12.499000000000001</c:v>
                </c:pt>
                <c:pt idx="13">
                  <c:v>11.228</c:v>
                </c:pt>
                <c:pt idx="14">
                  <c:v>10.554</c:v>
                </c:pt>
                <c:pt idx="15">
                  <c:v>10.196</c:v>
                </c:pt>
                <c:pt idx="16">
                  <c:v>10.346</c:v>
                </c:pt>
                <c:pt idx="17">
                  <c:v>10.975</c:v>
                </c:pt>
                <c:pt idx="18">
                  <c:v>10.050000000000001</c:v>
                </c:pt>
                <c:pt idx="19">
                  <c:v>9.8949999999999996</c:v>
                </c:pt>
                <c:pt idx="20">
                  <c:v>10.145</c:v>
                </c:pt>
                <c:pt idx="21">
                  <c:v>9.7769999999999992</c:v>
                </c:pt>
                <c:pt idx="22">
                  <c:v>10.257</c:v>
                </c:pt>
                <c:pt idx="23">
                  <c:v>10.286</c:v>
                </c:pt>
                <c:pt idx="24">
                  <c:v>11.688744</c:v>
                </c:pt>
                <c:pt idx="25">
                  <c:v>10.8</c:v>
                </c:pt>
                <c:pt idx="26">
                  <c:v>11.484</c:v>
                </c:pt>
                <c:pt idx="27">
                  <c:v>11.596</c:v>
                </c:pt>
                <c:pt idx="28">
                  <c:v>11.576000000000001</c:v>
                </c:pt>
                <c:pt idx="29">
                  <c:v>7.9340000000000002</c:v>
                </c:pt>
                <c:pt idx="30">
                  <c:v>9.6289999999999996</c:v>
                </c:pt>
                <c:pt idx="31">
                  <c:v>8.3989999999999991</c:v>
                </c:pt>
                <c:pt idx="32">
                  <c:v>9.9450000000000003</c:v>
                </c:pt>
                <c:pt idx="33">
                  <c:v>9.6300000000000008</c:v>
                </c:pt>
                <c:pt idx="34">
                  <c:v>9.7750000000000004</c:v>
                </c:pt>
              </c:numCache>
            </c:numRef>
          </c:val>
          <c:smooth val="0"/>
        </c:ser>
        <c:dLbls>
          <c:showLegendKey val="0"/>
          <c:showVal val="0"/>
          <c:showCatName val="0"/>
          <c:showSerName val="0"/>
          <c:showPercent val="0"/>
          <c:showBubbleSize val="0"/>
        </c:dLbls>
        <c:marker val="1"/>
        <c:smooth val="0"/>
        <c:axId val="55780480"/>
        <c:axId val="55782016"/>
      </c:lineChart>
      <c:catAx>
        <c:axId val="55776768"/>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778688"/>
        <c:crosses val="autoZero"/>
        <c:auto val="0"/>
        <c:lblAlgn val="ctr"/>
        <c:lblOffset val="0"/>
        <c:tickLblSkip val="2"/>
        <c:tickMarkSkip val="1"/>
        <c:noMultiLvlLbl val="0"/>
      </c:catAx>
      <c:valAx>
        <c:axId val="5577868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776768"/>
        <c:crosses val="autoZero"/>
        <c:crossBetween val="between"/>
      </c:valAx>
      <c:catAx>
        <c:axId val="55780480"/>
        <c:scaling>
          <c:orientation val="minMax"/>
        </c:scaling>
        <c:delete val="1"/>
        <c:axPos val="b"/>
        <c:numFmt formatCode="0.0" sourceLinked="1"/>
        <c:majorTickMark val="out"/>
        <c:minorTickMark val="none"/>
        <c:tickLblPos val="nextTo"/>
        <c:crossAx val="55782016"/>
        <c:crosses val="autoZero"/>
        <c:auto val="0"/>
        <c:lblAlgn val="ctr"/>
        <c:lblOffset val="100"/>
        <c:noMultiLvlLbl val="0"/>
      </c:catAx>
      <c:valAx>
        <c:axId val="55782016"/>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780480"/>
        <c:crosses val="max"/>
        <c:crossBetween val="between"/>
      </c:valAx>
      <c:spPr>
        <a:noFill/>
        <a:ln w="12700">
          <a:solidFill>
            <a:srgbClr val="808080"/>
          </a:solidFill>
          <a:prstDash val="solid"/>
        </a:ln>
      </c:spPr>
    </c:plotArea>
    <c:legend>
      <c:legendPos val="r"/>
      <c:layout>
        <c:manualLayout>
          <c:xMode val="edge"/>
          <c:yMode val="edge"/>
          <c:x val="0.13097753217749591"/>
          <c:y val="0.47470368159970222"/>
          <c:w val="0.4748253413045786"/>
          <c:h val="0.15611009504007597"/>
        </c:manualLayout>
      </c:layout>
      <c:overlay val="0"/>
      <c:spPr>
        <a:solidFill>
          <a:srgbClr val="FFFFFF">
            <a:alpha val="72000"/>
          </a:srgbClr>
        </a:solidFill>
        <a:ln w="3175">
          <a:no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b="0" i="0" u="none" strike="noStrike" baseline="0">
                <a:solidFill>
                  <a:srgbClr val="000000"/>
                </a:solidFill>
                <a:latin typeface="Meiryo UI" panose="020B0604030504040204" pitchFamily="50" charset="-128"/>
                <a:ea typeface="Meiryo UI" panose="020B0604030504040204" pitchFamily="50" charset="-128"/>
              </a:rPr>
              <a:t>基礎資材生産量推移(全国)</a:t>
            </a:r>
          </a:p>
        </c:rich>
      </c:tx>
      <c:layout>
        <c:manualLayout>
          <c:xMode val="edge"/>
          <c:yMode val="edge"/>
          <c:x val="0.503483323428911"/>
          <c:y val="2.0396590334465073E-2"/>
        </c:manualLayout>
      </c:layout>
      <c:overlay val="0"/>
      <c:spPr>
        <a:solidFill>
          <a:schemeClr val="bg1"/>
        </a:solidFill>
        <a:ln w="25400">
          <a:noFill/>
        </a:ln>
      </c:spPr>
    </c:title>
    <c:autoTitleDeleted val="0"/>
    <c:plotArea>
      <c:layout>
        <c:manualLayout>
          <c:layoutTarget val="inner"/>
          <c:xMode val="edge"/>
          <c:yMode val="edge"/>
          <c:x val="4.5628807012331005E-2"/>
          <c:y val="4.7108767367381822E-2"/>
          <c:w val="0.92177248496111897"/>
          <c:h val="0.86882134829406965"/>
        </c:manualLayout>
      </c:layout>
      <c:barChart>
        <c:barDir val="col"/>
        <c:grouping val="clustered"/>
        <c:varyColors val="0"/>
        <c:ser>
          <c:idx val="1"/>
          <c:order val="3"/>
          <c:tx>
            <c:strRef>
              <c:f>ホーム!$C$805</c:f>
              <c:strCache>
                <c:ptCount val="1"/>
                <c:pt idx="0">
                  <c:v>セメント生産高(百万t)</c:v>
                </c:pt>
              </c:strCache>
            </c:strRef>
          </c:tx>
          <c:spPr>
            <a:solidFill>
              <a:schemeClr val="bg1">
                <a:lumMod val="85000"/>
              </a:schemeClr>
            </a:solidFill>
            <a:ln w="12700">
              <a:solidFill>
                <a:schemeClr val="bg1">
                  <a:lumMod val="50000"/>
                </a:schemeClr>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ホーム!$D$805:$AP$805</c:f>
              <c:numCache>
                <c:formatCode>0.0</c:formatCode>
                <c:ptCount val="39"/>
                <c:pt idx="0">
                  <c:v>87.956999999999994</c:v>
                </c:pt>
                <c:pt idx="1">
                  <c:v>84.828000000000003</c:v>
                </c:pt>
                <c:pt idx="2">
                  <c:v>80.686000000000007</c:v>
                </c:pt>
                <c:pt idx="3">
                  <c:v>80.891000000000005</c:v>
                </c:pt>
                <c:pt idx="4">
                  <c:v>78.86</c:v>
                </c:pt>
                <c:pt idx="5">
                  <c:v>72.846999999999994</c:v>
                </c:pt>
                <c:pt idx="6">
                  <c:v>71.263999999999996</c:v>
                </c:pt>
                <c:pt idx="7">
                  <c:v>71.551000000000002</c:v>
                </c:pt>
                <c:pt idx="8">
                  <c:v>77.554000000000002</c:v>
                </c:pt>
                <c:pt idx="9">
                  <c:v>79.716999999999999</c:v>
                </c:pt>
                <c:pt idx="10">
                  <c:v>84.444999999999993</c:v>
                </c:pt>
                <c:pt idx="11">
                  <c:v>89.563999999999993</c:v>
                </c:pt>
                <c:pt idx="12">
                  <c:v>88.253</c:v>
                </c:pt>
                <c:pt idx="13">
                  <c:v>88.046000000000006</c:v>
                </c:pt>
                <c:pt idx="14">
                  <c:v>91.528000000000006</c:v>
                </c:pt>
                <c:pt idx="15">
                  <c:v>91.644999999999996</c:v>
                </c:pt>
                <c:pt idx="16">
                  <c:v>94.363</c:v>
                </c:pt>
                <c:pt idx="17">
                  <c:v>89.445999999999998</c:v>
                </c:pt>
                <c:pt idx="18">
                  <c:v>80.793999999999997</c:v>
                </c:pt>
                <c:pt idx="19">
                  <c:v>80.494</c:v>
                </c:pt>
                <c:pt idx="20">
                  <c:v>80.067999999999998</c:v>
                </c:pt>
                <c:pt idx="21">
                  <c:v>75.721999999999994</c:v>
                </c:pt>
                <c:pt idx="22">
                  <c:v>70.819000000000003</c:v>
                </c:pt>
                <c:pt idx="23">
                  <c:v>68.253</c:v>
                </c:pt>
                <c:pt idx="24">
                  <c:v>67.046000000000006</c:v>
                </c:pt>
                <c:pt idx="25">
                  <c:v>70.126999999999995</c:v>
                </c:pt>
                <c:pt idx="26">
                  <c:v>70.144999999999996</c:v>
                </c:pt>
                <c:pt idx="27">
                  <c:v>66.477000000000004</c:v>
                </c:pt>
                <c:pt idx="28">
                  <c:v>61.295000000000002</c:v>
                </c:pt>
                <c:pt idx="29">
                  <c:v>53.195</c:v>
                </c:pt>
                <c:pt idx="30">
                  <c:v>50.901000000000003</c:v>
                </c:pt>
                <c:pt idx="31">
                  <c:v>52.640999999999998</c:v>
                </c:pt>
                <c:pt idx="32">
                  <c:v>55.07230599999999</c:v>
                </c:pt>
                <c:pt idx="33">
                  <c:v>58.826934000000001</c:v>
                </c:pt>
                <c:pt idx="34">
                  <c:v>56.882303999999998</c:v>
                </c:pt>
              </c:numCache>
            </c:numRef>
          </c:val>
        </c:ser>
        <c:dLbls>
          <c:showLegendKey val="0"/>
          <c:showVal val="0"/>
          <c:showCatName val="0"/>
          <c:showSerName val="0"/>
          <c:showPercent val="0"/>
          <c:showBubbleSize val="0"/>
        </c:dLbls>
        <c:gapWidth val="0"/>
        <c:axId val="55812096"/>
        <c:axId val="55806208"/>
      </c:barChart>
      <c:lineChart>
        <c:grouping val="standard"/>
        <c:varyColors val="0"/>
        <c:ser>
          <c:idx val="2"/>
          <c:order val="0"/>
          <c:tx>
            <c:strRef>
              <c:f>ホーム!$C$803</c:f>
              <c:strCache>
                <c:ptCount val="1"/>
                <c:pt idx="0">
                  <c:v>硫酸生産高(百万t)</c:v>
                </c:pt>
              </c:strCache>
            </c:strRef>
          </c:tx>
          <c:spPr>
            <a:ln w="12700">
              <a:solidFill>
                <a:srgbClr val="000000"/>
              </a:solidFill>
              <a:prstDash val="solid"/>
            </a:ln>
          </c:spP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ホーム!$D$803:$AP$803</c:f>
              <c:numCache>
                <c:formatCode>0.00</c:formatCode>
                <c:ptCount val="39"/>
                <c:pt idx="0">
                  <c:v>6.7770000000000001</c:v>
                </c:pt>
                <c:pt idx="1">
                  <c:v>6.5720000000000001</c:v>
                </c:pt>
                <c:pt idx="2">
                  <c:v>6.5309999999999997</c:v>
                </c:pt>
                <c:pt idx="3">
                  <c:v>6.6619999999999999</c:v>
                </c:pt>
                <c:pt idx="4">
                  <c:v>6.4580000000000002</c:v>
                </c:pt>
                <c:pt idx="5">
                  <c:v>6.58</c:v>
                </c:pt>
                <c:pt idx="6">
                  <c:v>6.5620000000000003</c:v>
                </c:pt>
                <c:pt idx="7">
                  <c:v>6.5410000000000004</c:v>
                </c:pt>
                <c:pt idx="8">
                  <c:v>6.7670000000000003</c:v>
                </c:pt>
                <c:pt idx="9">
                  <c:v>6.8860000000000001</c:v>
                </c:pt>
                <c:pt idx="10">
                  <c:v>6.8869999999999996</c:v>
                </c:pt>
                <c:pt idx="11">
                  <c:v>7.0570000000000004</c:v>
                </c:pt>
                <c:pt idx="12">
                  <c:v>7.1</c:v>
                </c:pt>
                <c:pt idx="13">
                  <c:v>6.9370000000000003</c:v>
                </c:pt>
                <c:pt idx="14">
                  <c:v>6.5940000000000003</c:v>
                </c:pt>
                <c:pt idx="15">
                  <c:v>6.8879999999999999</c:v>
                </c:pt>
                <c:pt idx="16">
                  <c:v>6.851</c:v>
                </c:pt>
                <c:pt idx="17">
                  <c:v>6.8280000000000003</c:v>
                </c:pt>
                <c:pt idx="18">
                  <c:v>6.7389999999999999</c:v>
                </c:pt>
                <c:pt idx="19">
                  <c:v>6.9429999999999996</c:v>
                </c:pt>
                <c:pt idx="20">
                  <c:v>7.0590000000000002</c:v>
                </c:pt>
                <c:pt idx="21">
                  <c:v>6.7270000000000003</c:v>
                </c:pt>
                <c:pt idx="22">
                  <c:v>6.7629999999999999</c:v>
                </c:pt>
                <c:pt idx="23">
                  <c:v>6.5339999999999998</c:v>
                </c:pt>
                <c:pt idx="24">
                  <c:v>6.4435950000000002</c:v>
                </c:pt>
                <c:pt idx="25">
                  <c:v>6.5460000000000003</c:v>
                </c:pt>
                <c:pt idx="26">
                  <c:v>6.843</c:v>
                </c:pt>
                <c:pt idx="27">
                  <c:v>7.0979999999999999</c:v>
                </c:pt>
                <c:pt idx="28">
                  <c:v>7.2270000000000003</c:v>
                </c:pt>
                <c:pt idx="29">
                  <c:v>6.3959999999999999</c:v>
                </c:pt>
                <c:pt idx="30">
                  <c:v>7.0369999999999999</c:v>
                </c:pt>
                <c:pt idx="31">
                  <c:v>6.4160000000000004</c:v>
                </c:pt>
                <c:pt idx="32">
                  <c:v>6.7110000000000003</c:v>
                </c:pt>
                <c:pt idx="33">
                  <c:v>6.4290000000000003</c:v>
                </c:pt>
                <c:pt idx="34">
                  <c:v>6.5359999999999996</c:v>
                </c:pt>
              </c:numCache>
            </c:numRef>
          </c:val>
          <c:smooth val="0"/>
        </c:ser>
        <c:ser>
          <c:idx val="3"/>
          <c:order val="1"/>
          <c:tx>
            <c:strRef>
              <c:f>ホーム!$C$802</c:f>
              <c:strCache>
                <c:ptCount val="1"/>
                <c:pt idx="0">
                  <c:v>プラスチック素材生産(百万t)</c:v>
                </c:pt>
              </c:strCache>
            </c:strRef>
          </c:tx>
          <c:spPr>
            <a:ln w="12700">
              <a:solidFill>
                <a:srgbClr val="000000"/>
              </a:solidFill>
              <a:prstDash val="solid"/>
            </a:ln>
          </c:spP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ホーム!$D$802:$AP$802</c:f>
              <c:numCache>
                <c:formatCode>0.0</c:formatCode>
                <c:ptCount val="39"/>
                <c:pt idx="0">
                  <c:v>7.5179999999999998</c:v>
                </c:pt>
                <c:pt idx="1">
                  <c:v>7.0380000000000003</c:v>
                </c:pt>
                <c:pt idx="2">
                  <c:v>7.1349999999999998</c:v>
                </c:pt>
                <c:pt idx="3">
                  <c:v>7.8120000000000003</c:v>
                </c:pt>
                <c:pt idx="4">
                  <c:v>8.9139999999999997</c:v>
                </c:pt>
                <c:pt idx="5">
                  <c:v>9.2319999999999993</c:v>
                </c:pt>
                <c:pt idx="6">
                  <c:v>9.3740000000000006</c:v>
                </c:pt>
                <c:pt idx="7">
                  <c:v>10.032</c:v>
                </c:pt>
                <c:pt idx="8">
                  <c:v>11.016</c:v>
                </c:pt>
                <c:pt idx="9">
                  <c:v>11.912000000000001</c:v>
                </c:pt>
                <c:pt idx="10">
                  <c:v>12.63</c:v>
                </c:pt>
                <c:pt idx="11">
                  <c:v>12.795999999999999</c:v>
                </c:pt>
                <c:pt idx="12">
                  <c:v>12.58</c:v>
                </c:pt>
                <c:pt idx="13">
                  <c:v>12.247999999999999</c:v>
                </c:pt>
                <c:pt idx="14">
                  <c:v>12.481</c:v>
                </c:pt>
                <c:pt idx="15">
                  <c:v>13.279</c:v>
                </c:pt>
                <c:pt idx="16">
                  <c:v>14.56</c:v>
                </c:pt>
                <c:pt idx="17">
                  <c:v>15.14</c:v>
                </c:pt>
                <c:pt idx="18">
                  <c:v>15.609</c:v>
                </c:pt>
                <c:pt idx="19">
                  <c:v>14.651</c:v>
                </c:pt>
                <c:pt idx="20">
                  <c:v>15.554</c:v>
                </c:pt>
                <c:pt idx="21">
                  <c:v>15.39</c:v>
                </c:pt>
                <c:pt idx="22">
                  <c:v>14.66</c:v>
                </c:pt>
                <c:pt idx="23">
                  <c:v>14.39</c:v>
                </c:pt>
                <c:pt idx="24">
                  <c:v>14.497</c:v>
                </c:pt>
                <c:pt idx="25">
                  <c:v>14.743</c:v>
                </c:pt>
                <c:pt idx="26">
                  <c:v>14.579000000000001</c:v>
                </c:pt>
                <c:pt idx="27">
                  <c:v>14.882</c:v>
                </c:pt>
                <c:pt idx="28">
                  <c:v>13.362</c:v>
                </c:pt>
                <c:pt idx="29">
                  <c:v>12.651</c:v>
                </c:pt>
                <c:pt idx="30">
                  <c:v>13.116</c:v>
                </c:pt>
                <c:pt idx="31">
                  <c:v>12.327</c:v>
                </c:pt>
                <c:pt idx="32">
                  <c:v>11.25</c:v>
                </c:pt>
                <c:pt idx="33">
                  <c:v>12.003</c:v>
                </c:pt>
                <c:pt idx="34">
                  <c:v>11.926</c:v>
                </c:pt>
              </c:numCache>
            </c:numRef>
          </c:val>
          <c:smooth val="0"/>
        </c:ser>
        <c:ser>
          <c:idx val="0"/>
          <c:order val="2"/>
          <c:tx>
            <c:strRef>
              <c:f>ホーム!$C$804</c:f>
              <c:strCache>
                <c:ptCount val="1"/>
                <c:pt idx="0">
                  <c:v>硫安生産高(百万t)</c:v>
                </c:pt>
              </c:strCache>
            </c:strRef>
          </c:tx>
          <c:spPr>
            <a:ln w="12700">
              <a:solidFill>
                <a:srgbClr val="000000"/>
              </a:solidFill>
              <a:prstDash val="solid"/>
            </a:ln>
          </c:spP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ホーム!$D$804:$AP$804</c:f>
              <c:numCache>
                <c:formatCode>0.00</c:formatCode>
                <c:ptCount val="39"/>
                <c:pt idx="0">
                  <c:v>1.64</c:v>
                </c:pt>
                <c:pt idx="1">
                  <c:v>1.62</c:v>
                </c:pt>
                <c:pt idx="2">
                  <c:v>1.4870000000000001</c:v>
                </c:pt>
                <c:pt idx="3">
                  <c:v>1.504</c:v>
                </c:pt>
                <c:pt idx="4">
                  <c:v>1.637</c:v>
                </c:pt>
                <c:pt idx="5">
                  <c:v>1.6379999999999999</c:v>
                </c:pt>
                <c:pt idx="6">
                  <c:v>1.5920000000000001</c:v>
                </c:pt>
                <c:pt idx="7">
                  <c:v>1.627</c:v>
                </c:pt>
                <c:pt idx="8">
                  <c:v>1.669</c:v>
                </c:pt>
                <c:pt idx="9">
                  <c:v>1.556</c:v>
                </c:pt>
                <c:pt idx="10">
                  <c:v>1.6459999999999999</c:v>
                </c:pt>
                <c:pt idx="11">
                  <c:v>1.6359999999999999</c:v>
                </c:pt>
                <c:pt idx="12">
                  <c:v>1.6919999999999999</c:v>
                </c:pt>
                <c:pt idx="13">
                  <c:v>1.708</c:v>
                </c:pt>
                <c:pt idx="14">
                  <c:v>1.7130000000000001</c:v>
                </c:pt>
                <c:pt idx="15">
                  <c:v>1.831</c:v>
                </c:pt>
                <c:pt idx="16">
                  <c:v>1.8109999999999999</c:v>
                </c:pt>
                <c:pt idx="17">
                  <c:v>1.8360000000000001</c:v>
                </c:pt>
                <c:pt idx="18">
                  <c:v>1.6890000000000001</c:v>
                </c:pt>
                <c:pt idx="19">
                  <c:v>1.6850000000000001</c:v>
                </c:pt>
                <c:pt idx="20">
                  <c:v>1.7150000000000001</c:v>
                </c:pt>
                <c:pt idx="21">
                  <c:v>1.6040000000000001</c:v>
                </c:pt>
                <c:pt idx="22">
                  <c:v>1.45</c:v>
                </c:pt>
                <c:pt idx="23">
                  <c:v>1.5696489999999998</c:v>
                </c:pt>
                <c:pt idx="24">
                  <c:v>1.526089</c:v>
                </c:pt>
                <c:pt idx="25">
                  <c:v>1.458</c:v>
                </c:pt>
                <c:pt idx="26">
                  <c:v>1.4390000000000001</c:v>
                </c:pt>
                <c:pt idx="27">
                  <c:v>1.4630000000000001</c:v>
                </c:pt>
                <c:pt idx="28">
                  <c:v>1.4119999999999999</c:v>
                </c:pt>
                <c:pt idx="29">
                  <c:v>1.2130000000000001</c:v>
                </c:pt>
                <c:pt idx="30">
                  <c:v>1.3360000000000001</c:v>
                </c:pt>
                <c:pt idx="31">
                  <c:v>1.298</c:v>
                </c:pt>
                <c:pt idx="32">
                  <c:v>1.2450000000000001</c:v>
                </c:pt>
                <c:pt idx="33">
                  <c:v>1.2250000000000001</c:v>
                </c:pt>
                <c:pt idx="34">
                  <c:v>1.1559999999999999</c:v>
                </c:pt>
                <c:pt idx="35">
                  <c:v>1.071</c:v>
                </c:pt>
              </c:numCache>
            </c:numRef>
          </c:val>
          <c:smooth val="0"/>
        </c:ser>
        <c:ser>
          <c:idx val="4"/>
          <c:order val="4"/>
          <c:tx>
            <c:strRef>
              <c:f>ホーム!$C$806</c:f>
              <c:strCache>
                <c:ptCount val="1"/>
                <c:pt idx="0">
                  <c:v>パルプ生産高(百万t)</c:v>
                </c:pt>
              </c:strCache>
            </c:strRef>
          </c:tx>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ホーム!$D$806:$AP$806</c:f>
              <c:numCache>
                <c:formatCode>0.0</c:formatCode>
                <c:ptCount val="39"/>
                <c:pt idx="0">
                  <c:v>8.7989999999999995</c:v>
                </c:pt>
                <c:pt idx="1">
                  <c:v>8.6120000000000001</c:v>
                </c:pt>
                <c:pt idx="2">
                  <c:v>8.6270000000000007</c:v>
                </c:pt>
                <c:pt idx="3">
                  <c:v>8.86</c:v>
                </c:pt>
                <c:pt idx="4">
                  <c:v>9.1270000000000007</c:v>
                </c:pt>
                <c:pt idx="5">
                  <c:v>9.2789999999999999</c:v>
                </c:pt>
                <c:pt idx="6">
                  <c:v>9.24</c:v>
                </c:pt>
                <c:pt idx="7">
                  <c:v>9.7330000000000005</c:v>
                </c:pt>
                <c:pt idx="8">
                  <c:v>10.414999999999999</c:v>
                </c:pt>
                <c:pt idx="9">
                  <c:v>10.987</c:v>
                </c:pt>
                <c:pt idx="10">
                  <c:v>11.327999999999999</c:v>
                </c:pt>
                <c:pt idx="11">
                  <c:v>11.728999999999999</c:v>
                </c:pt>
                <c:pt idx="12">
                  <c:v>11.2</c:v>
                </c:pt>
                <c:pt idx="13">
                  <c:v>10.593</c:v>
                </c:pt>
                <c:pt idx="14">
                  <c:v>10.579000000000001</c:v>
                </c:pt>
                <c:pt idx="15">
                  <c:v>11.12</c:v>
                </c:pt>
                <c:pt idx="16">
                  <c:v>11.19</c:v>
                </c:pt>
                <c:pt idx="17">
                  <c:v>11.491</c:v>
                </c:pt>
                <c:pt idx="18">
                  <c:v>10.919</c:v>
                </c:pt>
                <c:pt idx="19">
                  <c:v>10.99</c:v>
                </c:pt>
                <c:pt idx="20">
                  <c:v>11.398999999999999</c:v>
                </c:pt>
                <c:pt idx="21">
                  <c:v>10.813000000000001</c:v>
                </c:pt>
                <c:pt idx="22">
                  <c:v>10.589</c:v>
                </c:pt>
                <c:pt idx="23">
                  <c:v>10.519526000000001</c:v>
                </c:pt>
                <c:pt idx="24">
                  <c:v>10.652981</c:v>
                </c:pt>
                <c:pt idx="25">
                  <c:v>10.756</c:v>
                </c:pt>
                <c:pt idx="26">
                  <c:v>10.798</c:v>
                </c:pt>
                <c:pt idx="27">
                  <c:v>10.807</c:v>
                </c:pt>
                <c:pt idx="28">
                  <c:v>10.664</c:v>
                </c:pt>
                <c:pt idx="29">
                  <c:v>8.5009999999999994</c:v>
                </c:pt>
                <c:pt idx="30">
                  <c:v>9.3919999999999995</c:v>
                </c:pt>
                <c:pt idx="31">
                  <c:v>9.0039999999999996</c:v>
                </c:pt>
                <c:pt idx="32">
                  <c:v>8.641</c:v>
                </c:pt>
                <c:pt idx="33">
                  <c:v>8.766</c:v>
                </c:pt>
                <c:pt idx="34">
                  <c:v>8.952</c:v>
                </c:pt>
                <c:pt idx="35">
                  <c:v>8.7270000000000003</c:v>
                </c:pt>
              </c:numCache>
            </c:numRef>
          </c:val>
          <c:smooth val="0"/>
        </c:ser>
        <c:dLbls>
          <c:showLegendKey val="0"/>
          <c:showVal val="0"/>
          <c:showCatName val="0"/>
          <c:showSerName val="0"/>
          <c:showPercent val="0"/>
          <c:showBubbleSize val="0"/>
        </c:dLbls>
        <c:marker val="1"/>
        <c:smooth val="0"/>
        <c:axId val="55802880"/>
        <c:axId val="55804672"/>
      </c:lineChart>
      <c:catAx>
        <c:axId val="55802880"/>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804672"/>
        <c:crosses val="autoZero"/>
        <c:auto val="0"/>
        <c:lblAlgn val="ctr"/>
        <c:lblOffset val="0"/>
        <c:tickLblSkip val="2"/>
        <c:tickMarkSkip val="1"/>
        <c:noMultiLvlLbl val="0"/>
      </c:catAx>
      <c:valAx>
        <c:axId val="5580467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802880"/>
        <c:crosses val="autoZero"/>
        <c:crossBetween val="between"/>
      </c:valAx>
      <c:valAx>
        <c:axId val="55806208"/>
        <c:scaling>
          <c:orientation val="minMax"/>
        </c:scaling>
        <c:delete val="0"/>
        <c:axPos val="r"/>
        <c:numFmt formatCode="General" sourceLinked="0"/>
        <c:majorTickMark val="out"/>
        <c:minorTickMark val="none"/>
        <c:tickLblPos val="nextTo"/>
        <c:txPr>
          <a:bodyPr/>
          <a:lstStyle/>
          <a:p>
            <a:pPr>
              <a:defRPr sz="800">
                <a:latin typeface="Meiryo UI" panose="020B0604030504040204" pitchFamily="50" charset="-128"/>
                <a:ea typeface="Meiryo UI" panose="020B0604030504040204" pitchFamily="50" charset="-128"/>
              </a:defRPr>
            </a:pPr>
            <a:endParaRPr lang="ja-JP"/>
          </a:p>
        </c:txPr>
        <c:crossAx val="55812096"/>
        <c:crosses val="max"/>
        <c:crossBetween val="between"/>
      </c:valAx>
      <c:catAx>
        <c:axId val="55812096"/>
        <c:scaling>
          <c:orientation val="minMax"/>
        </c:scaling>
        <c:delete val="1"/>
        <c:axPos val="b"/>
        <c:majorTickMark val="out"/>
        <c:minorTickMark val="none"/>
        <c:tickLblPos val="nextTo"/>
        <c:crossAx val="55806208"/>
        <c:crosses val="autoZero"/>
        <c:auto val="0"/>
        <c:lblAlgn val="ctr"/>
        <c:lblOffset val="100"/>
        <c:noMultiLvlLbl val="0"/>
      </c:catAx>
      <c:spPr>
        <a:noFill/>
        <a:ln w="12700">
          <a:solidFill>
            <a:srgbClr val="808080"/>
          </a:solidFill>
          <a:prstDash val="solid"/>
        </a:ln>
      </c:spPr>
    </c:plotArea>
    <c:legend>
      <c:legendPos val="r"/>
      <c:layout>
        <c:manualLayout>
          <c:xMode val="edge"/>
          <c:yMode val="edge"/>
          <c:x val="0.21231670579436146"/>
          <c:y val="0.57331805355316501"/>
          <c:w val="0.48882776196511057"/>
          <c:h val="0.20123224033615517"/>
        </c:manualLayout>
      </c:layout>
      <c:overlay val="0"/>
      <c:spPr>
        <a:noFill/>
        <a:ln w="3175">
          <a:no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b="0" i="0" u="none" strike="noStrike" baseline="0">
                <a:solidFill>
                  <a:srgbClr val="000000"/>
                </a:solidFill>
                <a:latin typeface="Meiryo UI" panose="020B0604030504040204" pitchFamily="50" charset="-128"/>
                <a:ea typeface="Meiryo UI" panose="020B0604030504040204" pitchFamily="50" charset="-128"/>
              </a:rPr>
              <a:t>輸送量･輸送能力等の推移(全国)</a:t>
            </a:r>
          </a:p>
        </c:rich>
      </c:tx>
      <c:layout>
        <c:manualLayout>
          <c:xMode val="edge"/>
          <c:yMode val="edge"/>
          <c:x val="0.4089518762176661"/>
          <c:y val="9.3410294965696008E-4"/>
        </c:manualLayout>
      </c:layout>
      <c:overlay val="0"/>
      <c:spPr>
        <a:solidFill>
          <a:schemeClr val="bg1"/>
        </a:solidFill>
        <a:ln w="25400">
          <a:noFill/>
        </a:ln>
      </c:spPr>
    </c:title>
    <c:autoTitleDeleted val="0"/>
    <c:plotArea>
      <c:layout>
        <c:manualLayout>
          <c:layoutTarget val="inner"/>
          <c:xMode val="edge"/>
          <c:yMode val="edge"/>
          <c:x val="6.9271758436944941E-2"/>
          <c:y val="4.861127594426793E-2"/>
          <c:w val="0.88454706927175841"/>
          <c:h val="0.8731348930459667"/>
        </c:manualLayout>
      </c:layout>
      <c:barChart>
        <c:barDir val="col"/>
        <c:grouping val="clustered"/>
        <c:varyColors val="0"/>
        <c:ser>
          <c:idx val="2"/>
          <c:order val="0"/>
          <c:tx>
            <c:strRef>
              <c:f>ホーム!$C$810</c:f>
              <c:strCache>
                <c:ptCount val="1"/>
                <c:pt idx="0">
                  <c:v>国内輸送量(旅客､十億人キロ)</c:v>
                </c:pt>
              </c:strCache>
            </c:strRef>
          </c:tx>
          <c:spPr>
            <a:solidFill>
              <a:srgbClr val="FFFFC0"/>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ホーム!$D$810:$AP$810</c:f>
              <c:numCache>
                <c:formatCode>0</c:formatCode>
                <c:ptCount val="39"/>
                <c:pt idx="0">
                  <c:v>782.03099999999995</c:v>
                </c:pt>
                <c:pt idx="1">
                  <c:v>790.35799999999995</c:v>
                </c:pt>
                <c:pt idx="2">
                  <c:v>804.36300000000006</c:v>
                </c:pt>
                <c:pt idx="3">
                  <c:v>821.96400000000006</c:v>
                </c:pt>
                <c:pt idx="4">
                  <c:v>832.30799999999999</c:v>
                </c:pt>
                <c:pt idx="5">
                  <c:v>858.21400000000006</c:v>
                </c:pt>
                <c:pt idx="6">
                  <c:v>875.59900000000005</c:v>
                </c:pt>
                <c:pt idx="7">
                  <c:v>1107.5909999999999</c:v>
                </c:pt>
                <c:pt idx="8">
                  <c:v>1190.6420000000001</c:v>
                </c:pt>
                <c:pt idx="9">
                  <c:v>1267.0450000000001</c:v>
                </c:pt>
                <c:pt idx="10">
                  <c:v>1298.4380000000001</c:v>
                </c:pt>
                <c:pt idx="11">
                  <c:v>1330.9639999999999</c:v>
                </c:pt>
                <c:pt idx="12">
                  <c:v>1353.3150000000001</c:v>
                </c:pt>
                <c:pt idx="13">
                  <c:v>1355.779</c:v>
                </c:pt>
                <c:pt idx="14">
                  <c:v>1370.5934999999999</c:v>
                </c:pt>
                <c:pt idx="15">
                  <c:v>1385.4079999999999</c:v>
                </c:pt>
                <c:pt idx="16">
                  <c:v>1405.9480000000001</c:v>
                </c:pt>
                <c:pt idx="17">
                  <c:v>1416.287</c:v>
                </c:pt>
                <c:pt idx="18">
                  <c:v>1421.9259999999999</c:v>
                </c:pt>
                <c:pt idx="19">
                  <c:v>1422.105</c:v>
                </c:pt>
                <c:pt idx="20">
                  <c:v>1417.3230000000001</c:v>
                </c:pt>
                <c:pt idx="21">
                  <c:v>1422.857</c:v>
                </c:pt>
                <c:pt idx="22">
                  <c:v>1423.18</c:v>
                </c:pt>
                <c:pt idx="23">
                  <c:v>1424.193</c:v>
                </c:pt>
                <c:pt idx="24">
                  <c:v>1416.13</c:v>
                </c:pt>
                <c:pt idx="25">
                  <c:v>1409.239</c:v>
                </c:pt>
                <c:pt idx="26">
                  <c:v>1401.124</c:v>
                </c:pt>
                <c:pt idx="27">
                  <c:v>1410.596</c:v>
                </c:pt>
                <c:pt idx="28">
                  <c:v>1392.87</c:v>
                </c:pt>
                <c:pt idx="29">
                  <c:v>1368.7940000000001</c:v>
                </c:pt>
                <c:pt idx="30">
                  <c:v>1366.3330000000001</c:v>
                </c:pt>
                <c:pt idx="31">
                  <c:v>1362.4960000000001</c:v>
                </c:pt>
                <c:pt idx="32">
                  <c:v>1423.126</c:v>
                </c:pt>
                <c:pt idx="33">
                  <c:v>1456.453</c:v>
                </c:pt>
                <c:pt idx="34">
                  <c:v>1497.279</c:v>
                </c:pt>
              </c:numCache>
            </c:numRef>
          </c:val>
        </c:ser>
        <c:ser>
          <c:idx val="3"/>
          <c:order val="1"/>
          <c:tx>
            <c:strRef>
              <c:f>ホーム!$C$811</c:f>
              <c:strCache>
                <c:ptCount val="1"/>
                <c:pt idx="0">
                  <c:v>国内輸送量(貨物､十億tキロ)</c:v>
                </c:pt>
              </c:strCache>
            </c:strRef>
          </c:tx>
          <c:spPr>
            <a:solidFill>
              <a:srgbClr val="A0E0E0"/>
            </a:solidFill>
            <a:ln w="12700">
              <a:solidFill>
                <a:srgbClr val="000000"/>
              </a:solidFill>
              <a:prstDash val="solid"/>
            </a:ln>
          </c:spPr>
          <c:invertIfNegative val="0"/>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ホーム!$D$811:$AP$811</c:f>
              <c:numCache>
                <c:formatCode>0</c:formatCode>
                <c:ptCount val="39"/>
                <c:pt idx="0">
                  <c:v>438.79199999999997</c:v>
                </c:pt>
                <c:pt idx="1">
                  <c:v>427.20499999999998</c:v>
                </c:pt>
                <c:pt idx="2">
                  <c:v>416.72699999999998</c:v>
                </c:pt>
                <c:pt idx="3">
                  <c:v>422.04700000000003</c:v>
                </c:pt>
                <c:pt idx="4">
                  <c:v>434.36399999999998</c:v>
                </c:pt>
                <c:pt idx="5">
                  <c:v>434.16</c:v>
                </c:pt>
                <c:pt idx="6">
                  <c:v>435.05799999999999</c:v>
                </c:pt>
                <c:pt idx="7">
                  <c:v>448.91800000000001</c:v>
                </c:pt>
                <c:pt idx="8">
                  <c:v>482.88400000000001</c:v>
                </c:pt>
                <c:pt idx="9">
                  <c:v>513.43899999999996</c:v>
                </c:pt>
                <c:pt idx="10">
                  <c:v>546.78499999999997</c:v>
                </c:pt>
                <c:pt idx="11">
                  <c:v>559.947</c:v>
                </c:pt>
                <c:pt idx="12">
                  <c:v>557.07299999999998</c:v>
                </c:pt>
                <c:pt idx="13">
                  <c:v>535.66200000000003</c:v>
                </c:pt>
                <c:pt idx="14">
                  <c:v>501.24950000000001</c:v>
                </c:pt>
                <c:pt idx="15">
                  <c:v>466.83699999999999</c:v>
                </c:pt>
                <c:pt idx="16">
                  <c:v>477.61500000000001</c:v>
                </c:pt>
                <c:pt idx="17">
                  <c:v>472.84399999999999</c:v>
                </c:pt>
                <c:pt idx="18">
                  <c:v>457.13400000000001</c:v>
                </c:pt>
                <c:pt idx="19">
                  <c:v>463.584</c:v>
                </c:pt>
                <c:pt idx="20">
                  <c:v>479.072</c:v>
                </c:pt>
                <c:pt idx="21">
                  <c:v>481.59199999999998</c:v>
                </c:pt>
                <c:pt idx="22">
                  <c:v>471.89499999999998</c:v>
                </c:pt>
                <c:pt idx="23">
                  <c:v>461.65499999999997</c:v>
                </c:pt>
                <c:pt idx="24">
                  <c:v>465.892</c:v>
                </c:pt>
                <c:pt idx="25">
                  <c:v>463.815</c:v>
                </c:pt>
                <c:pt idx="26">
                  <c:v>468.49799999999999</c:v>
                </c:pt>
                <c:pt idx="27">
                  <c:v>469.2</c:v>
                </c:pt>
                <c:pt idx="28">
                  <c:v>447.51799999999997</c:v>
                </c:pt>
                <c:pt idx="29">
                  <c:v>417.214</c:v>
                </c:pt>
                <c:pt idx="30">
                  <c:v>449.00599999999997</c:v>
                </c:pt>
                <c:pt idx="31">
                  <c:v>431.26600000000002</c:v>
                </c:pt>
                <c:pt idx="32">
                  <c:v>410.72399999999999</c:v>
                </c:pt>
                <c:pt idx="33">
                  <c:v>422.69400000000002</c:v>
                </c:pt>
                <c:pt idx="34">
                  <c:v>417.04599999999999</c:v>
                </c:pt>
              </c:numCache>
            </c:numRef>
          </c:val>
        </c:ser>
        <c:dLbls>
          <c:showLegendKey val="0"/>
          <c:showVal val="0"/>
          <c:showCatName val="0"/>
          <c:showSerName val="0"/>
          <c:showPercent val="0"/>
          <c:showBubbleSize val="0"/>
        </c:dLbls>
        <c:gapWidth val="0"/>
        <c:overlap val="70"/>
        <c:axId val="55868416"/>
        <c:axId val="55882880"/>
      </c:barChart>
      <c:lineChart>
        <c:grouping val="standard"/>
        <c:varyColors val="0"/>
        <c:ser>
          <c:idx val="0"/>
          <c:order val="2"/>
          <c:tx>
            <c:strRef>
              <c:f>ホーム!$C$812</c:f>
              <c:strCache>
                <c:ptCount val="1"/>
                <c:pt idx="0">
                  <c:v>自動車保有台数(年末､百万台)</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ホーム!$D$812:$AP$812</c:f>
              <c:numCache>
                <c:formatCode>0.0</c:formatCode>
                <c:ptCount val="39"/>
                <c:pt idx="0">
                  <c:v>38.992023000000003</c:v>
                </c:pt>
                <c:pt idx="1">
                  <c:v>40.834040999999999</c:v>
                </c:pt>
                <c:pt idx="2">
                  <c:v>42.687435000000001</c:v>
                </c:pt>
                <c:pt idx="3">
                  <c:v>44.558835000000002</c:v>
                </c:pt>
                <c:pt idx="4">
                  <c:v>46.362874000000005</c:v>
                </c:pt>
                <c:pt idx="5">
                  <c:v>48.240555000000001</c:v>
                </c:pt>
                <c:pt idx="6">
                  <c:v>50.223438999999999</c:v>
                </c:pt>
                <c:pt idx="7">
                  <c:v>52.645676000000002</c:v>
                </c:pt>
                <c:pt idx="8">
                  <c:v>55.136642999999999</c:v>
                </c:pt>
                <c:pt idx="9">
                  <c:v>57.993866000000004</c:v>
                </c:pt>
                <c:pt idx="10">
                  <c:v>60.498849999999997</c:v>
                </c:pt>
                <c:pt idx="11">
                  <c:v>62.713453999999999</c:v>
                </c:pt>
                <c:pt idx="12">
                  <c:v>64.498278999999997</c:v>
                </c:pt>
                <c:pt idx="13">
                  <c:v>66.278822000000005</c:v>
                </c:pt>
                <c:pt idx="14">
                  <c:v>68.103695999999999</c:v>
                </c:pt>
                <c:pt idx="15">
                  <c:v>70.106535999999991</c:v>
                </c:pt>
                <c:pt idx="16">
                  <c:v>71.775646999999992</c:v>
                </c:pt>
                <c:pt idx="17">
                  <c:v>72.856583000000001</c:v>
                </c:pt>
                <c:pt idx="18">
                  <c:v>73.688389000000001</c:v>
                </c:pt>
                <c:pt idx="19">
                  <c:v>74.582611999999997</c:v>
                </c:pt>
                <c:pt idx="20">
                  <c:v>75.524973000000003</c:v>
                </c:pt>
                <c:pt idx="21">
                  <c:v>76.27081299999999</c:v>
                </c:pt>
                <c:pt idx="22">
                  <c:v>76.892517000000012</c:v>
                </c:pt>
                <c:pt idx="23">
                  <c:v>77.390244999999993</c:v>
                </c:pt>
                <c:pt idx="24">
                  <c:v>78.278880000000001</c:v>
                </c:pt>
                <c:pt idx="25">
                  <c:v>78.992059999999995</c:v>
                </c:pt>
                <c:pt idx="26">
                  <c:v>79.236095000000006</c:v>
                </c:pt>
                <c:pt idx="27">
                  <c:v>79.080762000000007</c:v>
                </c:pt>
                <c:pt idx="28">
                  <c:v>78.800542000000007</c:v>
                </c:pt>
                <c:pt idx="29">
                  <c:v>78.693494999999999</c:v>
                </c:pt>
                <c:pt idx="30">
                  <c:v>78.660773000000006</c:v>
                </c:pt>
                <c:pt idx="31">
                  <c:v>79.112583999999998</c:v>
                </c:pt>
                <c:pt idx="32">
                  <c:v>79.625202999999999</c:v>
                </c:pt>
                <c:pt idx="33">
                  <c:v>80.272570999999999</c:v>
                </c:pt>
                <c:pt idx="34">
                  <c:v>80.67039299999999</c:v>
                </c:pt>
                <c:pt idx="35">
                  <c:v>80.900729999999996</c:v>
                </c:pt>
              </c:numCache>
            </c:numRef>
          </c:val>
          <c:smooth val="0"/>
        </c:ser>
        <c:ser>
          <c:idx val="1"/>
          <c:order val="3"/>
          <c:tx>
            <c:strRef>
              <c:f>ホーム!$C$813</c:f>
              <c:strCache>
                <c:ptCount val="1"/>
                <c:pt idx="0">
                  <c:v>商船船腹量(百万総t)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ホーム!$D$4:$AP$4</c:f>
              <c:strCache>
                <c:ptCount val="39"/>
                <c:pt idx="0">
                  <c:v>S55</c:v>
                </c:pt>
                <c:pt idx="1">
                  <c:v>S56</c:v>
                </c:pt>
                <c:pt idx="2">
                  <c:v>S57</c:v>
                </c:pt>
                <c:pt idx="3">
                  <c:v>S58</c:v>
                </c:pt>
                <c:pt idx="4">
                  <c:v>S59</c:v>
                </c:pt>
                <c:pt idx="5">
                  <c:v>S60</c:v>
                </c:pt>
                <c:pt idx="6">
                  <c:v>S61</c:v>
                </c:pt>
                <c:pt idx="7">
                  <c:v>S62</c:v>
                </c:pt>
                <c:pt idx="8">
                  <c:v>S63</c:v>
                </c:pt>
                <c:pt idx="9">
                  <c:v>H1</c:v>
                </c:pt>
                <c:pt idx="10">
                  <c:v>H2</c:v>
                </c:pt>
                <c:pt idx="11">
                  <c:v>H3</c:v>
                </c:pt>
                <c:pt idx="12">
                  <c:v>H4</c:v>
                </c:pt>
                <c:pt idx="13">
                  <c:v>H5</c:v>
                </c:pt>
                <c:pt idx="14">
                  <c:v>H6</c:v>
                </c:pt>
                <c:pt idx="15">
                  <c:v>H7</c:v>
                </c:pt>
                <c:pt idx="16">
                  <c:v>H8</c:v>
                </c:pt>
                <c:pt idx="17">
                  <c:v>H9</c:v>
                </c:pt>
                <c:pt idx="18">
                  <c:v>H10</c:v>
                </c:pt>
                <c:pt idx="19">
                  <c:v>H11</c:v>
                </c:pt>
                <c:pt idx="20">
                  <c:v>H12</c:v>
                </c:pt>
                <c:pt idx="21">
                  <c:v>H13</c:v>
                </c:pt>
                <c:pt idx="22">
                  <c:v>H14</c:v>
                </c:pt>
                <c:pt idx="23">
                  <c:v>H15</c:v>
                </c:pt>
                <c:pt idx="24">
                  <c:v>H16</c:v>
                </c:pt>
                <c:pt idx="25">
                  <c:v>H17</c:v>
                </c:pt>
                <c:pt idx="26">
                  <c:v>H18</c:v>
                </c:pt>
                <c:pt idx="27">
                  <c:v>H19</c:v>
                </c:pt>
                <c:pt idx="28">
                  <c:v>H20</c:v>
                </c:pt>
                <c:pt idx="29">
                  <c:v>H21</c:v>
                </c:pt>
                <c:pt idx="30">
                  <c:v>H22</c:v>
                </c:pt>
                <c:pt idx="31">
                  <c:v>H23</c:v>
                </c:pt>
                <c:pt idx="32">
                  <c:v>H24</c:v>
                </c:pt>
                <c:pt idx="33">
                  <c:v>H25</c:v>
                </c:pt>
                <c:pt idx="34">
                  <c:v>H26</c:v>
                </c:pt>
                <c:pt idx="35">
                  <c:v>H27</c:v>
                </c:pt>
                <c:pt idx="36">
                  <c:v>H28</c:v>
                </c:pt>
                <c:pt idx="37">
                  <c:v>H29</c:v>
                </c:pt>
                <c:pt idx="38">
                  <c:v>H30</c:v>
                </c:pt>
              </c:strCache>
            </c:strRef>
          </c:cat>
          <c:val>
            <c:numRef>
              <c:f>ホーム!$D$813:$AP$813</c:f>
              <c:numCache>
                <c:formatCode>0.0</c:formatCode>
                <c:ptCount val="39"/>
                <c:pt idx="0">
                  <c:v>39.015000000000001</c:v>
                </c:pt>
                <c:pt idx="1">
                  <c:v>39.234999999999999</c:v>
                </c:pt>
                <c:pt idx="2">
                  <c:v>39.853000000000002</c:v>
                </c:pt>
                <c:pt idx="3">
                  <c:v>39.01</c:v>
                </c:pt>
                <c:pt idx="4">
                  <c:v>38.012999999999998</c:v>
                </c:pt>
                <c:pt idx="5">
                  <c:v>38.140999999999998</c:v>
                </c:pt>
                <c:pt idx="6">
                  <c:v>35.619</c:v>
                </c:pt>
                <c:pt idx="7">
                  <c:v>32.831000000000003</c:v>
                </c:pt>
                <c:pt idx="8">
                  <c:v>29.193000000000001</c:v>
                </c:pt>
                <c:pt idx="9">
                  <c:v>26.367000000000001</c:v>
                </c:pt>
                <c:pt idx="10">
                  <c:v>25.186</c:v>
                </c:pt>
                <c:pt idx="11">
                  <c:v>24.741</c:v>
                </c:pt>
                <c:pt idx="12">
                  <c:v>23.736000000000001</c:v>
                </c:pt>
                <c:pt idx="13">
                  <c:v>23.594999999999999</c:v>
                </c:pt>
                <c:pt idx="14">
                  <c:v>21.888000000000002</c:v>
                </c:pt>
              </c:numCache>
            </c:numRef>
          </c:val>
          <c:smooth val="0"/>
        </c:ser>
        <c:dLbls>
          <c:showLegendKey val="0"/>
          <c:showVal val="0"/>
          <c:showCatName val="0"/>
          <c:showSerName val="0"/>
          <c:showPercent val="0"/>
          <c:showBubbleSize val="0"/>
        </c:dLbls>
        <c:marker val="1"/>
        <c:smooth val="0"/>
        <c:axId val="55884416"/>
        <c:axId val="55886208"/>
      </c:lineChart>
      <c:catAx>
        <c:axId val="55868416"/>
        <c:scaling>
          <c:orientation val="minMax"/>
        </c:scaling>
        <c:delete val="0"/>
        <c:axPos val="b"/>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882880"/>
        <c:crosses val="autoZero"/>
        <c:auto val="0"/>
        <c:lblAlgn val="ctr"/>
        <c:lblOffset val="0"/>
        <c:tickLblSkip val="2"/>
        <c:tickMarkSkip val="1"/>
        <c:noMultiLvlLbl val="0"/>
      </c:catAx>
      <c:valAx>
        <c:axId val="55882880"/>
        <c:scaling>
          <c:orientation val="minMax"/>
        </c:scaling>
        <c:delete val="0"/>
        <c:axPos val="l"/>
        <c:majorGridlines>
          <c:spPr>
            <a:ln w="3175">
              <a:pattFill prst="pct50">
                <a:fgClr>
                  <a:srgbClr val="000000"/>
                </a:fgClr>
                <a:bgClr>
                  <a:srgbClr val="FFFFFF"/>
                </a:bgClr>
              </a:patt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868416"/>
        <c:crosses val="autoZero"/>
        <c:crossBetween val="between"/>
      </c:valAx>
      <c:catAx>
        <c:axId val="55884416"/>
        <c:scaling>
          <c:orientation val="minMax"/>
        </c:scaling>
        <c:delete val="1"/>
        <c:axPos val="b"/>
        <c:majorTickMark val="out"/>
        <c:minorTickMark val="none"/>
        <c:tickLblPos val="nextTo"/>
        <c:crossAx val="55886208"/>
        <c:crosses val="autoZero"/>
        <c:auto val="0"/>
        <c:lblAlgn val="ctr"/>
        <c:lblOffset val="100"/>
        <c:noMultiLvlLbl val="0"/>
      </c:catAx>
      <c:valAx>
        <c:axId val="55886208"/>
        <c:scaling>
          <c:orientation val="minMax"/>
        </c:scaling>
        <c:delete val="0"/>
        <c:axPos val="r"/>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crossAx val="55884416"/>
        <c:crosses val="max"/>
        <c:crossBetween val="between"/>
      </c:valAx>
      <c:spPr>
        <a:noFill/>
        <a:ln w="12700">
          <a:solidFill>
            <a:srgbClr val="808080"/>
          </a:solidFill>
          <a:prstDash val="solid"/>
        </a:ln>
      </c:spPr>
    </c:plotArea>
    <c:legend>
      <c:legendPos val="r"/>
      <c:layout>
        <c:manualLayout>
          <c:xMode val="edge"/>
          <c:yMode val="edge"/>
          <c:x val="5.4371617971704152E-2"/>
          <c:y val="6.5095399917115618E-2"/>
          <c:w val="0.45722158959054038"/>
          <c:h val="0.16523640910389278"/>
        </c:manualLayout>
      </c:layout>
      <c:overlay val="0"/>
      <c:spPr>
        <a:noFill/>
        <a:ln w="3175">
          <a:noFill/>
          <a:prstDash val="solid"/>
        </a:ln>
      </c:spPr>
      <c:txPr>
        <a:bodyPr/>
        <a:lstStyle/>
        <a:p>
          <a:pPr>
            <a:defRPr sz="9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ja-JP" altLang="en-US"/>
              <a:t>一次エネルギー消費量の推移</a:t>
            </a:r>
            <a:endParaRPr lang="en-US" altLang="ja-JP"/>
          </a:p>
          <a:p>
            <a:pPr>
              <a:defRPr sz="1200"/>
            </a:pPr>
            <a:r>
              <a:rPr lang="en-US" altLang="ja-JP"/>
              <a:t>(</a:t>
            </a:r>
            <a:r>
              <a:rPr lang="ja-JP" altLang="en-US"/>
              <a:t>日本</a:t>
            </a:r>
            <a:r>
              <a:rPr lang="en-US" altLang="ja-JP"/>
              <a:t>:</a:t>
            </a:r>
            <a:r>
              <a:rPr lang="ja-JP" altLang="en-US"/>
              <a:t>右･</a:t>
            </a:r>
            <a:r>
              <a:rPr lang="en-US" altLang="ja-JP"/>
              <a:t>100</a:t>
            </a:r>
            <a:r>
              <a:rPr lang="ja-JP" altLang="en-US"/>
              <a:t>万</a:t>
            </a:r>
            <a:r>
              <a:rPr lang="en-US" altLang="ja-JP"/>
              <a:t>t､</a:t>
            </a:r>
            <a:r>
              <a:rPr lang="ja-JP" altLang="en-US"/>
              <a:t>世界</a:t>
            </a:r>
            <a:r>
              <a:rPr lang="en-US" altLang="ja-JP"/>
              <a:t>:</a:t>
            </a:r>
            <a:r>
              <a:rPr lang="ja-JP" altLang="en-US"/>
              <a:t>左･億</a:t>
            </a:r>
            <a:r>
              <a:rPr lang="en-US" altLang="ja-JP"/>
              <a:t>t)</a:t>
            </a:r>
            <a:endParaRPr lang="ja-JP" altLang="en-US"/>
          </a:p>
        </c:rich>
      </c:tx>
      <c:layout>
        <c:manualLayout>
          <c:xMode val="edge"/>
          <c:yMode val="edge"/>
          <c:x val="4.6052188727068753E-2"/>
          <c:y val="4.0534592586039107E-2"/>
        </c:manualLayout>
      </c:layout>
      <c:overlay val="1"/>
    </c:title>
    <c:autoTitleDeleted val="0"/>
    <c:plotArea>
      <c:layout>
        <c:manualLayout>
          <c:layoutTarget val="inner"/>
          <c:xMode val="edge"/>
          <c:yMode val="edge"/>
          <c:x val="3.4084246233008597E-2"/>
          <c:y val="2.895525879955425E-2"/>
          <c:w val="0.94546477996181799"/>
          <c:h val="0.88028974608511001"/>
        </c:manualLayout>
      </c:layout>
      <c:barChart>
        <c:barDir val="col"/>
        <c:grouping val="stacked"/>
        <c:varyColors val="0"/>
        <c:ser>
          <c:idx val="8"/>
          <c:order val="0"/>
          <c:tx>
            <c:strRef>
              <c:f>ホーム!$C$851</c:f>
              <c:strCache>
                <c:ptCount val="1"/>
                <c:pt idx="0">
                  <c:v>原子力消費</c:v>
                </c:pt>
              </c:strCache>
            </c:strRef>
          </c:tx>
          <c:spPr>
            <a:solidFill>
              <a:srgbClr val="FFFF00"/>
            </a:solidFill>
            <a:ln w="6350">
              <a:solidFill>
                <a:srgbClr val="FFC000"/>
              </a:solidFill>
            </a:ln>
          </c:spPr>
          <c:invertIfNegative val="0"/>
          <c:val>
            <c:numRef>
              <c:f>ホーム!$D$851:$AP$851</c:f>
              <c:numCache>
                <c:formatCode>0.0</c:formatCode>
                <c:ptCount val="39"/>
                <c:pt idx="0">
                  <c:v>18.600000000000001</c:v>
                </c:pt>
                <c:pt idx="1">
                  <c:v>19.8</c:v>
                </c:pt>
                <c:pt idx="2">
                  <c:v>23</c:v>
                </c:pt>
                <c:pt idx="3">
                  <c:v>25.7</c:v>
                </c:pt>
                <c:pt idx="4">
                  <c:v>30.2</c:v>
                </c:pt>
                <c:pt idx="5">
                  <c:v>35.9</c:v>
                </c:pt>
                <c:pt idx="6">
                  <c:v>37.9</c:v>
                </c:pt>
                <c:pt idx="7">
                  <c:v>42.2</c:v>
                </c:pt>
                <c:pt idx="8">
                  <c:v>40.200000000000003</c:v>
                </c:pt>
                <c:pt idx="9">
                  <c:v>41.1</c:v>
                </c:pt>
                <c:pt idx="10">
                  <c:v>45.5</c:v>
                </c:pt>
                <c:pt idx="11">
                  <c:v>48</c:v>
                </c:pt>
                <c:pt idx="12">
                  <c:v>50.2</c:v>
                </c:pt>
                <c:pt idx="13">
                  <c:v>56.1</c:v>
                </c:pt>
              </c:numCache>
            </c:numRef>
          </c:val>
        </c:ser>
        <c:ser>
          <c:idx val="1"/>
          <c:order val="1"/>
          <c:tx>
            <c:strRef>
              <c:f>ホーム!$C$850</c:f>
              <c:strCache>
                <c:ptCount val="1"/>
                <c:pt idx="0">
                  <c:v>水力等消費</c:v>
                </c:pt>
              </c:strCache>
            </c:strRef>
          </c:tx>
          <c:spPr>
            <a:solidFill>
              <a:sysClr val="window" lastClr="FFFFFF">
                <a:lumMod val="85000"/>
              </a:sysClr>
            </a:solidFill>
            <a:ln w="1270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ホーム!$D$850:$AP$850</c:f>
              <c:numCache>
                <c:formatCode>0.0</c:formatCode>
                <c:ptCount val="39"/>
                <c:pt idx="0">
                  <c:v>24.7</c:v>
                </c:pt>
                <c:pt idx="1">
                  <c:v>24.3</c:v>
                </c:pt>
                <c:pt idx="2">
                  <c:v>23.2</c:v>
                </c:pt>
                <c:pt idx="3">
                  <c:v>24.2</c:v>
                </c:pt>
                <c:pt idx="4">
                  <c:v>21.6</c:v>
                </c:pt>
                <c:pt idx="5">
                  <c:v>24.4</c:v>
                </c:pt>
                <c:pt idx="6">
                  <c:v>24.3</c:v>
                </c:pt>
                <c:pt idx="7">
                  <c:v>22.8</c:v>
                </c:pt>
                <c:pt idx="8">
                  <c:v>26.6</c:v>
                </c:pt>
                <c:pt idx="9">
                  <c:v>27.3</c:v>
                </c:pt>
                <c:pt idx="10">
                  <c:v>27.2</c:v>
                </c:pt>
                <c:pt idx="11">
                  <c:v>29.1</c:v>
                </c:pt>
                <c:pt idx="12">
                  <c:v>25.5</c:v>
                </c:pt>
                <c:pt idx="13">
                  <c:v>28.3</c:v>
                </c:pt>
              </c:numCache>
            </c:numRef>
          </c:val>
        </c:ser>
        <c:ser>
          <c:idx val="2"/>
          <c:order val="2"/>
          <c:tx>
            <c:strRef>
              <c:f>ホーム!$C$849</c:f>
              <c:strCache>
                <c:ptCount val="1"/>
                <c:pt idx="0">
                  <c:v>天然ガス消費</c:v>
                </c:pt>
              </c:strCache>
            </c:strRef>
          </c:tx>
          <c:spPr>
            <a:solidFill>
              <a:srgbClr val="99FF99"/>
            </a:solidFill>
            <a:ln w="12700">
              <a:solidFill>
                <a:srgbClr val="9BBB59">
                  <a:lumMod val="75000"/>
                </a:srgb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ホーム!$D$849:$AP$849</c:f>
              <c:numCache>
                <c:formatCode>0.0</c:formatCode>
                <c:ptCount val="39"/>
                <c:pt idx="0">
                  <c:v>24.2</c:v>
                </c:pt>
                <c:pt idx="1">
                  <c:v>24.3</c:v>
                </c:pt>
                <c:pt idx="2">
                  <c:v>25.2</c:v>
                </c:pt>
                <c:pt idx="3">
                  <c:v>29</c:v>
                </c:pt>
                <c:pt idx="4">
                  <c:v>36.9</c:v>
                </c:pt>
                <c:pt idx="5">
                  <c:v>38.200000000000003</c:v>
                </c:pt>
                <c:pt idx="6">
                  <c:v>39.6</c:v>
                </c:pt>
                <c:pt idx="7">
                  <c:v>40.9</c:v>
                </c:pt>
                <c:pt idx="8">
                  <c:v>42.6</c:v>
                </c:pt>
                <c:pt idx="9">
                  <c:v>46.2</c:v>
                </c:pt>
                <c:pt idx="10">
                  <c:v>49.3</c:v>
                </c:pt>
                <c:pt idx="11">
                  <c:v>52.1</c:v>
                </c:pt>
                <c:pt idx="12">
                  <c:v>52.9</c:v>
                </c:pt>
                <c:pt idx="13">
                  <c:v>54.2</c:v>
                </c:pt>
              </c:numCache>
            </c:numRef>
          </c:val>
        </c:ser>
        <c:ser>
          <c:idx val="4"/>
          <c:order val="6"/>
          <c:tx>
            <c:strRef>
              <c:f>ホーム!$C$848</c:f>
              <c:strCache>
                <c:ptCount val="1"/>
                <c:pt idx="0">
                  <c:v>石油消費</c:v>
                </c:pt>
              </c:strCache>
            </c:strRef>
          </c:tx>
          <c:spPr>
            <a:solidFill>
              <a:srgbClr val="CCFFFF"/>
            </a:solidFill>
            <a:ln w="12700">
              <a:solidFill>
                <a:sysClr val="window" lastClr="FFFFFF">
                  <a:lumMod val="50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ホーム!$D$848:$AP$848</c:f>
              <c:numCache>
                <c:formatCode>0.0</c:formatCode>
                <c:ptCount val="39"/>
                <c:pt idx="0">
                  <c:v>246</c:v>
                </c:pt>
                <c:pt idx="1">
                  <c:v>230.2</c:v>
                </c:pt>
                <c:pt idx="2">
                  <c:v>222.8</c:v>
                </c:pt>
                <c:pt idx="3">
                  <c:v>229.9</c:v>
                </c:pt>
                <c:pt idx="4">
                  <c:v>223.4</c:v>
                </c:pt>
                <c:pt idx="5">
                  <c:v>217.9</c:v>
                </c:pt>
                <c:pt idx="6">
                  <c:v>218.7</c:v>
                </c:pt>
                <c:pt idx="7">
                  <c:v>230</c:v>
                </c:pt>
                <c:pt idx="8">
                  <c:v>243.7</c:v>
                </c:pt>
                <c:pt idx="9">
                  <c:v>254.3</c:v>
                </c:pt>
                <c:pt idx="10">
                  <c:v>263.8</c:v>
                </c:pt>
                <c:pt idx="11">
                  <c:v>268.8</c:v>
                </c:pt>
                <c:pt idx="12">
                  <c:v>275.8</c:v>
                </c:pt>
                <c:pt idx="13">
                  <c:v>267</c:v>
                </c:pt>
              </c:numCache>
            </c:numRef>
          </c:val>
        </c:ser>
        <c:ser>
          <c:idx val="7"/>
          <c:order val="9"/>
          <c:tx>
            <c:strRef>
              <c:f>ホーム!$C$847</c:f>
              <c:strCache>
                <c:ptCount val="1"/>
                <c:pt idx="0">
                  <c:v>石炭消費</c:v>
                </c:pt>
              </c:strCache>
            </c:strRef>
          </c:tx>
          <c:spPr>
            <a:solidFill>
              <a:srgbClr val="FFCCCC"/>
            </a:solidFill>
            <a:ln w="12700">
              <a:solidFill>
                <a:sysClr val="window" lastClr="FFFFFF">
                  <a:lumMod val="65000"/>
                </a:sysClr>
              </a:solidFill>
              <a:prstDash val="solid"/>
            </a:ln>
          </c:spPr>
          <c:invertIfNegative val="0"/>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ホーム!$D$847:$AP$847</c:f>
              <c:numCache>
                <c:formatCode>0.0</c:formatCode>
                <c:ptCount val="39"/>
                <c:pt idx="0">
                  <c:v>66.900000000000006</c:v>
                </c:pt>
                <c:pt idx="1">
                  <c:v>69.5</c:v>
                </c:pt>
                <c:pt idx="2">
                  <c:v>66.400000000000006</c:v>
                </c:pt>
                <c:pt idx="3">
                  <c:v>67.5</c:v>
                </c:pt>
                <c:pt idx="4">
                  <c:v>73.8</c:v>
                </c:pt>
                <c:pt idx="5">
                  <c:v>77</c:v>
                </c:pt>
                <c:pt idx="6">
                  <c:v>70.099999999999994</c:v>
                </c:pt>
                <c:pt idx="7">
                  <c:v>73.5</c:v>
                </c:pt>
                <c:pt idx="8">
                  <c:v>78.8</c:v>
                </c:pt>
                <c:pt idx="9">
                  <c:v>78.5</c:v>
                </c:pt>
                <c:pt idx="10">
                  <c:v>80.5</c:v>
                </c:pt>
                <c:pt idx="11">
                  <c:v>81.400000000000006</c:v>
                </c:pt>
                <c:pt idx="12">
                  <c:v>79</c:v>
                </c:pt>
                <c:pt idx="13">
                  <c:v>79.5</c:v>
                </c:pt>
              </c:numCache>
            </c:numRef>
          </c:val>
        </c:ser>
        <c:dLbls>
          <c:showLegendKey val="0"/>
          <c:showVal val="0"/>
          <c:showCatName val="0"/>
          <c:showSerName val="0"/>
          <c:showPercent val="0"/>
          <c:showBubbleSize val="0"/>
        </c:dLbls>
        <c:gapWidth val="0"/>
        <c:overlap val="100"/>
        <c:axId val="56316672"/>
        <c:axId val="56294400"/>
      </c:barChart>
      <c:lineChart>
        <c:grouping val="stacked"/>
        <c:varyColors val="0"/>
        <c:ser>
          <c:idx val="9"/>
          <c:order val="3"/>
          <c:tx>
            <c:strRef>
              <c:f>ホーム!$C$857</c:f>
              <c:strCache>
                <c:ptCount val="1"/>
                <c:pt idx="0">
                  <c:v>原子力消費</c:v>
                </c:pt>
              </c:strCache>
            </c:strRef>
          </c:tx>
          <c:spPr>
            <a:ln w="28575">
              <a:noFill/>
            </a:ln>
          </c:spPr>
          <c:marker>
            <c:symbol val="diamond"/>
            <c:size val="6"/>
            <c:spPr>
              <a:solidFill>
                <a:srgbClr val="FFFF99"/>
              </a:solidFill>
              <a:ln>
                <a:solidFill>
                  <a:srgbClr val="FF6600"/>
                </a:solidFill>
              </a:ln>
            </c:spPr>
          </c:marker>
          <c:val>
            <c:numRef>
              <c:f>ホーム!$D$857:$AP$857</c:f>
              <c:numCache>
                <c:formatCode>General</c:formatCode>
                <c:ptCount val="39"/>
                <c:pt idx="0">
                  <c:v>1.81</c:v>
                </c:pt>
                <c:pt idx="1">
                  <c:v>2.15</c:v>
                </c:pt>
                <c:pt idx="2">
                  <c:v>2.3199999999999998</c:v>
                </c:pt>
                <c:pt idx="3">
                  <c:v>2.63</c:v>
                </c:pt>
                <c:pt idx="4">
                  <c:v>3.18</c:v>
                </c:pt>
                <c:pt idx="5">
                  <c:v>3.78</c:v>
                </c:pt>
                <c:pt idx="6">
                  <c:v>4.07</c:v>
                </c:pt>
                <c:pt idx="7">
                  <c:v>4.4000000000000004</c:v>
                </c:pt>
                <c:pt idx="8">
                  <c:v>4.78</c:v>
                </c:pt>
                <c:pt idx="9">
                  <c:v>5.05</c:v>
                </c:pt>
                <c:pt idx="10">
                  <c:v>5.24</c:v>
                </c:pt>
                <c:pt idx="11">
                  <c:v>5.49</c:v>
                </c:pt>
                <c:pt idx="12">
                  <c:v>5.54</c:v>
                </c:pt>
              </c:numCache>
            </c:numRef>
          </c:val>
          <c:smooth val="0"/>
        </c:ser>
        <c:ser>
          <c:idx val="0"/>
          <c:order val="4"/>
          <c:tx>
            <c:strRef>
              <c:f>ホーム!$C$856</c:f>
              <c:strCache>
                <c:ptCount val="1"/>
                <c:pt idx="0">
                  <c:v>水力等消費</c:v>
                </c:pt>
              </c:strCache>
            </c:strRef>
          </c:tx>
          <c:spPr>
            <a:ln w="12700">
              <a:noFill/>
              <a:prstDash val="solid"/>
            </a:ln>
          </c:spPr>
          <c:marker>
            <c:symbol val="square"/>
            <c:size val="3"/>
            <c:spPr>
              <a:solidFill>
                <a:sysClr val="windowText" lastClr="000000">
                  <a:lumMod val="50000"/>
                  <a:lumOff val="50000"/>
                </a:sysClr>
              </a:solidFill>
              <a:ln>
                <a:solidFill>
                  <a:sysClr val="windowText" lastClr="000000">
                    <a:lumMod val="50000"/>
                    <a:lumOff val="50000"/>
                  </a:sysClr>
                </a:solidFill>
                <a:prstDash val="solid"/>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ホーム!$D$856:$AP$856</c:f>
              <c:numCache>
                <c:formatCode>General</c:formatCode>
                <c:ptCount val="39"/>
                <c:pt idx="0">
                  <c:v>1.67</c:v>
                </c:pt>
                <c:pt idx="1">
                  <c:v>1.71</c:v>
                </c:pt>
                <c:pt idx="2">
                  <c:v>1.75</c:v>
                </c:pt>
                <c:pt idx="3">
                  <c:v>1.83</c:v>
                </c:pt>
                <c:pt idx="4">
                  <c:v>1.92</c:v>
                </c:pt>
                <c:pt idx="5">
                  <c:v>1.97</c:v>
                </c:pt>
                <c:pt idx="6">
                  <c:v>2</c:v>
                </c:pt>
                <c:pt idx="7">
                  <c:v>2.0299999999999998</c:v>
                </c:pt>
                <c:pt idx="8">
                  <c:v>2.09</c:v>
                </c:pt>
                <c:pt idx="9">
                  <c:v>2.08</c:v>
                </c:pt>
                <c:pt idx="10">
                  <c:v>2.2000000000000002</c:v>
                </c:pt>
                <c:pt idx="11">
                  <c:v>2.27</c:v>
                </c:pt>
                <c:pt idx="12">
                  <c:v>2.2999999999999998</c:v>
                </c:pt>
              </c:numCache>
            </c:numRef>
          </c:val>
          <c:smooth val="0"/>
        </c:ser>
        <c:ser>
          <c:idx val="3"/>
          <c:order val="5"/>
          <c:tx>
            <c:strRef>
              <c:f>ホーム!$C$855</c:f>
              <c:strCache>
                <c:ptCount val="1"/>
                <c:pt idx="0">
                  <c:v>天然ガス消費</c:v>
                </c:pt>
              </c:strCache>
            </c:strRef>
          </c:tx>
          <c:spPr>
            <a:ln w="12700">
              <a:noFill/>
              <a:prstDash val="solid"/>
            </a:ln>
          </c:spPr>
          <c:marker>
            <c:symbol val="triangle"/>
            <c:size val="5"/>
            <c:spPr>
              <a:solidFill>
                <a:srgbClr val="339933"/>
              </a:solidFill>
              <a:ln>
                <a:solidFill>
                  <a:srgbClr val="339933"/>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ホーム!$D$855:$AP$855</c:f>
              <c:numCache>
                <c:formatCode>General</c:formatCode>
                <c:ptCount val="39"/>
                <c:pt idx="0">
                  <c:v>12.28</c:v>
                </c:pt>
                <c:pt idx="1">
                  <c:v>12.41</c:v>
                </c:pt>
                <c:pt idx="2">
                  <c:v>12.4</c:v>
                </c:pt>
                <c:pt idx="3">
                  <c:v>12.66</c:v>
                </c:pt>
                <c:pt idx="4">
                  <c:v>13.59</c:v>
                </c:pt>
                <c:pt idx="5">
                  <c:v>14.11</c:v>
                </c:pt>
                <c:pt idx="6">
                  <c:v>14.35</c:v>
                </c:pt>
                <c:pt idx="7">
                  <c:v>15.2</c:v>
                </c:pt>
                <c:pt idx="8">
                  <c:v>16</c:v>
                </c:pt>
                <c:pt idx="9">
                  <c:v>16.52</c:v>
                </c:pt>
                <c:pt idx="10">
                  <c:v>16.829999999999998</c:v>
                </c:pt>
                <c:pt idx="11">
                  <c:v>17.52</c:v>
                </c:pt>
                <c:pt idx="12">
                  <c:v>17.420000000000002</c:v>
                </c:pt>
              </c:numCache>
            </c:numRef>
          </c:val>
          <c:smooth val="0"/>
        </c:ser>
        <c:ser>
          <c:idx val="5"/>
          <c:order val="7"/>
          <c:tx>
            <c:strRef>
              <c:f>ホーム!$C$854</c:f>
              <c:strCache>
                <c:ptCount val="1"/>
                <c:pt idx="0">
                  <c:v>石油消費</c:v>
                </c:pt>
              </c:strCache>
            </c:strRef>
          </c:tx>
          <c:spPr>
            <a:ln w="12700">
              <a:noFill/>
              <a:prstDash val="solid"/>
            </a:ln>
          </c:spPr>
          <c:marker>
            <c:symbol val="circle"/>
            <c:size val="6"/>
            <c:spPr>
              <a:solidFill>
                <a:srgbClr val="00FFFF"/>
              </a:solidFill>
              <a:ln>
                <a:solidFill>
                  <a:srgbClr val="3399FF"/>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ホーム!$D$854:$AP$854</c:f>
              <c:numCache>
                <c:formatCode>General</c:formatCode>
                <c:ptCount val="39"/>
                <c:pt idx="0">
                  <c:v>29.98</c:v>
                </c:pt>
                <c:pt idx="1">
                  <c:v>28.73</c:v>
                </c:pt>
                <c:pt idx="2">
                  <c:v>28.01</c:v>
                </c:pt>
                <c:pt idx="3">
                  <c:v>27.87</c:v>
                </c:pt>
                <c:pt idx="4">
                  <c:v>28.35</c:v>
                </c:pt>
                <c:pt idx="5">
                  <c:v>28.2</c:v>
                </c:pt>
                <c:pt idx="6">
                  <c:v>28.99</c:v>
                </c:pt>
                <c:pt idx="7">
                  <c:v>29.55</c:v>
                </c:pt>
                <c:pt idx="8">
                  <c:v>30.41</c:v>
                </c:pt>
                <c:pt idx="9">
                  <c:v>30.8</c:v>
                </c:pt>
                <c:pt idx="10">
                  <c:v>30.63</c:v>
                </c:pt>
                <c:pt idx="11">
                  <c:v>30.82</c:v>
                </c:pt>
                <c:pt idx="12">
                  <c:v>31.03</c:v>
                </c:pt>
              </c:numCache>
            </c:numRef>
          </c:val>
          <c:smooth val="0"/>
        </c:ser>
        <c:ser>
          <c:idx val="6"/>
          <c:order val="8"/>
          <c:tx>
            <c:strRef>
              <c:f>ホーム!$C$853</c:f>
              <c:strCache>
                <c:ptCount val="1"/>
                <c:pt idx="0">
                  <c:v>石炭消費</c:v>
                </c:pt>
              </c:strCache>
            </c:strRef>
          </c:tx>
          <c:spPr>
            <a:ln w="12700">
              <a:noFill/>
              <a:prstDash val="solid"/>
            </a:ln>
          </c:spPr>
          <c:marker>
            <c:symbol val="plus"/>
            <c:size val="7"/>
            <c:spPr>
              <a:ln>
                <a:solidFill>
                  <a:srgbClr val="FF6699"/>
                </a:solidFill>
              </a:ln>
            </c:spPr>
          </c:marker>
          <c:cat>
            <c:numRef>
              <c:f>ホーム!$D$3:$AP$3</c:f>
              <c:numCache>
                <c:formatCode>yyyy</c:formatCode>
                <c:ptCount val="39"/>
                <c:pt idx="0">
                  <c:v>29495</c:v>
                </c:pt>
                <c:pt idx="1">
                  <c:v>29860</c:v>
                </c:pt>
                <c:pt idx="2">
                  <c:v>30225</c:v>
                </c:pt>
                <c:pt idx="3">
                  <c:v>30590</c:v>
                </c:pt>
                <c:pt idx="4">
                  <c:v>30956</c:v>
                </c:pt>
                <c:pt idx="5">
                  <c:v>31321</c:v>
                </c:pt>
                <c:pt idx="6">
                  <c:v>31686</c:v>
                </c:pt>
                <c:pt idx="7">
                  <c:v>32051</c:v>
                </c:pt>
                <c:pt idx="8">
                  <c:v>32417</c:v>
                </c:pt>
                <c:pt idx="9">
                  <c:v>32782</c:v>
                </c:pt>
                <c:pt idx="10">
                  <c:v>33147</c:v>
                </c:pt>
                <c:pt idx="11">
                  <c:v>33512</c:v>
                </c:pt>
                <c:pt idx="12">
                  <c:v>33878</c:v>
                </c:pt>
                <c:pt idx="13">
                  <c:v>34243</c:v>
                </c:pt>
                <c:pt idx="14">
                  <c:v>34608</c:v>
                </c:pt>
                <c:pt idx="15">
                  <c:v>34973</c:v>
                </c:pt>
                <c:pt idx="16">
                  <c:v>35339</c:v>
                </c:pt>
                <c:pt idx="17">
                  <c:v>35704</c:v>
                </c:pt>
                <c:pt idx="18">
                  <c:v>36069</c:v>
                </c:pt>
                <c:pt idx="19">
                  <c:v>36434</c:v>
                </c:pt>
                <c:pt idx="20">
                  <c:v>36800</c:v>
                </c:pt>
                <c:pt idx="21">
                  <c:v>37165</c:v>
                </c:pt>
                <c:pt idx="22">
                  <c:v>37530</c:v>
                </c:pt>
                <c:pt idx="23">
                  <c:v>37895</c:v>
                </c:pt>
                <c:pt idx="24">
                  <c:v>38261</c:v>
                </c:pt>
                <c:pt idx="25">
                  <c:v>38626</c:v>
                </c:pt>
                <c:pt idx="26">
                  <c:v>38991</c:v>
                </c:pt>
                <c:pt idx="27">
                  <c:v>39356</c:v>
                </c:pt>
                <c:pt idx="28">
                  <c:v>39722</c:v>
                </c:pt>
                <c:pt idx="29">
                  <c:v>40087</c:v>
                </c:pt>
                <c:pt idx="30">
                  <c:v>40452</c:v>
                </c:pt>
                <c:pt idx="31">
                  <c:v>40817</c:v>
                </c:pt>
                <c:pt idx="32">
                  <c:v>41183</c:v>
                </c:pt>
                <c:pt idx="33">
                  <c:v>41548</c:v>
                </c:pt>
                <c:pt idx="34">
                  <c:v>41913</c:v>
                </c:pt>
                <c:pt idx="35">
                  <c:v>42278</c:v>
                </c:pt>
                <c:pt idx="36">
                  <c:v>42644</c:v>
                </c:pt>
                <c:pt idx="37">
                  <c:v>43009</c:v>
                </c:pt>
                <c:pt idx="38">
                  <c:v>43374</c:v>
                </c:pt>
              </c:numCache>
            </c:numRef>
          </c:cat>
          <c:val>
            <c:numRef>
              <c:f>ホーム!$D$853:$AP$853</c:f>
              <c:numCache>
                <c:formatCode>General</c:formatCode>
                <c:ptCount val="39"/>
                <c:pt idx="0">
                  <c:v>18.940000000000001</c:v>
                </c:pt>
                <c:pt idx="1">
                  <c:v>19.07</c:v>
                </c:pt>
                <c:pt idx="2">
                  <c:v>19.29</c:v>
                </c:pt>
                <c:pt idx="3">
                  <c:v>19.82</c:v>
                </c:pt>
                <c:pt idx="4">
                  <c:v>20.68</c:v>
                </c:pt>
                <c:pt idx="5">
                  <c:v>21.64</c:v>
                </c:pt>
                <c:pt idx="6">
                  <c:v>21.8</c:v>
                </c:pt>
                <c:pt idx="7">
                  <c:v>22.62</c:v>
                </c:pt>
                <c:pt idx="8">
                  <c:v>23.15</c:v>
                </c:pt>
                <c:pt idx="9">
                  <c:v>23.37</c:v>
                </c:pt>
                <c:pt idx="10">
                  <c:v>23.02</c:v>
                </c:pt>
                <c:pt idx="11">
                  <c:v>23.04</c:v>
                </c:pt>
                <c:pt idx="12">
                  <c:v>22.93</c:v>
                </c:pt>
              </c:numCache>
            </c:numRef>
          </c:val>
          <c:smooth val="0"/>
        </c:ser>
        <c:dLbls>
          <c:showLegendKey val="0"/>
          <c:showVal val="0"/>
          <c:showCatName val="0"/>
          <c:showSerName val="0"/>
          <c:showPercent val="0"/>
          <c:showBubbleSize val="0"/>
        </c:dLbls>
        <c:marker val="1"/>
        <c:smooth val="0"/>
        <c:axId val="56270208"/>
        <c:axId val="56292864"/>
      </c:lineChart>
      <c:catAx>
        <c:axId val="56270208"/>
        <c:scaling>
          <c:orientation val="minMax"/>
        </c:scaling>
        <c:delete val="0"/>
        <c:axPos val="b"/>
        <c:numFmt formatCode="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6292864"/>
        <c:crosses val="autoZero"/>
        <c:auto val="0"/>
        <c:lblAlgn val="ctr"/>
        <c:lblOffset val="10"/>
        <c:tickMarkSkip val="2"/>
        <c:noMultiLvlLbl val="0"/>
      </c:catAx>
      <c:valAx>
        <c:axId val="5629286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6270208"/>
        <c:crosses val="autoZero"/>
        <c:crossBetween val="between"/>
      </c:valAx>
      <c:valAx>
        <c:axId val="56294400"/>
        <c:scaling>
          <c:orientation val="minMax"/>
        </c:scaling>
        <c:delete val="0"/>
        <c:axPos val="r"/>
        <c:numFmt formatCode="General" sourceLinked="0"/>
        <c:majorTickMark val="out"/>
        <c:minorTickMark val="none"/>
        <c:tickLblPos val="nextTo"/>
        <c:txPr>
          <a:bodyPr/>
          <a:lstStyle/>
          <a:p>
            <a:pPr>
              <a:defRPr sz="800"/>
            </a:pPr>
            <a:endParaRPr lang="ja-JP"/>
          </a:p>
        </c:txPr>
        <c:crossAx val="56316672"/>
        <c:crosses val="max"/>
        <c:crossBetween val="between"/>
      </c:valAx>
      <c:catAx>
        <c:axId val="56316672"/>
        <c:scaling>
          <c:orientation val="minMax"/>
        </c:scaling>
        <c:delete val="1"/>
        <c:axPos val="b"/>
        <c:numFmt formatCode="General" sourceLinked="1"/>
        <c:majorTickMark val="out"/>
        <c:minorTickMark val="none"/>
        <c:tickLblPos val="nextTo"/>
        <c:crossAx val="56294400"/>
        <c:crosses val="autoZero"/>
        <c:auto val="1"/>
        <c:lblAlgn val="ctr"/>
        <c:lblOffset val="100"/>
        <c:noMultiLvlLbl val="0"/>
      </c:catAx>
      <c:spPr>
        <a:noFill/>
        <a:ln w="12700">
          <a:solidFill>
            <a:srgbClr val="808080"/>
          </a:solidFill>
          <a:prstDash val="solid"/>
        </a:ln>
      </c:spPr>
    </c:plotArea>
    <c:legend>
      <c:legendPos val="r"/>
      <c:layout>
        <c:manualLayout>
          <c:xMode val="edge"/>
          <c:yMode val="edge"/>
          <c:x val="0.66399731948400065"/>
          <c:y val="1.4582406037121968E-2"/>
          <c:w val="0.26958448465709595"/>
          <c:h val="0.41207165794219858"/>
        </c:manualLayout>
      </c:layout>
      <c:overlay val="0"/>
      <c:spPr>
        <a:no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userShapes r:id="rId2"/>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46</xdr:col>
      <xdr:colOff>88900</xdr:colOff>
      <xdr:row>4</xdr:row>
      <xdr:rowOff>19050</xdr:rowOff>
    </xdr:from>
    <xdr:to>
      <xdr:col>58</xdr:col>
      <xdr:colOff>466725</xdr:colOff>
      <xdr:row>41</xdr:row>
      <xdr:rowOff>0</xdr:rowOff>
    </xdr:to>
    <xdr:graphicFrame macro="">
      <xdr:nvGraphicFramePr>
        <xdr:cNvPr id="2007"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70</xdr:col>
      <xdr:colOff>257176</xdr:colOff>
      <xdr:row>0</xdr:row>
      <xdr:rowOff>0</xdr:rowOff>
    </xdr:from>
    <xdr:to>
      <xdr:col>81</xdr:col>
      <xdr:colOff>0</xdr:colOff>
      <xdr:row>0</xdr:row>
      <xdr:rowOff>0</xdr:rowOff>
    </xdr:to>
    <xdr:graphicFrame macro="">
      <xdr:nvGraphicFramePr>
        <xdr:cNvPr id="2011"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46</xdr:col>
      <xdr:colOff>95250</xdr:colOff>
      <xdr:row>73</xdr:row>
      <xdr:rowOff>28575</xdr:rowOff>
    </xdr:from>
    <xdr:to>
      <xdr:col>58</xdr:col>
      <xdr:colOff>466725</xdr:colOff>
      <xdr:row>106</xdr:row>
      <xdr:rowOff>47625</xdr:rowOff>
    </xdr:to>
    <xdr:graphicFrame macro="">
      <xdr:nvGraphicFramePr>
        <xdr:cNvPr id="1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46</xdr:col>
      <xdr:colOff>85724</xdr:colOff>
      <xdr:row>41</xdr:row>
      <xdr:rowOff>4199</xdr:rowOff>
    </xdr:from>
    <xdr:to>
      <xdr:col>58</xdr:col>
      <xdr:colOff>466725</xdr:colOff>
      <xdr:row>73</xdr:row>
      <xdr:rowOff>28575</xdr:rowOff>
    </xdr:to>
    <xdr:graphicFrame macro="">
      <xdr:nvGraphicFramePr>
        <xdr:cNvPr id="2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58</xdr:col>
      <xdr:colOff>466727</xdr:colOff>
      <xdr:row>4</xdr:row>
      <xdr:rowOff>19050</xdr:rowOff>
    </xdr:from>
    <xdr:to>
      <xdr:col>71</xdr:col>
      <xdr:colOff>38101</xdr:colOff>
      <xdr:row>40</xdr:row>
      <xdr:rowOff>114300</xdr:rowOff>
    </xdr:to>
    <xdr:graphicFrame macro="">
      <xdr:nvGraphicFramePr>
        <xdr:cNvPr id="2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46</xdr:col>
      <xdr:colOff>81116</xdr:colOff>
      <xdr:row>106</xdr:row>
      <xdr:rowOff>57150</xdr:rowOff>
    </xdr:from>
    <xdr:to>
      <xdr:col>58</xdr:col>
      <xdr:colOff>476250</xdr:colOff>
      <xdr:row>137</xdr:row>
      <xdr:rowOff>104775</xdr:rowOff>
    </xdr:to>
    <xdr:graphicFrame macro="">
      <xdr:nvGraphicFramePr>
        <xdr:cNvPr id="17"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58</xdr:col>
      <xdr:colOff>457200</xdr:colOff>
      <xdr:row>73</xdr:row>
      <xdr:rowOff>19049</xdr:rowOff>
    </xdr:from>
    <xdr:to>
      <xdr:col>71</xdr:col>
      <xdr:colOff>85725</xdr:colOff>
      <xdr:row>106</xdr:row>
      <xdr:rowOff>57149</xdr:rowOff>
    </xdr:to>
    <xdr:graphicFrame macro="">
      <xdr:nvGraphicFramePr>
        <xdr:cNvPr id="2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58</xdr:col>
      <xdr:colOff>470105</xdr:colOff>
      <xdr:row>106</xdr:row>
      <xdr:rowOff>36563</xdr:rowOff>
    </xdr:from>
    <xdr:to>
      <xdr:col>71</xdr:col>
      <xdr:colOff>104775</xdr:colOff>
      <xdr:row>137</xdr:row>
      <xdr:rowOff>38100</xdr:rowOff>
    </xdr:to>
    <xdr:graphicFrame macro="">
      <xdr:nvGraphicFramePr>
        <xdr:cNvPr id="3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46</xdr:col>
      <xdr:colOff>73025</xdr:colOff>
      <xdr:row>146</xdr:row>
      <xdr:rowOff>31750</xdr:rowOff>
    </xdr:from>
    <xdr:to>
      <xdr:col>59</xdr:col>
      <xdr:colOff>0</xdr:colOff>
      <xdr:row>176</xdr:row>
      <xdr:rowOff>76200</xdr:rowOff>
    </xdr:to>
    <xdr:graphicFrame macro="">
      <xdr:nvGraphicFramePr>
        <xdr:cNvPr id="4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46</xdr:col>
      <xdr:colOff>66677</xdr:colOff>
      <xdr:row>177</xdr:row>
      <xdr:rowOff>79376</xdr:rowOff>
    </xdr:from>
    <xdr:to>
      <xdr:col>59</xdr:col>
      <xdr:colOff>1</xdr:colOff>
      <xdr:row>207</xdr:row>
      <xdr:rowOff>28575</xdr:rowOff>
    </xdr:to>
    <xdr:graphicFrame macro="">
      <xdr:nvGraphicFramePr>
        <xdr:cNvPr id="22"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58</xdr:col>
      <xdr:colOff>638176</xdr:colOff>
      <xdr:row>177</xdr:row>
      <xdr:rowOff>85725</xdr:rowOff>
    </xdr:from>
    <xdr:to>
      <xdr:col>72</xdr:col>
      <xdr:colOff>142875</xdr:colOff>
      <xdr:row>207</xdr:row>
      <xdr:rowOff>38100</xdr:rowOff>
    </xdr:to>
    <xdr:graphicFrame macro="">
      <xdr:nvGraphicFramePr>
        <xdr:cNvPr id="23"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46</xdr:col>
      <xdr:colOff>66676</xdr:colOff>
      <xdr:row>236</xdr:row>
      <xdr:rowOff>0</xdr:rowOff>
    </xdr:from>
    <xdr:to>
      <xdr:col>58</xdr:col>
      <xdr:colOff>638175</xdr:colOff>
      <xdr:row>270</xdr:row>
      <xdr:rowOff>9525</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59</xdr:col>
      <xdr:colOff>47626</xdr:colOff>
      <xdr:row>236</xdr:row>
      <xdr:rowOff>0</xdr:rowOff>
    </xdr:from>
    <xdr:to>
      <xdr:col>72</xdr:col>
      <xdr:colOff>133351</xdr:colOff>
      <xdr:row>270</xdr:row>
      <xdr:rowOff>9525</xdr:rowOff>
    </xdr:to>
    <xdr:graphicFrame macro="">
      <xdr:nvGraphicFramePr>
        <xdr:cNvPr id="28" name="グラフ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46</xdr:col>
      <xdr:colOff>60326</xdr:colOff>
      <xdr:row>207</xdr:row>
      <xdr:rowOff>41275</xdr:rowOff>
    </xdr:from>
    <xdr:to>
      <xdr:col>58</xdr:col>
      <xdr:colOff>638175</xdr:colOff>
      <xdr:row>236</xdr:row>
      <xdr:rowOff>9526</xdr:rowOff>
    </xdr:to>
    <xdr:graphicFrame macro="">
      <xdr:nvGraphicFramePr>
        <xdr:cNvPr id="29" name="グラフ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58</xdr:col>
      <xdr:colOff>635002</xdr:colOff>
      <xdr:row>207</xdr:row>
      <xdr:rowOff>50799</xdr:rowOff>
    </xdr:from>
    <xdr:to>
      <xdr:col>72</xdr:col>
      <xdr:colOff>152400</xdr:colOff>
      <xdr:row>236</xdr:row>
      <xdr:rowOff>28575</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59</xdr:col>
      <xdr:colOff>47625</xdr:colOff>
      <xdr:row>269</xdr:row>
      <xdr:rowOff>117476</xdr:rowOff>
    </xdr:from>
    <xdr:to>
      <xdr:col>72</xdr:col>
      <xdr:colOff>161925</xdr:colOff>
      <xdr:row>304</xdr:row>
      <xdr:rowOff>76200</xdr:rowOff>
    </xdr:to>
    <xdr:graphicFrame macro="">
      <xdr:nvGraphicFramePr>
        <xdr:cNvPr id="32"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46</xdr:col>
      <xdr:colOff>76200</xdr:colOff>
      <xdr:row>270</xdr:row>
      <xdr:rowOff>3175</xdr:rowOff>
    </xdr:from>
    <xdr:to>
      <xdr:col>59</xdr:col>
      <xdr:colOff>47625</xdr:colOff>
      <xdr:row>304</xdr:row>
      <xdr:rowOff>76200</xdr:rowOff>
    </xdr:to>
    <xdr:graphicFrame macro="">
      <xdr:nvGraphicFramePr>
        <xdr:cNvPr id="33"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58</xdr:col>
      <xdr:colOff>466725</xdr:colOff>
      <xdr:row>40</xdr:row>
      <xdr:rowOff>104775</xdr:rowOff>
    </xdr:from>
    <xdr:to>
      <xdr:col>71</xdr:col>
      <xdr:colOff>57150</xdr:colOff>
      <xdr:row>73</xdr:row>
      <xdr:rowOff>28575</xdr:rowOff>
    </xdr:to>
    <xdr:graphicFrame macro="">
      <xdr:nvGraphicFramePr>
        <xdr:cNvPr id="35"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59</xdr:col>
      <xdr:colOff>0</xdr:colOff>
      <xdr:row>146</xdr:row>
      <xdr:rowOff>0</xdr:rowOff>
    </xdr:from>
    <xdr:to>
      <xdr:col>72</xdr:col>
      <xdr:colOff>152400</xdr:colOff>
      <xdr:row>176</xdr:row>
      <xdr:rowOff>57150</xdr:rowOff>
    </xdr:to>
    <xdr:graphicFrame macro="">
      <xdr:nvGraphicFramePr>
        <xdr:cNvPr id="36" name="グラフ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11.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2.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3.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4.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5.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6.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7.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8.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9.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5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7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8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9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2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3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5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7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odb.net/pcp/imf_usd_poilwt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E922"/>
  <sheetViews>
    <sheetView tabSelected="1" workbookViewId="0">
      <pane xSplit="3" ySplit="4" topLeftCell="D5" activePane="bottomRight" state="frozen"/>
      <selection pane="topRight" activeCell="D1" sqref="D1"/>
      <selection pane="bottomLeft" activeCell="A5" sqref="A5"/>
      <selection pane="bottomRight" activeCell="H28" sqref="H28"/>
    </sheetView>
  </sheetViews>
  <sheetFormatPr defaultColWidth="3.625" defaultRowHeight="9.9499999999999993" customHeight="1"/>
  <cols>
    <col min="1" max="1" width="3.125" style="84" customWidth="1"/>
    <col min="2" max="2" width="3.875" style="133" customWidth="1"/>
    <col min="3" max="3" width="22" style="84" customWidth="1"/>
    <col min="4" max="27" width="3.75" style="84" customWidth="1"/>
    <col min="28" max="28" width="3.75" style="132" customWidth="1"/>
    <col min="29" max="42" width="3.75" style="84" customWidth="1"/>
    <col min="43" max="43" width="12.125" style="133" customWidth="1"/>
    <col min="44" max="44" width="3.25" style="133" customWidth="1"/>
    <col min="45" max="45" width="5.625" style="84" customWidth="1"/>
    <col min="46" max="46" width="6.375" style="84" customWidth="1"/>
    <col min="47" max="51" width="3.625" style="84"/>
    <col min="52" max="52" width="5.875" style="84" bestFit="1" customWidth="1"/>
    <col min="53" max="58" width="3.625" style="84"/>
    <col min="59" max="59" width="8.5" style="84" bestFit="1" customWidth="1"/>
    <col min="60" max="16384" width="3.625" style="84"/>
  </cols>
  <sheetData>
    <row r="1" spans="1:83" ht="6.75" customHeight="1">
      <c r="B1" s="84"/>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84"/>
      <c r="AR1" s="84"/>
    </row>
    <row r="2" spans="1:83" s="88" customFormat="1" ht="13.5" customHeight="1">
      <c r="B2" s="35" t="s">
        <v>807</v>
      </c>
      <c r="N2" s="84" t="s">
        <v>504</v>
      </c>
      <c r="T2" s="130" t="s">
        <v>505</v>
      </c>
      <c r="X2" s="131" t="s">
        <v>506</v>
      </c>
      <c r="AB2" s="252">
        <v>48.437800000000003</v>
      </c>
      <c r="AC2" s="141" t="s">
        <v>556</v>
      </c>
      <c r="AD2" s="140"/>
      <c r="AE2" s="140"/>
      <c r="AF2" s="140"/>
      <c r="AG2" s="140"/>
      <c r="AH2" s="140"/>
      <c r="AI2" s="140"/>
      <c r="AJ2" s="140"/>
    </row>
    <row r="3" spans="1:83" s="5" customFormat="1" ht="9.9499999999999993" customHeight="1">
      <c r="A3" s="61"/>
      <c r="B3" s="62" t="s">
        <v>251</v>
      </c>
      <c r="C3" s="63" t="s">
        <v>316</v>
      </c>
      <c r="D3" s="119">
        <v>29495</v>
      </c>
      <c r="E3" s="114">
        <v>29860</v>
      </c>
      <c r="F3" s="114">
        <v>30225</v>
      </c>
      <c r="G3" s="114">
        <v>30590</v>
      </c>
      <c r="H3" s="119">
        <v>30956</v>
      </c>
      <c r="I3" s="114">
        <v>31321</v>
      </c>
      <c r="J3" s="114">
        <v>31686</v>
      </c>
      <c r="K3" s="114">
        <v>32051</v>
      </c>
      <c r="L3" s="118">
        <v>32417</v>
      </c>
      <c r="M3" s="115">
        <v>32782</v>
      </c>
      <c r="N3" s="116">
        <v>33147</v>
      </c>
      <c r="O3" s="117">
        <v>33512</v>
      </c>
      <c r="P3" s="118">
        <v>33878</v>
      </c>
      <c r="Q3" s="113">
        <v>34243</v>
      </c>
      <c r="R3" s="113">
        <v>34608</v>
      </c>
      <c r="S3" s="113">
        <v>34973</v>
      </c>
      <c r="T3" s="118">
        <v>35339</v>
      </c>
      <c r="U3" s="113">
        <v>35704</v>
      </c>
      <c r="V3" s="113">
        <v>36069</v>
      </c>
      <c r="W3" s="113">
        <v>36434</v>
      </c>
      <c r="X3" s="118">
        <v>36800</v>
      </c>
      <c r="Y3" s="113">
        <v>37165</v>
      </c>
      <c r="Z3" s="113">
        <v>37530</v>
      </c>
      <c r="AA3" s="113">
        <v>37895</v>
      </c>
      <c r="AB3" s="118">
        <v>38261</v>
      </c>
      <c r="AC3" s="113">
        <v>38626</v>
      </c>
      <c r="AD3" s="113">
        <v>38991</v>
      </c>
      <c r="AE3" s="113">
        <v>39356</v>
      </c>
      <c r="AF3" s="118">
        <v>39722</v>
      </c>
      <c r="AG3" s="113">
        <v>40087</v>
      </c>
      <c r="AH3" s="113">
        <v>40452</v>
      </c>
      <c r="AI3" s="113">
        <v>40817</v>
      </c>
      <c r="AJ3" s="118">
        <v>41183</v>
      </c>
      <c r="AK3" s="113">
        <v>41548</v>
      </c>
      <c r="AL3" s="113">
        <v>41913</v>
      </c>
      <c r="AM3" s="113">
        <v>42278</v>
      </c>
      <c r="AN3" s="118">
        <v>42644</v>
      </c>
      <c r="AO3" s="113">
        <v>43009</v>
      </c>
      <c r="AP3" s="113">
        <v>43374</v>
      </c>
      <c r="AQ3" s="64" t="s">
        <v>246</v>
      </c>
      <c r="AR3" s="64" t="s">
        <v>113</v>
      </c>
      <c r="AS3" s="374" t="s">
        <v>315</v>
      </c>
      <c r="AT3" s="374" t="s">
        <v>314</v>
      </c>
      <c r="AU3" s="84"/>
      <c r="AV3" s="84"/>
      <c r="AW3" s="84"/>
      <c r="AX3" s="4"/>
      <c r="AY3" s="4"/>
      <c r="AZ3" s="4"/>
      <c r="BA3" s="4"/>
      <c r="BB3" s="4"/>
      <c r="BC3" s="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row>
    <row r="4" spans="1:83" s="5" customFormat="1" ht="9.9499999999999993" customHeight="1">
      <c r="A4" s="65"/>
      <c r="B4" s="66" t="s">
        <v>251</v>
      </c>
      <c r="C4" s="67" t="s">
        <v>317</v>
      </c>
      <c r="D4" s="110" t="s">
        <v>492</v>
      </c>
      <c r="E4" s="65" t="s">
        <v>42</v>
      </c>
      <c r="F4" s="65" t="s">
        <v>43</v>
      </c>
      <c r="G4" s="65" t="s">
        <v>44</v>
      </c>
      <c r="H4" s="110" t="s">
        <v>493</v>
      </c>
      <c r="I4" s="65" t="s">
        <v>45</v>
      </c>
      <c r="J4" s="65" t="s">
        <v>46</v>
      </c>
      <c r="K4" s="65" t="s">
        <v>47</v>
      </c>
      <c r="L4" s="110" t="s">
        <v>494</v>
      </c>
      <c r="M4" s="66" t="s">
        <v>48</v>
      </c>
      <c r="N4" s="70" t="s">
        <v>49</v>
      </c>
      <c r="O4" s="69" t="s">
        <v>50</v>
      </c>
      <c r="P4" s="110" t="s">
        <v>495</v>
      </c>
      <c r="Q4" s="65" t="s">
        <v>51</v>
      </c>
      <c r="R4" s="65" t="s">
        <v>52</v>
      </c>
      <c r="S4" s="65" t="s">
        <v>53</v>
      </c>
      <c r="T4" s="110" t="s">
        <v>496</v>
      </c>
      <c r="U4" s="65" t="s">
        <v>54</v>
      </c>
      <c r="V4" s="65" t="s">
        <v>55</v>
      </c>
      <c r="W4" s="65" t="s">
        <v>56</v>
      </c>
      <c r="X4" s="110" t="s">
        <v>497</v>
      </c>
      <c r="Y4" s="65" t="s">
        <v>57</v>
      </c>
      <c r="Z4" s="65" t="s">
        <v>58</v>
      </c>
      <c r="AA4" s="65" t="s">
        <v>59</v>
      </c>
      <c r="AB4" s="110" t="s">
        <v>498</v>
      </c>
      <c r="AC4" s="68" t="s">
        <v>60</v>
      </c>
      <c r="AD4" s="68" t="s">
        <v>61</v>
      </c>
      <c r="AE4" s="68" t="s">
        <v>62</v>
      </c>
      <c r="AF4" s="110" t="s">
        <v>499</v>
      </c>
      <c r="AG4" s="65" t="s">
        <v>63</v>
      </c>
      <c r="AH4" s="65" t="s">
        <v>64</v>
      </c>
      <c r="AI4" s="65" t="s">
        <v>65</v>
      </c>
      <c r="AJ4" s="110" t="s">
        <v>500</v>
      </c>
      <c r="AK4" s="65" t="s">
        <v>66</v>
      </c>
      <c r="AL4" s="65" t="s">
        <v>67</v>
      </c>
      <c r="AM4" s="65" t="s">
        <v>68</v>
      </c>
      <c r="AN4" s="110" t="s">
        <v>501</v>
      </c>
      <c r="AO4" s="68" t="s">
        <v>69</v>
      </c>
      <c r="AP4" s="68" t="s">
        <v>70</v>
      </c>
      <c r="AQ4" s="64"/>
      <c r="AR4" s="64" t="s">
        <v>113</v>
      </c>
      <c r="AS4" s="375"/>
      <c r="AT4" s="375"/>
      <c r="AU4" s="4"/>
      <c r="AV4" s="4"/>
      <c r="AW4" s="4"/>
      <c r="AX4" s="4"/>
      <c r="AY4" s="4"/>
      <c r="AZ4" s="4"/>
      <c r="BA4" s="4"/>
      <c r="BB4" s="4"/>
      <c r="BC4" s="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row>
    <row r="5" spans="1:83" s="5" customFormat="1" ht="9.9499999999999993" customHeight="1">
      <c r="A5" s="48">
        <v>1</v>
      </c>
      <c r="B5" s="31" t="s">
        <v>113</v>
      </c>
      <c r="C5" s="1" t="s">
        <v>0</v>
      </c>
      <c r="D5" s="20">
        <v>2077.8159999999998</v>
      </c>
      <c r="E5" s="20">
        <v>2098.3670000000002</v>
      </c>
      <c r="F5" s="20">
        <v>2119.5309999999999</v>
      </c>
      <c r="G5" s="20">
        <v>2138.3270000000002</v>
      </c>
      <c r="H5" s="20">
        <v>2153.7199999999998</v>
      </c>
      <c r="I5" s="20">
        <v>2170.0039999999999</v>
      </c>
      <c r="J5" s="20">
        <v>2183.2910000000002</v>
      </c>
      <c r="K5" s="20">
        <v>2199.8879999999999</v>
      </c>
      <c r="L5" s="20">
        <v>2215</v>
      </c>
      <c r="M5" s="164">
        <v>2230.1950000000002</v>
      </c>
      <c r="N5" s="222">
        <v>2244.614</v>
      </c>
      <c r="O5" s="191">
        <v>2261.2130000000002</v>
      </c>
      <c r="P5" s="20">
        <v>2276.9769999999999</v>
      </c>
      <c r="Q5" s="20">
        <v>2291.3380000000002</v>
      </c>
      <c r="R5" s="20">
        <v>2304.6280000000002</v>
      </c>
      <c r="S5" s="20">
        <v>2318.7260000000001</v>
      </c>
      <c r="T5" s="20">
        <v>2329.973</v>
      </c>
      <c r="U5" s="20">
        <v>2340.2579999999998</v>
      </c>
      <c r="V5" s="20">
        <v>2347.56</v>
      </c>
      <c r="W5" s="20">
        <v>2352.6019999999999</v>
      </c>
      <c r="X5" s="20">
        <v>2356.8519999999999</v>
      </c>
      <c r="Y5" s="20">
        <v>2356.0659999999998</v>
      </c>
      <c r="Z5" s="20">
        <v>2359.509</v>
      </c>
      <c r="AA5" s="20">
        <v>2359.8510000000001</v>
      </c>
      <c r="AB5" s="21">
        <v>2358.799</v>
      </c>
      <c r="AC5" s="20">
        <v>2354.8719999999998</v>
      </c>
      <c r="AD5" s="20">
        <v>2350.3020000000001</v>
      </c>
      <c r="AE5" s="20">
        <v>2344.5309999999999</v>
      </c>
      <c r="AF5" s="20">
        <v>2339.1860000000001</v>
      </c>
      <c r="AG5" s="20">
        <v>2335.3440000000001</v>
      </c>
      <c r="AH5" s="20">
        <v>2332.65</v>
      </c>
      <c r="AI5" s="20">
        <v>2309.4859999999999</v>
      </c>
      <c r="AJ5" s="20">
        <v>2312.076</v>
      </c>
      <c r="AK5" s="20">
        <v>2314.125</v>
      </c>
      <c r="AL5" s="20">
        <v>2312.971</v>
      </c>
      <c r="AM5" s="20">
        <v>2308.4009999999998</v>
      </c>
      <c r="AN5" s="20"/>
      <c r="AO5" s="20"/>
      <c r="AP5" s="20"/>
      <c r="AQ5" s="36" t="s">
        <v>0</v>
      </c>
      <c r="AR5" s="36" t="s">
        <v>113</v>
      </c>
      <c r="AS5" s="71"/>
      <c r="AT5" s="71" t="s">
        <v>255</v>
      </c>
      <c r="AU5" s="4"/>
      <c r="AV5" s="85"/>
      <c r="AW5" s="85"/>
      <c r="AX5" s="85"/>
      <c r="AY5" s="85"/>
      <c r="AZ5" s="85"/>
      <c r="BA5" s="85"/>
      <c r="BB5" s="85"/>
      <c r="BC5" s="85"/>
      <c r="BD5" s="85"/>
      <c r="BE5" s="85"/>
      <c r="BF5" s="85"/>
      <c r="BG5" s="85"/>
      <c r="BH5" s="85"/>
      <c r="BI5" s="85"/>
      <c r="BJ5" s="85"/>
      <c r="BK5" s="85"/>
      <c r="BL5" s="85"/>
      <c r="BM5" s="85"/>
      <c r="BN5" s="85"/>
      <c r="BO5" s="85"/>
      <c r="BP5" s="85"/>
      <c r="BQ5" s="85"/>
      <c r="BR5" s="85"/>
      <c r="BS5" s="85"/>
      <c r="BT5" s="85"/>
      <c r="BU5" s="85"/>
      <c r="BV5" s="85"/>
      <c r="BW5" s="85"/>
      <c r="BX5" s="85"/>
      <c r="BY5" s="85"/>
      <c r="BZ5" s="85"/>
      <c r="CA5" s="85"/>
      <c r="CB5" s="85"/>
      <c r="CC5" s="85"/>
      <c r="CD5" s="85"/>
      <c r="CE5" s="85"/>
    </row>
    <row r="6" spans="1:83" s="5" customFormat="1" ht="9.9499999999999993" customHeight="1">
      <c r="A6" s="48">
        <v>2</v>
      </c>
      <c r="B6" s="31" t="s">
        <v>113</v>
      </c>
      <c r="C6" s="1" t="s">
        <v>72</v>
      </c>
      <c r="D6" s="19">
        <v>595.35</v>
      </c>
      <c r="E6" s="19">
        <v>604.27099999999996</v>
      </c>
      <c r="F6" s="19">
        <v>616.49099999999999</v>
      </c>
      <c r="G6" s="19">
        <v>626.678</v>
      </c>
      <c r="H6" s="19">
        <v>634.67100000000005</v>
      </c>
      <c r="I6" s="19">
        <v>643.96699999999998</v>
      </c>
      <c r="J6" s="19">
        <v>653.35799999999995</v>
      </c>
      <c r="K6" s="19">
        <v>665.42499999999995</v>
      </c>
      <c r="L6" s="19">
        <v>676.17899999999997</v>
      </c>
      <c r="M6" s="165">
        <v>688.97900000000004</v>
      </c>
      <c r="N6" s="223">
        <v>702.58900000000006</v>
      </c>
      <c r="O6" s="192">
        <v>718.11099999999999</v>
      </c>
      <c r="P6" s="19">
        <v>733.28899999999999</v>
      </c>
      <c r="Q6" s="19">
        <v>747.27499999999998</v>
      </c>
      <c r="R6" s="19">
        <v>760.78899999999999</v>
      </c>
      <c r="S6" s="19">
        <v>776.94399999999996</v>
      </c>
      <c r="T6" s="19">
        <v>788.18200000000002</v>
      </c>
      <c r="U6" s="19">
        <v>801.53</v>
      </c>
      <c r="V6" s="19">
        <v>813.03599999999994</v>
      </c>
      <c r="W6" s="19">
        <v>823.30799999999999</v>
      </c>
      <c r="X6" s="19">
        <v>832.57399999999996</v>
      </c>
      <c r="Y6" s="19">
        <v>841.94200000000001</v>
      </c>
      <c r="Z6" s="19">
        <v>850.495</v>
      </c>
      <c r="AA6" s="19">
        <v>858.22799999999995</v>
      </c>
      <c r="AB6" s="19">
        <f>W6+(AD6-W6)*5/7</f>
        <v>866.37300000000005</v>
      </c>
      <c r="AC6" s="19">
        <f>W6+(AD6-W6)*6/7</f>
        <v>874.98599999999999</v>
      </c>
      <c r="AD6" s="19">
        <v>883.59900000000005</v>
      </c>
      <c r="AE6" s="19">
        <v>891.721</v>
      </c>
      <c r="AF6" s="19">
        <v>899.33900000000006</v>
      </c>
      <c r="AG6" s="19">
        <v>906.05100000000004</v>
      </c>
      <c r="AH6" s="19">
        <v>915.06799999999998</v>
      </c>
      <c r="AI6" s="19">
        <v>915.75199999999995</v>
      </c>
      <c r="AJ6" s="19">
        <v>925.28599999999994</v>
      </c>
      <c r="AK6" s="19">
        <v>937.22500000000002</v>
      </c>
      <c r="AL6" s="19">
        <v>947.51599999999996</v>
      </c>
      <c r="AM6" s="19">
        <v>956.53399999999999</v>
      </c>
      <c r="AN6" s="19"/>
      <c r="AO6" s="20"/>
      <c r="AP6" s="20"/>
      <c r="AQ6" s="36" t="s">
        <v>72</v>
      </c>
      <c r="AR6" s="36" t="s">
        <v>113</v>
      </c>
      <c r="AS6" s="71" t="s">
        <v>118</v>
      </c>
      <c r="AT6" s="71"/>
      <c r="AU6" s="4"/>
      <c r="AV6" s="4"/>
      <c r="AW6" s="4"/>
      <c r="AX6" s="4"/>
      <c r="AY6" s="4"/>
      <c r="AZ6" s="4"/>
      <c r="BA6" s="4"/>
      <c r="BB6" s="4"/>
      <c r="BC6" s="4"/>
      <c r="BD6" s="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row>
    <row r="7" spans="1:83" s="5" customFormat="1" ht="9.9499999999999993" customHeight="1">
      <c r="A7" s="48">
        <v>3</v>
      </c>
      <c r="B7" s="31" t="s">
        <v>113</v>
      </c>
      <c r="C7" s="1" t="s">
        <v>256</v>
      </c>
      <c r="D7" s="19">
        <v>596.18399999999997</v>
      </c>
      <c r="E7" s="19">
        <v>605.96900000000005</v>
      </c>
      <c r="F7" s="19">
        <v>617.69299999999998</v>
      </c>
      <c r="G7" s="19">
        <v>627.64300000000003</v>
      </c>
      <c r="H7" s="19">
        <v>635.91999999999996</v>
      </c>
      <c r="I7" s="19">
        <v>645.13900000000001</v>
      </c>
      <c r="J7" s="19">
        <v>655.98500000000001</v>
      </c>
      <c r="K7" s="19">
        <v>666.39700000000005</v>
      </c>
      <c r="L7" s="19">
        <v>677.64499999999998</v>
      </c>
      <c r="M7" s="165">
        <v>690.85599999999999</v>
      </c>
      <c r="N7" s="223">
        <v>704.80200000000002</v>
      </c>
      <c r="O7" s="192">
        <v>720.48699999999997</v>
      </c>
      <c r="P7" s="19">
        <v>734.88599999999997</v>
      </c>
      <c r="Q7" s="19">
        <v>748.78599999999994</v>
      </c>
      <c r="R7" s="19">
        <v>762.35599999999999</v>
      </c>
      <c r="S7" s="19">
        <v>776.39200000000005</v>
      </c>
      <c r="T7" s="19">
        <v>789.851</v>
      </c>
      <c r="U7" s="19">
        <v>802.68700000000001</v>
      </c>
      <c r="V7" s="19">
        <v>814.31500000000005</v>
      </c>
      <c r="W7" s="19">
        <v>824.20100000000002</v>
      </c>
      <c r="X7" s="19">
        <v>833.82500000000005</v>
      </c>
      <c r="Y7" s="19">
        <v>843.322</v>
      </c>
      <c r="Z7" s="19">
        <v>851.17899999999997</v>
      </c>
      <c r="AA7" s="19">
        <v>859.14599999999996</v>
      </c>
      <c r="AB7" s="16">
        <v>867.15099999999995</v>
      </c>
      <c r="AC7" s="19">
        <v>875.66899999999998</v>
      </c>
      <c r="AD7" s="19">
        <v>884.60299999999995</v>
      </c>
      <c r="AE7" s="19">
        <v>892.57100000000003</v>
      </c>
      <c r="AF7" s="19">
        <v>899.96199999999999</v>
      </c>
      <c r="AG7" s="19">
        <v>907.07799999999997</v>
      </c>
      <c r="AH7" s="19">
        <v>915.06799999999998</v>
      </c>
      <c r="AI7" s="19">
        <v>918.19399999999996</v>
      </c>
      <c r="AJ7" s="19">
        <v>938.05</v>
      </c>
      <c r="AK7" s="19">
        <v>950.57</v>
      </c>
      <c r="AL7" s="19">
        <v>961.38199999999995</v>
      </c>
      <c r="AM7" s="19">
        <v>971.64300000000003</v>
      </c>
      <c r="AN7" s="19">
        <v>980.84900000000005</v>
      </c>
      <c r="AO7" s="20"/>
      <c r="AP7" s="20"/>
      <c r="AQ7" s="36" t="s">
        <v>256</v>
      </c>
      <c r="AR7" s="36" t="s">
        <v>113</v>
      </c>
      <c r="AS7" s="71"/>
      <c r="AT7" s="71"/>
      <c r="AU7" s="4"/>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row>
    <row r="8" spans="1:83" s="5" customFormat="1" ht="9.9499999999999993" customHeight="1">
      <c r="A8" s="48">
        <v>4</v>
      </c>
      <c r="B8" s="31" t="s">
        <v>113</v>
      </c>
      <c r="C8" s="7" t="s">
        <v>752</v>
      </c>
      <c r="D8" s="19">
        <v>591.05799999999999</v>
      </c>
      <c r="E8" s="19">
        <v>603.24800000000005</v>
      </c>
      <c r="F8" s="19">
        <v>613.12599999999998</v>
      </c>
      <c r="G8" s="19">
        <v>622.04300000000001</v>
      </c>
      <c r="H8" s="19">
        <v>630.94500000000005</v>
      </c>
      <c r="I8" s="19">
        <v>640.43399999999997</v>
      </c>
      <c r="J8" s="19">
        <v>651.52200000000005</v>
      </c>
      <c r="K8" s="19">
        <v>662.32600000000002</v>
      </c>
      <c r="L8" s="19">
        <v>673.35699999999997</v>
      </c>
      <c r="M8" s="165">
        <v>686.68</v>
      </c>
      <c r="N8" s="223">
        <v>701.33299999999997</v>
      </c>
      <c r="O8" s="192">
        <v>717.01400000000001</v>
      </c>
      <c r="P8" s="19">
        <v>731.29100000000005</v>
      </c>
      <c r="Q8" s="19">
        <v>745.21</v>
      </c>
      <c r="R8" s="19">
        <v>758.45</v>
      </c>
      <c r="S8" s="19">
        <v>772.53499999999997</v>
      </c>
      <c r="T8" s="19">
        <v>786.82600000000002</v>
      </c>
      <c r="U8" s="19">
        <v>799.96199999999999</v>
      </c>
      <c r="V8" s="19">
        <v>811.03399999999999</v>
      </c>
      <c r="W8" s="19">
        <v>820.971</v>
      </c>
      <c r="X8" s="19">
        <v>830.13699999999994</v>
      </c>
      <c r="Y8" s="19">
        <v>839.48400000000004</v>
      </c>
      <c r="Z8" s="19">
        <v>848.18499999999995</v>
      </c>
      <c r="AA8" s="19">
        <v>856.52700000000004</v>
      </c>
      <c r="AB8" s="16">
        <v>864.88199999999995</v>
      </c>
      <c r="AC8" s="19">
        <v>873.86699999999996</v>
      </c>
      <c r="AD8" s="19">
        <v>883.41399999999999</v>
      </c>
      <c r="AE8" s="19">
        <v>891.57299999999998</v>
      </c>
      <c r="AF8" s="19">
        <v>899.36400000000003</v>
      </c>
      <c r="AG8" s="19">
        <v>906.92499999999995</v>
      </c>
      <c r="AH8" s="19">
        <v>912.22500000000002</v>
      </c>
      <c r="AI8" s="19">
        <v>918.30399999999997</v>
      </c>
      <c r="AJ8" s="19">
        <v>926.46299999999997</v>
      </c>
      <c r="AK8" s="19">
        <v>938.59199999999998</v>
      </c>
      <c r="AL8" s="19">
        <v>948.42499999999995</v>
      </c>
      <c r="AM8" s="19">
        <v>957.38199999999995</v>
      </c>
      <c r="AN8" s="19"/>
      <c r="AO8" s="20"/>
      <c r="AP8" s="20"/>
      <c r="AQ8" s="36" t="s">
        <v>752</v>
      </c>
      <c r="AR8" s="36" t="s">
        <v>113</v>
      </c>
      <c r="AS8" s="71"/>
      <c r="AT8" s="71"/>
      <c r="AU8" s="4"/>
      <c r="BE8" s="4"/>
      <c r="BF8" s="4"/>
      <c r="BG8" s="4"/>
      <c r="BH8" s="4"/>
      <c r="BI8" s="4"/>
      <c r="BJ8" s="4"/>
      <c r="BK8" s="4"/>
      <c r="BL8" s="4"/>
      <c r="BM8" s="4"/>
      <c r="BN8" s="4"/>
      <c r="BO8" s="4"/>
      <c r="BP8" s="4"/>
      <c r="BQ8" s="4"/>
      <c r="BR8" s="4"/>
      <c r="BS8" s="4"/>
      <c r="BT8" s="4"/>
      <c r="BU8" s="4"/>
      <c r="BV8" s="4"/>
      <c r="BW8" s="4"/>
      <c r="BX8" s="4"/>
      <c r="BY8" s="4"/>
      <c r="BZ8" s="4"/>
      <c r="CA8" s="4"/>
      <c r="CB8" s="4"/>
      <c r="CC8" s="4"/>
      <c r="CD8" s="4"/>
    </row>
    <row r="9" spans="1:83" s="5" customFormat="1" ht="9.9499999999999993" customHeight="1">
      <c r="A9" s="48">
        <v>5</v>
      </c>
      <c r="B9" s="31" t="s">
        <v>113</v>
      </c>
      <c r="C9" s="1" t="s">
        <v>252</v>
      </c>
      <c r="D9" s="20">
        <v>2082.3200000000002</v>
      </c>
      <c r="E9" s="20">
        <v>2103.6080000000002</v>
      </c>
      <c r="F9" s="20">
        <v>2125.4630000000002</v>
      </c>
      <c r="G9" s="20">
        <v>2144.328</v>
      </c>
      <c r="H9" s="20">
        <v>2160.5140000000001</v>
      </c>
      <c r="I9" s="20">
        <v>2176.2950000000001</v>
      </c>
      <c r="J9" s="20">
        <v>2189.616</v>
      </c>
      <c r="K9" s="20">
        <v>2206.3090000000002</v>
      </c>
      <c r="L9" s="20">
        <v>2221.337</v>
      </c>
      <c r="M9" s="164">
        <v>2236.0889999999999</v>
      </c>
      <c r="N9" s="222">
        <v>2248.558</v>
      </c>
      <c r="O9" s="191">
        <v>2266.1550000000002</v>
      </c>
      <c r="P9" s="20">
        <v>2282.6869999999999</v>
      </c>
      <c r="Q9" s="20">
        <v>2297.8180000000002</v>
      </c>
      <c r="R9" s="20">
        <v>2311.636</v>
      </c>
      <c r="S9" s="20">
        <v>2328.739</v>
      </c>
      <c r="T9" s="20">
        <v>2340.1120000000001</v>
      </c>
      <c r="U9" s="20">
        <v>2351.143</v>
      </c>
      <c r="V9" s="20">
        <v>2359.1759999999999</v>
      </c>
      <c r="W9" s="20">
        <v>2364.634</v>
      </c>
      <c r="X9" s="20">
        <v>2365</v>
      </c>
      <c r="Y9" s="20">
        <v>2369</v>
      </c>
      <c r="Z9" s="20">
        <v>2369</v>
      </c>
      <c r="AA9" s="20">
        <v>2369</v>
      </c>
      <c r="AB9" s="21">
        <v>2366</v>
      </c>
      <c r="AC9" s="20">
        <v>2360</v>
      </c>
      <c r="AD9" s="20">
        <v>2358</v>
      </c>
      <c r="AE9" s="20">
        <v>2354</v>
      </c>
      <c r="AF9" s="20">
        <v>2349</v>
      </c>
      <c r="AG9" s="20">
        <v>2348</v>
      </c>
      <c r="AH9" s="20">
        <v>2348</v>
      </c>
      <c r="AI9" s="20">
        <v>2326</v>
      </c>
      <c r="AJ9" s="20">
        <v>2329</v>
      </c>
      <c r="AK9" s="20">
        <v>2333</v>
      </c>
      <c r="AL9" s="20">
        <v>2335</v>
      </c>
      <c r="AM9" s="20">
        <v>2334</v>
      </c>
      <c r="AN9" s="20"/>
      <c r="AO9" s="20"/>
      <c r="AP9" s="20"/>
      <c r="AQ9" s="36" t="s">
        <v>252</v>
      </c>
      <c r="AR9" s="36" t="s">
        <v>113</v>
      </c>
      <c r="AS9" s="71"/>
      <c r="AT9" s="71"/>
      <c r="AU9" s="4"/>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row>
    <row r="10" spans="1:83" s="5" customFormat="1" ht="9.9499999999999993" customHeight="1">
      <c r="A10" s="48">
        <v>6</v>
      </c>
      <c r="B10" s="31" t="s">
        <v>113</v>
      </c>
      <c r="C10" s="1" t="s">
        <v>253</v>
      </c>
      <c r="D10" s="9">
        <v>2082</v>
      </c>
      <c r="E10" s="9">
        <v>2104</v>
      </c>
      <c r="F10" s="9">
        <v>2125</v>
      </c>
      <c r="G10" s="9">
        <v>2144</v>
      </c>
      <c r="H10" s="9">
        <v>2161</v>
      </c>
      <c r="I10" s="9">
        <v>2176</v>
      </c>
      <c r="J10" s="9">
        <v>2190</v>
      </c>
      <c r="K10" s="9">
        <v>2206</v>
      </c>
      <c r="L10" s="9">
        <v>2221</v>
      </c>
      <c r="M10" s="166">
        <v>2236</v>
      </c>
      <c r="N10" s="224">
        <v>2249</v>
      </c>
      <c r="O10" s="193">
        <v>2267</v>
      </c>
      <c r="P10" s="9">
        <v>2283</v>
      </c>
      <c r="Q10" s="9">
        <v>2299</v>
      </c>
      <c r="R10" s="9">
        <v>2313</v>
      </c>
      <c r="S10" s="9">
        <v>2329</v>
      </c>
      <c r="T10" s="9">
        <v>2338</v>
      </c>
      <c r="U10" s="9">
        <v>2348</v>
      </c>
      <c r="V10" s="9">
        <v>2355</v>
      </c>
      <c r="W10" s="9">
        <v>2360</v>
      </c>
      <c r="X10" s="20">
        <v>2355</v>
      </c>
      <c r="Y10" s="20">
        <v>2358</v>
      </c>
      <c r="Z10" s="20">
        <v>2357</v>
      </c>
      <c r="AA10" s="20">
        <v>2357</v>
      </c>
      <c r="AB10" s="21">
        <v>2354</v>
      </c>
      <c r="AC10" s="20">
        <v>2348</v>
      </c>
      <c r="AD10" s="20">
        <v>2346</v>
      </c>
      <c r="AE10" s="20">
        <v>2342</v>
      </c>
      <c r="AF10" s="20">
        <v>2338</v>
      </c>
      <c r="AG10" s="20">
        <v>2336</v>
      </c>
      <c r="AH10" s="20">
        <v>2336</v>
      </c>
      <c r="AI10" s="20">
        <v>2314</v>
      </c>
      <c r="AJ10" s="20">
        <v>2319</v>
      </c>
      <c r="AK10" s="20">
        <v>2322</v>
      </c>
      <c r="AL10" s="20">
        <v>2322</v>
      </c>
      <c r="AM10" s="20">
        <v>2320</v>
      </c>
      <c r="AN10" s="20"/>
      <c r="AO10" s="20"/>
      <c r="AP10" s="20"/>
      <c r="AQ10" s="36" t="s">
        <v>253</v>
      </c>
      <c r="AR10" s="36" t="s">
        <v>113</v>
      </c>
      <c r="AS10" s="71"/>
      <c r="AT10" s="71"/>
      <c r="AU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row>
    <row r="11" spans="1:83" s="5" customFormat="1" ht="9.9499999999999993" customHeight="1">
      <c r="A11" s="48">
        <v>7</v>
      </c>
      <c r="B11" s="31" t="s">
        <v>71</v>
      </c>
      <c r="C11" s="7" t="s">
        <v>753</v>
      </c>
      <c r="D11" s="9">
        <v>117060</v>
      </c>
      <c r="E11" s="9">
        <v>117902</v>
      </c>
      <c r="F11" s="9">
        <v>118728</v>
      </c>
      <c r="G11" s="9">
        <v>119536</v>
      </c>
      <c r="H11" s="9">
        <v>120305</v>
      </c>
      <c r="I11" s="9">
        <v>121049</v>
      </c>
      <c r="J11" s="9">
        <v>121660</v>
      </c>
      <c r="K11" s="9">
        <v>122239</v>
      </c>
      <c r="L11" s="9">
        <v>122745</v>
      </c>
      <c r="M11" s="166">
        <v>123205</v>
      </c>
      <c r="N11" s="224">
        <v>123611</v>
      </c>
      <c r="O11" s="193">
        <v>124101</v>
      </c>
      <c r="P11" s="9">
        <v>124567</v>
      </c>
      <c r="Q11" s="9">
        <v>124938</v>
      </c>
      <c r="R11" s="9">
        <v>125265</v>
      </c>
      <c r="S11" s="9">
        <v>125570</v>
      </c>
      <c r="T11" s="9">
        <v>125859</v>
      </c>
      <c r="U11" s="9">
        <v>126157</v>
      </c>
      <c r="V11" s="9">
        <v>126472</v>
      </c>
      <c r="W11" s="9">
        <v>126667</v>
      </c>
      <c r="X11" s="20">
        <v>126926</v>
      </c>
      <c r="Y11" s="20">
        <v>127316</v>
      </c>
      <c r="Z11" s="20">
        <v>127486</v>
      </c>
      <c r="AA11" s="20">
        <v>127694</v>
      </c>
      <c r="AB11" s="21">
        <v>127787</v>
      </c>
      <c r="AC11" s="20">
        <v>127768</v>
      </c>
      <c r="AD11" s="20">
        <v>127901</v>
      </c>
      <c r="AE11" s="20">
        <v>128033</v>
      </c>
      <c r="AF11" s="20">
        <v>128084</v>
      </c>
      <c r="AG11" s="20">
        <v>128032</v>
      </c>
      <c r="AH11" s="20">
        <v>128057</v>
      </c>
      <c r="AI11" s="20">
        <v>127834</v>
      </c>
      <c r="AJ11" s="20">
        <v>127593</v>
      </c>
      <c r="AK11" s="20">
        <v>127414</v>
      </c>
      <c r="AL11" s="20">
        <v>127237</v>
      </c>
      <c r="AM11" s="20">
        <v>127095</v>
      </c>
      <c r="AN11" s="19"/>
      <c r="AO11" s="19"/>
      <c r="AP11" s="19"/>
      <c r="AQ11" s="38" t="s">
        <v>753</v>
      </c>
      <c r="AR11" s="38" t="s">
        <v>71</v>
      </c>
      <c r="AS11" s="71"/>
      <c r="AT11" s="71" t="s">
        <v>254</v>
      </c>
      <c r="AU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row>
    <row r="12" spans="1:83" s="5" customFormat="1" ht="9.9499999999999993" customHeight="1">
      <c r="A12" s="48">
        <v>8</v>
      </c>
      <c r="B12" s="31" t="s">
        <v>71</v>
      </c>
      <c r="C12" s="7" t="s">
        <v>669</v>
      </c>
      <c r="D12" s="20">
        <v>117060</v>
      </c>
      <c r="E12" s="57">
        <v>117902</v>
      </c>
      <c r="F12" s="20">
        <v>118728</v>
      </c>
      <c r="G12" s="58">
        <v>119536</v>
      </c>
      <c r="H12" s="20">
        <v>120305</v>
      </c>
      <c r="I12" s="20">
        <v>121049</v>
      </c>
      <c r="J12" s="20">
        <v>121672</v>
      </c>
      <c r="K12" s="20">
        <v>122264</v>
      </c>
      <c r="L12" s="20">
        <v>122783</v>
      </c>
      <c r="M12" s="164">
        <v>123255</v>
      </c>
      <c r="N12" s="222">
        <v>123611</v>
      </c>
      <c r="O12" s="191">
        <v>124043</v>
      </c>
      <c r="P12" s="20">
        <v>124452</v>
      </c>
      <c r="Q12" s="20">
        <v>124764</v>
      </c>
      <c r="R12" s="20">
        <v>125034</v>
      </c>
      <c r="S12" s="20">
        <v>124428</v>
      </c>
      <c r="T12" s="20">
        <v>124708</v>
      </c>
      <c r="U12" s="20">
        <v>124961</v>
      </c>
      <c r="V12" s="20">
        <v>125248</v>
      </c>
      <c r="W12" s="21">
        <v>125427</v>
      </c>
      <c r="X12" s="20">
        <v>125613</v>
      </c>
      <c r="Y12" s="20">
        <v>125930</v>
      </c>
      <c r="Z12" s="20">
        <v>126053</v>
      </c>
      <c r="AA12" s="20">
        <v>126206</v>
      </c>
      <c r="AB12" s="21">
        <v>126266</v>
      </c>
      <c r="AC12" s="20">
        <v>126205</v>
      </c>
      <c r="AD12" s="20">
        <v>126286</v>
      </c>
      <c r="AE12" s="20">
        <v>126347</v>
      </c>
      <c r="AF12" s="20">
        <v>126340</v>
      </c>
      <c r="AG12" s="20">
        <v>126343</v>
      </c>
      <c r="AH12" s="20">
        <v>126382</v>
      </c>
      <c r="AI12" s="20">
        <v>126210</v>
      </c>
      <c r="AJ12" s="20">
        <v>126023</v>
      </c>
      <c r="AK12" s="20">
        <v>125803</v>
      </c>
      <c r="AL12" s="20">
        <v>125562</v>
      </c>
      <c r="AM12" s="20">
        <v>125319</v>
      </c>
      <c r="AN12" s="20"/>
      <c r="AO12" s="20"/>
      <c r="AP12" s="20"/>
      <c r="AQ12" s="36" t="s">
        <v>669</v>
      </c>
      <c r="AR12" s="36" t="s">
        <v>71</v>
      </c>
      <c r="AS12" s="71"/>
      <c r="AT12" s="71"/>
      <c r="AU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row>
    <row r="13" spans="1:83" s="5" customFormat="1" ht="9.9499999999999993" customHeight="1">
      <c r="A13" s="48">
        <v>9</v>
      </c>
      <c r="B13" s="31" t="s">
        <v>71</v>
      </c>
      <c r="C13" s="7" t="s">
        <v>752</v>
      </c>
      <c r="D13" s="20">
        <v>36346.661999999997</v>
      </c>
      <c r="E13" s="57">
        <v>36858.9</v>
      </c>
      <c r="F13" s="20">
        <v>37425.866000000002</v>
      </c>
      <c r="G13" s="58">
        <v>37934.574999999997</v>
      </c>
      <c r="H13" s="20">
        <v>38457.478999999999</v>
      </c>
      <c r="I13" s="20">
        <v>38987.773000000001</v>
      </c>
      <c r="J13" s="20">
        <v>39536.307000000001</v>
      </c>
      <c r="K13" s="20">
        <v>40025.087</v>
      </c>
      <c r="L13" s="20">
        <v>40561.404000000002</v>
      </c>
      <c r="M13" s="164">
        <v>41156.485000000001</v>
      </c>
      <c r="N13" s="222">
        <v>41797.445</v>
      </c>
      <c r="O13" s="191">
        <v>42457.974999999999</v>
      </c>
      <c r="P13" s="20">
        <v>43077.125999999997</v>
      </c>
      <c r="Q13" s="20">
        <v>43665.843000000001</v>
      </c>
      <c r="R13" s="20">
        <v>44235.735000000001</v>
      </c>
      <c r="S13" s="20">
        <v>44830.961000000003</v>
      </c>
      <c r="T13" s="20">
        <v>45498.173000000003</v>
      </c>
      <c r="U13" s="20">
        <v>46156.796000000002</v>
      </c>
      <c r="V13" s="20">
        <v>46811.712</v>
      </c>
      <c r="W13" s="21">
        <v>47419.904999999999</v>
      </c>
      <c r="X13" s="20">
        <v>48015.250999999997</v>
      </c>
      <c r="Y13" s="20">
        <v>48637.788999999997</v>
      </c>
      <c r="Z13" s="20">
        <v>49260.790999999997</v>
      </c>
      <c r="AA13" s="20">
        <v>49837.731</v>
      </c>
      <c r="AB13" s="21">
        <v>50382.080999999998</v>
      </c>
      <c r="AC13" s="20">
        <v>51102.004999999997</v>
      </c>
      <c r="AD13" s="20">
        <v>51713.048000000003</v>
      </c>
      <c r="AE13" s="20">
        <v>52324.877</v>
      </c>
      <c r="AF13" s="20">
        <v>52877.802000000003</v>
      </c>
      <c r="AG13" s="20">
        <v>53362.800999999999</v>
      </c>
      <c r="AH13" s="20">
        <v>53783.434999999998</v>
      </c>
      <c r="AI13" s="20">
        <v>54171.474999999999</v>
      </c>
      <c r="AJ13" s="20">
        <v>54166.315999999999</v>
      </c>
      <c r="AK13" s="20">
        <v>54514.555</v>
      </c>
      <c r="AL13" s="20">
        <v>54921.464</v>
      </c>
      <c r="AM13" s="20">
        <v>55364.142999999996</v>
      </c>
      <c r="AN13" s="20"/>
      <c r="AO13" s="20"/>
      <c r="AP13" s="20"/>
      <c r="AQ13" s="36" t="s">
        <v>752</v>
      </c>
      <c r="AR13" s="36" t="s">
        <v>71</v>
      </c>
      <c r="AS13" s="71"/>
      <c r="AT13" s="71"/>
      <c r="AU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row>
    <row r="14" spans="1:83" s="5" customFormat="1" ht="9.9499999999999993" customHeight="1">
      <c r="A14" s="48">
        <v>10</v>
      </c>
      <c r="B14" s="31"/>
      <c r="C14" s="7"/>
      <c r="D14" s="20"/>
      <c r="E14" s="57"/>
      <c r="F14" s="20"/>
      <c r="G14" s="58"/>
      <c r="H14" s="20"/>
      <c r="I14" s="20"/>
      <c r="J14" s="20"/>
      <c r="K14" s="20"/>
      <c r="L14" s="20"/>
      <c r="M14" s="164"/>
      <c r="N14" s="222"/>
      <c r="O14" s="191"/>
      <c r="P14" s="20"/>
      <c r="Q14" s="20"/>
      <c r="R14" s="20"/>
      <c r="S14" s="20"/>
      <c r="T14" s="20"/>
      <c r="U14" s="20"/>
      <c r="V14" s="20"/>
      <c r="W14" s="21"/>
      <c r="X14" s="20"/>
      <c r="Y14" s="20"/>
      <c r="Z14" s="20"/>
      <c r="AA14" s="20"/>
      <c r="AB14" s="21"/>
      <c r="AC14" s="20"/>
      <c r="AD14" s="20"/>
      <c r="AE14" s="20"/>
      <c r="AF14" s="20"/>
      <c r="AG14" s="20"/>
      <c r="AH14" s="20"/>
      <c r="AI14" s="20"/>
      <c r="AJ14" s="20"/>
      <c r="AK14" s="20"/>
      <c r="AL14" s="20"/>
      <c r="AM14" s="20"/>
      <c r="AN14" s="20"/>
      <c r="AO14" s="20"/>
      <c r="AP14" s="20"/>
      <c r="AQ14" s="36"/>
      <c r="AR14" s="36"/>
      <c r="AS14" s="71"/>
      <c r="AT14" s="71"/>
      <c r="AU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row>
    <row r="15" spans="1:83" s="5" customFormat="1" ht="9.9499999999999993" customHeight="1">
      <c r="A15" s="48">
        <v>11</v>
      </c>
      <c r="B15" s="31" t="s">
        <v>113</v>
      </c>
      <c r="C15" s="1" t="s">
        <v>725</v>
      </c>
      <c r="D15" s="20"/>
      <c r="E15" s="20"/>
      <c r="F15" s="20"/>
      <c r="G15" s="20"/>
      <c r="H15" s="20"/>
      <c r="I15" s="20"/>
      <c r="J15" s="20"/>
      <c r="K15" s="20"/>
      <c r="L15" s="20"/>
      <c r="M15" s="164"/>
      <c r="N15" s="222">
        <v>7286.0789999999997</v>
      </c>
      <c r="O15" s="191">
        <v>7779.24</v>
      </c>
      <c r="P15" s="20">
        <v>7980.9840000000004</v>
      </c>
      <c r="Q15" s="20">
        <v>8031.6440000000002</v>
      </c>
      <c r="R15" s="20">
        <v>8256.1090000000004</v>
      </c>
      <c r="S15" s="20">
        <v>8297.7369999999992</v>
      </c>
      <c r="T15" s="20">
        <v>8677.9210000000003</v>
      </c>
      <c r="U15" s="20">
        <v>8801.8109999999997</v>
      </c>
      <c r="V15" s="20">
        <v>8679.8269999999993</v>
      </c>
      <c r="W15" s="20">
        <v>8732.32</v>
      </c>
      <c r="X15" s="20">
        <v>8838.9770000000008</v>
      </c>
      <c r="Y15" s="20">
        <v>8847.1569999999992</v>
      </c>
      <c r="Z15" s="20">
        <v>8622.9500000000007</v>
      </c>
      <c r="AA15" s="20">
        <v>8582.5580000000009</v>
      </c>
      <c r="AB15" s="21">
        <v>8531.49</v>
      </c>
      <c r="AC15" s="20">
        <v>8560.1679999999997</v>
      </c>
      <c r="AD15" s="21">
        <v>8620.6939999999995</v>
      </c>
      <c r="AE15" s="21">
        <v>8389.8140000000003</v>
      </c>
      <c r="AF15" s="21">
        <v>8086.8389999999999</v>
      </c>
      <c r="AG15" s="21">
        <v>8027.6589999999997</v>
      </c>
      <c r="AH15" s="21">
        <v>8045.2719999999999</v>
      </c>
      <c r="AI15" s="21">
        <v>7666.3739999999998</v>
      </c>
      <c r="AJ15" s="21">
        <v>8356.3649999999998</v>
      </c>
      <c r="AK15" s="21">
        <v>8545</v>
      </c>
      <c r="AL15" s="21">
        <v>8895.9</v>
      </c>
      <c r="AM15" s="21"/>
      <c r="AN15" s="21"/>
      <c r="AO15" s="21"/>
      <c r="AP15" s="21"/>
      <c r="AQ15" s="36" t="s">
        <v>725</v>
      </c>
      <c r="AR15" s="36" t="s">
        <v>113</v>
      </c>
      <c r="AS15" s="74" t="s">
        <v>724</v>
      </c>
      <c r="AT15" s="74"/>
    </row>
    <row r="16" spans="1:83" s="5" customFormat="1" ht="9.9499999999999993" customHeight="1">
      <c r="A16" s="48">
        <v>12</v>
      </c>
      <c r="B16" s="31" t="s">
        <v>113</v>
      </c>
      <c r="C16" s="1" t="s">
        <v>726</v>
      </c>
      <c r="D16" s="20"/>
      <c r="E16" s="20"/>
      <c r="F16" s="20"/>
      <c r="G16" s="20"/>
      <c r="H16" s="20"/>
      <c r="I16" s="20"/>
      <c r="J16" s="20"/>
      <c r="K16" s="20"/>
      <c r="L16" s="20"/>
      <c r="M16" s="164"/>
      <c r="N16" s="222">
        <v>7588.915</v>
      </c>
      <c r="O16" s="191">
        <v>7885.9620000000004</v>
      </c>
      <c r="P16" s="20">
        <v>7971.6149999999998</v>
      </c>
      <c r="Q16" s="20">
        <v>8008.5079999999998</v>
      </c>
      <c r="R16" s="20">
        <v>8189.91</v>
      </c>
      <c r="S16" s="20">
        <v>8311.8340000000007</v>
      </c>
      <c r="T16" s="20">
        <v>8519.1630000000005</v>
      </c>
      <c r="U16" s="20">
        <v>8568.6980000000003</v>
      </c>
      <c r="V16" s="20">
        <v>8491.0889999999999</v>
      </c>
      <c r="W16" s="20">
        <v>8639.1790000000001</v>
      </c>
      <c r="X16" s="20">
        <v>8866.8780000000006</v>
      </c>
      <c r="Y16" s="20">
        <v>8364.7530000000006</v>
      </c>
      <c r="Z16" s="20">
        <v>8294.2039999999997</v>
      </c>
      <c r="AA16" s="20">
        <v>8368.027</v>
      </c>
      <c r="AB16" s="21">
        <v>8417.5990000000002</v>
      </c>
      <c r="AC16" s="20">
        <v>8549.9599999999991</v>
      </c>
      <c r="AD16" s="21">
        <v>8714.018</v>
      </c>
      <c r="AE16" s="21">
        <v>8557.2880000000005</v>
      </c>
      <c r="AF16" s="21">
        <v>8330.7630000000008</v>
      </c>
      <c r="AG16" s="21">
        <v>8288.598</v>
      </c>
      <c r="AH16" s="21">
        <v>8386.9509999999991</v>
      </c>
      <c r="AI16" s="21">
        <v>8147.6030000000001</v>
      </c>
      <c r="AJ16" s="21">
        <v>8939.5930000000008</v>
      </c>
      <c r="AK16" s="21">
        <v>9195</v>
      </c>
      <c r="AL16" s="21">
        <v>9426.7999999999993</v>
      </c>
      <c r="AM16" s="21"/>
      <c r="AN16" s="21"/>
      <c r="AO16" s="21"/>
      <c r="AP16" s="21"/>
      <c r="AQ16" s="36" t="s">
        <v>726</v>
      </c>
      <c r="AR16" s="36" t="s">
        <v>113</v>
      </c>
      <c r="AS16" s="74" t="s">
        <v>724</v>
      </c>
      <c r="AT16" s="74"/>
      <c r="AV16" s="30"/>
      <c r="AW16" s="30"/>
      <c r="AX16" s="30"/>
      <c r="AY16" s="30"/>
      <c r="AZ16" s="30"/>
      <c r="BA16" s="30"/>
      <c r="BB16" s="30"/>
    </row>
    <row r="17" spans="1:83" s="5" customFormat="1" ht="9.9499999999999993" customHeight="1">
      <c r="A17" s="48">
        <v>13</v>
      </c>
      <c r="B17" s="31" t="s">
        <v>113</v>
      </c>
      <c r="C17" s="1" t="s">
        <v>100</v>
      </c>
      <c r="D17" s="20"/>
      <c r="E17" s="20"/>
      <c r="F17" s="20"/>
      <c r="G17" s="20"/>
      <c r="H17" s="20"/>
      <c r="I17" s="20"/>
      <c r="J17" s="20"/>
      <c r="K17" s="20"/>
      <c r="L17" s="20"/>
      <c r="M17" s="164"/>
      <c r="N17" s="222">
        <v>5487.7579999999998</v>
      </c>
      <c r="O17" s="191">
        <v>6067.4679999999998</v>
      </c>
      <c r="P17" s="20">
        <v>6078.7529999999997</v>
      </c>
      <c r="Q17" s="20">
        <v>6028.143</v>
      </c>
      <c r="R17" s="20">
        <v>6268.26</v>
      </c>
      <c r="S17" s="20">
        <v>6323.8059999999996</v>
      </c>
      <c r="T17" s="20">
        <v>6655.4390000000003</v>
      </c>
      <c r="U17" s="20">
        <v>6620.6120000000001</v>
      </c>
      <c r="V17" s="20">
        <v>6439.1980000000003</v>
      </c>
      <c r="W17" s="20">
        <v>6432.18</v>
      </c>
      <c r="X17" s="20">
        <v>6528.4049999999997</v>
      </c>
      <c r="Y17" s="20">
        <v>6319.1970000000001</v>
      </c>
      <c r="Z17" s="20">
        <v>6194.8289999999997</v>
      </c>
      <c r="AA17" s="20">
        <v>6186.0050000000001</v>
      </c>
      <c r="AB17" s="21">
        <v>6138.1009999999997</v>
      </c>
      <c r="AC17" s="20">
        <v>6198.0249999999996</v>
      </c>
      <c r="AD17" s="21">
        <v>6270.5529999999999</v>
      </c>
      <c r="AE17" s="21">
        <v>6149.88</v>
      </c>
      <c r="AF17" s="21">
        <v>5728.4040000000005</v>
      </c>
      <c r="AG17" s="21">
        <v>5775.4430000000002</v>
      </c>
      <c r="AH17" s="21">
        <v>5753.4319999999998</v>
      </c>
      <c r="AI17" s="21">
        <v>5478.3249999999998</v>
      </c>
      <c r="AJ17" s="21">
        <v>6242.933</v>
      </c>
      <c r="AK17" s="21">
        <v>6407.2</v>
      </c>
      <c r="AL17" s="21">
        <v>6534.6</v>
      </c>
      <c r="AM17" s="21"/>
      <c r="AN17" s="21"/>
      <c r="AO17" s="21"/>
      <c r="AP17" s="21"/>
      <c r="AQ17" s="36" t="s">
        <v>100</v>
      </c>
      <c r="AR17" s="36" t="s">
        <v>113</v>
      </c>
      <c r="AS17" s="74" t="s">
        <v>724</v>
      </c>
      <c r="AT17" s="74"/>
      <c r="AV17" s="30"/>
      <c r="AW17" s="30"/>
      <c r="AX17" s="30"/>
      <c r="AY17" s="30"/>
      <c r="AZ17" s="30"/>
      <c r="BA17" s="30"/>
      <c r="BB17" s="30"/>
    </row>
    <row r="18" spans="1:83" s="5" customFormat="1" ht="9.9499999999999993" customHeight="1">
      <c r="A18" s="48">
        <v>14</v>
      </c>
      <c r="B18" s="31" t="s">
        <v>71</v>
      </c>
      <c r="C18" s="54" t="s">
        <v>521</v>
      </c>
      <c r="D18" s="20">
        <v>239950.6</v>
      </c>
      <c r="E18" s="20">
        <v>257590.39999999999</v>
      </c>
      <c r="F18" s="20">
        <v>270497</v>
      </c>
      <c r="G18" s="20">
        <v>281678.59999999998</v>
      </c>
      <c r="H18" s="20">
        <v>300429.3</v>
      </c>
      <c r="I18" s="20">
        <v>320257.8</v>
      </c>
      <c r="J18" s="20">
        <v>335118.90000000002</v>
      </c>
      <c r="K18" s="20">
        <v>350790</v>
      </c>
      <c r="L18" s="20">
        <v>375116.1</v>
      </c>
      <c r="M18" s="164">
        <v>400848.9</v>
      </c>
      <c r="N18" s="222">
        <v>429860.4</v>
      </c>
      <c r="O18" s="191">
        <v>458702</v>
      </c>
      <c r="P18" s="20">
        <v>471213.1</v>
      </c>
      <c r="Q18" s="20">
        <v>475021.4</v>
      </c>
      <c r="R18" s="20">
        <v>478717.5</v>
      </c>
      <c r="S18" s="20">
        <v>483596.9</v>
      </c>
      <c r="T18" s="20">
        <v>501282.3</v>
      </c>
      <c r="U18" s="20">
        <v>508000.5</v>
      </c>
      <c r="V18" s="20">
        <v>497101</v>
      </c>
      <c r="W18" s="20"/>
      <c r="X18" s="20"/>
      <c r="Y18" s="20"/>
      <c r="Z18" s="20"/>
      <c r="AA18" s="20"/>
      <c r="AB18" s="21"/>
      <c r="AC18" s="20"/>
      <c r="AD18" s="21"/>
      <c r="AE18" s="21"/>
      <c r="AF18" s="21"/>
      <c r="AG18" s="21"/>
      <c r="AH18" s="21"/>
      <c r="AI18" s="21"/>
      <c r="AJ18" s="21"/>
      <c r="AK18" s="21"/>
      <c r="AL18" s="21"/>
      <c r="AM18" s="21"/>
      <c r="AN18" s="21"/>
      <c r="AO18" s="21"/>
      <c r="AP18" s="21"/>
      <c r="AQ18" s="36" t="s">
        <v>521</v>
      </c>
      <c r="AR18" s="36" t="s">
        <v>71</v>
      </c>
      <c r="AS18" s="74" t="s">
        <v>523</v>
      </c>
      <c r="AT18" s="74"/>
      <c r="AU18" s="30"/>
      <c r="AV18" s="30"/>
      <c r="AW18" s="30"/>
      <c r="AX18" s="30"/>
      <c r="AY18" s="30"/>
      <c r="AZ18" s="30"/>
      <c r="BA18" s="30"/>
      <c r="BB18" s="30"/>
    </row>
    <row r="19" spans="1:83" s="5" customFormat="1" ht="9.9499999999999993" customHeight="1">
      <c r="A19" s="48">
        <v>15</v>
      </c>
      <c r="B19" s="31" t="s">
        <v>71</v>
      </c>
      <c r="C19" s="54" t="s">
        <v>522</v>
      </c>
      <c r="D19" s="20">
        <v>285851.90000000002</v>
      </c>
      <c r="E19" s="20">
        <v>296817.59999999998</v>
      </c>
      <c r="F19" s="20">
        <v>305387.8</v>
      </c>
      <c r="G19" s="20">
        <v>312949.3</v>
      </c>
      <c r="H19" s="20">
        <v>325979.40000000002</v>
      </c>
      <c r="I19" s="20">
        <v>342399.8</v>
      </c>
      <c r="J19" s="20">
        <v>350590.1</v>
      </c>
      <c r="K19" s="20">
        <v>366230.1</v>
      </c>
      <c r="L19" s="20">
        <v>388574.7</v>
      </c>
      <c r="M19" s="164">
        <v>408710.8</v>
      </c>
      <c r="N19" s="222">
        <v>429860.4</v>
      </c>
      <c r="O19" s="191">
        <v>447278.9</v>
      </c>
      <c r="P19" s="20">
        <v>452308.9</v>
      </c>
      <c r="Q19" s="20">
        <v>452313.5</v>
      </c>
      <c r="R19" s="20">
        <v>456350.7</v>
      </c>
      <c r="S19" s="20">
        <v>465036.5</v>
      </c>
      <c r="T19" s="20">
        <v>487374.3</v>
      </c>
      <c r="U19" s="20">
        <v>494032</v>
      </c>
      <c r="V19" s="20">
        <v>481312.3</v>
      </c>
      <c r="W19" s="20"/>
      <c r="X19" s="20"/>
      <c r="Y19" s="20"/>
      <c r="Z19" s="20"/>
      <c r="AA19" s="20"/>
      <c r="AB19" s="21"/>
      <c r="AC19" s="20"/>
      <c r="AD19" s="21"/>
      <c r="AE19" s="21"/>
      <c r="AF19" s="21"/>
      <c r="AG19" s="21"/>
      <c r="AH19" s="21"/>
      <c r="AI19" s="21"/>
      <c r="AJ19" s="21"/>
      <c r="AK19" s="21"/>
      <c r="AL19" s="21"/>
      <c r="AM19" s="21"/>
      <c r="AN19" s="21"/>
      <c r="AO19" s="21"/>
      <c r="AP19" s="21"/>
      <c r="AQ19" s="36" t="s">
        <v>522</v>
      </c>
      <c r="AR19" s="36" t="s">
        <v>71</v>
      </c>
      <c r="AS19" s="74" t="s">
        <v>523</v>
      </c>
      <c r="AT19" s="74"/>
      <c r="AU19" s="30"/>
      <c r="AV19" s="30"/>
      <c r="AW19" s="30"/>
      <c r="AX19" s="30"/>
      <c r="AY19" s="30"/>
      <c r="AZ19" s="30"/>
      <c r="BA19" s="30"/>
      <c r="BB19" s="30"/>
    </row>
    <row r="20" spans="1:83" s="5" customFormat="1" ht="9.9499999999999993" customHeight="1">
      <c r="A20" s="48">
        <v>16</v>
      </c>
      <c r="B20" s="31" t="s">
        <v>71</v>
      </c>
      <c r="C20" s="54" t="s">
        <v>524</v>
      </c>
      <c r="D20" s="20"/>
      <c r="E20" s="20"/>
      <c r="F20" s="20"/>
      <c r="G20" s="20"/>
      <c r="H20" s="20"/>
      <c r="I20" s="20"/>
      <c r="J20" s="20"/>
      <c r="K20" s="20"/>
      <c r="L20" s="20"/>
      <c r="M20" s="164"/>
      <c r="N20" s="222">
        <f>N18*0.931</f>
        <v>400200.03240000003</v>
      </c>
      <c r="O20" s="253">
        <f t="shared" ref="O20:Q21" si="0">O18*0.931</f>
        <v>427051.56200000003</v>
      </c>
      <c r="P20" s="251">
        <f t="shared" si="0"/>
        <v>438699.39610000001</v>
      </c>
      <c r="Q20" s="251">
        <f t="shared" si="0"/>
        <v>442244.92340000003</v>
      </c>
      <c r="R20" s="20">
        <v>501537.7</v>
      </c>
      <c r="S20" s="20">
        <v>512541.7</v>
      </c>
      <c r="T20" s="20">
        <v>525806.9</v>
      </c>
      <c r="U20" s="20">
        <v>534142.5</v>
      </c>
      <c r="V20" s="20">
        <v>527876.9</v>
      </c>
      <c r="W20" s="20">
        <v>519651.8</v>
      </c>
      <c r="X20" s="20">
        <v>526706</v>
      </c>
      <c r="Y20" s="20">
        <v>523005</v>
      </c>
      <c r="Z20" s="20">
        <v>515986.2</v>
      </c>
      <c r="AA20" s="20">
        <v>515400.7</v>
      </c>
      <c r="AB20" s="21">
        <v>520965.4</v>
      </c>
      <c r="AC20" s="20">
        <v>524132.8</v>
      </c>
      <c r="AD20" s="21">
        <v>526879.69999999995</v>
      </c>
      <c r="AE20" s="21">
        <v>531688.19999999995</v>
      </c>
      <c r="AF20" s="21">
        <v>520715.7</v>
      </c>
      <c r="AG20" s="21">
        <v>489501</v>
      </c>
      <c r="AH20" s="21">
        <v>500353.9</v>
      </c>
      <c r="AI20" s="21">
        <v>491408.5</v>
      </c>
      <c r="AJ20" s="21">
        <v>494957.2</v>
      </c>
      <c r="AK20" s="21">
        <v>503175.6</v>
      </c>
      <c r="AL20" s="21">
        <v>513698</v>
      </c>
      <c r="AM20" s="21">
        <v>529953.6</v>
      </c>
      <c r="AN20" s="21">
        <v>536965.30000000005</v>
      </c>
      <c r="AO20" s="21"/>
      <c r="AP20" s="21"/>
      <c r="AQ20" s="36" t="s">
        <v>524</v>
      </c>
      <c r="AR20" s="36" t="s">
        <v>71</v>
      </c>
      <c r="AS20" s="74" t="s">
        <v>754</v>
      </c>
      <c r="AT20" s="74"/>
      <c r="AU20" s="30"/>
      <c r="AV20" s="30"/>
      <c r="AW20" s="30"/>
      <c r="AX20" s="30"/>
      <c r="AY20" s="30"/>
      <c r="AZ20" s="30"/>
      <c r="BA20" s="30"/>
      <c r="BB20" s="30"/>
    </row>
    <row r="21" spans="1:83" s="5" customFormat="1" ht="9.9499999999999993" customHeight="1">
      <c r="A21" s="48">
        <v>17</v>
      </c>
      <c r="B21" s="31" t="s">
        <v>71</v>
      </c>
      <c r="C21" s="54" t="s">
        <v>525</v>
      </c>
      <c r="D21" s="20"/>
      <c r="E21" s="20"/>
      <c r="F21" s="20"/>
      <c r="G21" s="20"/>
      <c r="H21" s="20"/>
      <c r="I21" s="54" t="s">
        <v>607</v>
      </c>
      <c r="J21" s="20"/>
      <c r="K21" s="20"/>
      <c r="L21" s="20"/>
      <c r="M21" s="164"/>
      <c r="N21" s="222">
        <f>N19*0.931</f>
        <v>400200.03240000003</v>
      </c>
      <c r="O21" s="253">
        <f t="shared" si="0"/>
        <v>416416.65590000007</v>
      </c>
      <c r="P21" s="251">
        <f t="shared" si="0"/>
        <v>421099.58590000006</v>
      </c>
      <c r="Q21" s="251">
        <f t="shared" si="0"/>
        <v>421103.86850000004</v>
      </c>
      <c r="R21" s="20">
        <v>425434.1</v>
      </c>
      <c r="S21" s="20">
        <v>437100.2</v>
      </c>
      <c r="T21" s="20">
        <v>450650</v>
      </c>
      <c r="U21" s="20">
        <v>455501.3</v>
      </c>
      <c r="V21" s="20">
        <v>450359.8</v>
      </c>
      <c r="W21" s="20">
        <v>449225</v>
      </c>
      <c r="X21" s="20">
        <v>461711.4</v>
      </c>
      <c r="Y21" s="20">
        <v>463587.1</v>
      </c>
      <c r="Z21" s="20">
        <v>464134.6</v>
      </c>
      <c r="AA21" s="20">
        <v>471227.7</v>
      </c>
      <c r="AB21" s="21">
        <v>481617</v>
      </c>
      <c r="AC21" s="20">
        <v>489625.1</v>
      </c>
      <c r="AD21" s="21">
        <v>496577.7</v>
      </c>
      <c r="AE21" s="21">
        <v>504792.5</v>
      </c>
      <c r="AF21" s="21">
        <v>499272.7</v>
      </c>
      <c r="AG21" s="21">
        <v>472226.5</v>
      </c>
      <c r="AH21" s="21">
        <v>492023.6</v>
      </c>
      <c r="AI21" s="21">
        <v>491455.5</v>
      </c>
      <c r="AJ21" s="21">
        <v>498802.9</v>
      </c>
      <c r="AK21" s="21">
        <v>508781.4</v>
      </c>
      <c r="AL21" s="21">
        <v>510489.2</v>
      </c>
      <c r="AM21" s="21">
        <v>515973.3</v>
      </c>
      <c r="AN21" s="21">
        <v>521349.6</v>
      </c>
      <c r="AO21" s="21"/>
      <c r="AP21" s="21"/>
      <c r="AQ21" s="36" t="s">
        <v>525</v>
      </c>
      <c r="AR21" s="36" t="s">
        <v>71</v>
      </c>
      <c r="AS21" s="74" t="s">
        <v>754</v>
      </c>
      <c r="AT21" s="74"/>
      <c r="AU21" s="30"/>
      <c r="AV21" s="30"/>
      <c r="AW21" s="30"/>
      <c r="AX21" s="30"/>
      <c r="AY21" s="30"/>
      <c r="AZ21" s="30"/>
      <c r="BA21" s="30"/>
      <c r="BB21" s="30"/>
    </row>
    <row r="22" spans="1:83" ht="9.9499999999999993" customHeight="1">
      <c r="A22" s="48">
        <v>18</v>
      </c>
      <c r="B22" s="32"/>
      <c r="C22" s="32"/>
      <c r="D22" s="32"/>
      <c r="E22" s="32"/>
      <c r="F22" s="32"/>
      <c r="G22" s="32"/>
      <c r="H22" s="32"/>
      <c r="I22" s="32"/>
      <c r="J22" s="32"/>
      <c r="K22" s="32"/>
      <c r="L22" s="32"/>
      <c r="M22" s="187"/>
      <c r="N22" s="243"/>
      <c r="O22" s="217"/>
      <c r="P22" s="32"/>
      <c r="W22" s="32"/>
      <c r="X22" s="32"/>
      <c r="Y22" s="32"/>
      <c r="Z22" s="32"/>
      <c r="AA22" s="32"/>
      <c r="AB22" s="32"/>
      <c r="AC22" s="32"/>
      <c r="AD22" s="32"/>
      <c r="AE22" s="32"/>
      <c r="AF22" s="32"/>
      <c r="AG22" s="32"/>
      <c r="AH22" s="32"/>
      <c r="AI22" s="32"/>
      <c r="AJ22" s="32"/>
      <c r="AK22" s="32"/>
      <c r="AL22" s="32"/>
      <c r="AM22" s="32"/>
      <c r="AN22" s="32"/>
      <c r="AO22" s="32"/>
      <c r="AP22" s="32"/>
      <c r="AQ22" s="46"/>
      <c r="AR22" s="46"/>
      <c r="AS22" s="78"/>
      <c r="AT22" s="78"/>
      <c r="AV22" s="30"/>
      <c r="AW22" s="30"/>
      <c r="AX22" s="30"/>
      <c r="AY22" s="30"/>
      <c r="AZ22" s="30"/>
      <c r="BA22" s="30"/>
      <c r="BB22" s="30"/>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row>
    <row r="23" spans="1:83" s="5" customFormat="1" ht="9.9499999999999993" customHeight="1">
      <c r="A23" s="48">
        <v>19</v>
      </c>
      <c r="B23" s="31" t="s">
        <v>113</v>
      </c>
      <c r="C23" s="54" t="s">
        <v>706</v>
      </c>
      <c r="D23" s="20"/>
      <c r="E23" s="20"/>
      <c r="F23" s="20"/>
      <c r="G23" s="20"/>
      <c r="H23" s="20"/>
      <c r="I23" s="20"/>
      <c r="J23" s="20"/>
      <c r="K23" s="20"/>
      <c r="L23" s="20"/>
      <c r="M23" s="164"/>
      <c r="N23" s="222">
        <v>6447.3986999999997</v>
      </c>
      <c r="O23" s="191">
        <v>6068.6905999999999</v>
      </c>
      <c r="P23" s="20">
        <v>6447.3986999999997</v>
      </c>
      <c r="Q23" s="20">
        <v>7428.8995000000004</v>
      </c>
      <c r="R23" s="20">
        <v>7151.7476999999999</v>
      </c>
      <c r="S23" s="20">
        <v>7018.9930999999997</v>
      </c>
      <c r="T23" s="20">
        <v>6880.335</v>
      </c>
      <c r="U23" s="20">
        <v>6778.0802000000003</v>
      </c>
      <c r="V23" s="20">
        <v>6922.9561999999996</v>
      </c>
      <c r="W23" s="20">
        <v>7074.5653000000002</v>
      </c>
      <c r="X23" s="20">
        <v>6975.6426000000001</v>
      </c>
      <c r="Y23" s="20">
        <v>6559.2903999999999</v>
      </c>
      <c r="Z23" s="20">
        <v>6361.5685000000003</v>
      </c>
      <c r="AA23" s="20">
        <v>6164.4915000000001</v>
      </c>
      <c r="AB23" s="21">
        <v>6034.7878000000001</v>
      </c>
      <c r="AC23" s="20">
        <v>5737.4512999999997</v>
      </c>
      <c r="AD23" s="21">
        <v>5885.7187999999996</v>
      </c>
      <c r="AE23" s="21">
        <v>6014.0303999999996</v>
      </c>
      <c r="AF23" s="21">
        <v>6137.7003999999997</v>
      </c>
      <c r="AG23" s="21">
        <v>6005.7698</v>
      </c>
      <c r="AH23" s="21">
        <v>5732.0312999999996</v>
      </c>
      <c r="AI23" s="21">
        <v>4058.63</v>
      </c>
      <c r="AJ23" s="21">
        <v>4430.2060000000001</v>
      </c>
      <c r="AK23" s="21">
        <v>4774.6202999999996</v>
      </c>
      <c r="AL23" s="146">
        <v>4944.1482999999998</v>
      </c>
      <c r="AM23" s="21"/>
      <c r="AN23" s="21"/>
      <c r="AO23" s="21"/>
      <c r="AP23" s="21"/>
      <c r="AQ23" s="162" t="s">
        <v>706</v>
      </c>
      <c r="AR23" s="162" t="s">
        <v>113</v>
      </c>
      <c r="AS23" s="74" t="s">
        <v>334</v>
      </c>
      <c r="AT23" s="74"/>
      <c r="AU23" s="33"/>
      <c r="AV23" s="30"/>
      <c r="AW23" s="30"/>
      <c r="AX23" s="30"/>
      <c r="AY23" s="30"/>
      <c r="AZ23" s="30"/>
      <c r="BA23" s="30"/>
      <c r="BB23" s="30"/>
    </row>
    <row r="24" spans="1:83" s="5" customFormat="1" ht="9.9499999999999993" customHeight="1">
      <c r="A24" s="48">
        <v>20</v>
      </c>
      <c r="B24" s="31" t="s">
        <v>113</v>
      </c>
      <c r="C24" s="54" t="s">
        <v>707</v>
      </c>
      <c r="D24" s="20"/>
      <c r="E24" s="20"/>
      <c r="F24" s="20"/>
      <c r="G24" s="20"/>
      <c r="H24" s="20"/>
      <c r="I24" s="20"/>
      <c r="J24" s="20"/>
      <c r="K24" s="20"/>
      <c r="L24" s="20"/>
      <c r="M24" s="164"/>
      <c r="N24" s="222">
        <v>3267.6637999999998</v>
      </c>
      <c r="O24" s="191">
        <v>3109.9692</v>
      </c>
      <c r="P24" s="20">
        <v>3267.6637999999998</v>
      </c>
      <c r="Q24" s="20">
        <v>3053.9360999999999</v>
      </c>
      <c r="R24" s="20">
        <v>2941.4263000000001</v>
      </c>
      <c r="S24" s="20">
        <v>2961.3418999999999</v>
      </c>
      <c r="T24" s="20">
        <v>2835.8447000000001</v>
      </c>
      <c r="U24" s="20">
        <v>2838.1981999999998</v>
      </c>
      <c r="V24" s="20">
        <v>2764.7354999999998</v>
      </c>
      <c r="W24" s="20">
        <v>2804.8425000000002</v>
      </c>
      <c r="X24" s="20">
        <v>2847.3865000000001</v>
      </c>
      <c r="Y24" s="20">
        <v>2368.2728000000002</v>
      </c>
      <c r="Z24" s="20">
        <v>2257.7130999999999</v>
      </c>
      <c r="AA24" s="20">
        <v>1799.5914</v>
      </c>
      <c r="AB24" s="21">
        <v>1713.1792</v>
      </c>
      <c r="AC24" s="20">
        <v>1656.7545</v>
      </c>
      <c r="AD24" s="21">
        <v>1571.0192999999999</v>
      </c>
      <c r="AE24" s="21">
        <v>1624.3949</v>
      </c>
      <c r="AF24" s="21">
        <v>1692.4123</v>
      </c>
      <c r="AG24" s="21">
        <v>1578.0327</v>
      </c>
      <c r="AH24" s="21">
        <v>1549.1148000000001</v>
      </c>
      <c r="AI24" s="21">
        <v>966.32</v>
      </c>
      <c r="AJ24" s="21">
        <v>1441.3194000000001</v>
      </c>
      <c r="AK24" s="21">
        <v>1406.0019</v>
      </c>
      <c r="AL24" s="146">
        <v>1470.9907000000001</v>
      </c>
      <c r="AM24" s="21"/>
      <c r="AN24" s="21"/>
      <c r="AO24" s="21"/>
      <c r="AP24" s="21"/>
      <c r="AQ24" s="162" t="s">
        <v>707</v>
      </c>
      <c r="AR24" s="162" t="s">
        <v>113</v>
      </c>
      <c r="AS24" s="74" t="s">
        <v>334</v>
      </c>
      <c r="AT24" s="74"/>
      <c r="AU24" s="33"/>
      <c r="AV24" s="30"/>
      <c r="AW24" s="30"/>
      <c r="AX24" s="30"/>
      <c r="AY24" s="30"/>
      <c r="AZ24" s="30"/>
      <c r="BA24" s="30"/>
      <c r="BB24" s="30"/>
    </row>
    <row r="25" spans="1:83" s="5" customFormat="1" ht="9.9499999999999993" customHeight="1">
      <c r="A25" s="48">
        <v>21</v>
      </c>
      <c r="B25" s="31" t="s">
        <v>113</v>
      </c>
      <c r="C25" s="54" t="s">
        <v>708</v>
      </c>
      <c r="D25" s="20"/>
      <c r="E25" s="20"/>
      <c r="F25" s="20"/>
      <c r="G25" s="20"/>
      <c r="H25" s="20"/>
      <c r="I25" s="20"/>
      <c r="J25" s="20"/>
      <c r="K25" s="20"/>
      <c r="L25" s="20"/>
      <c r="M25" s="164"/>
      <c r="N25" s="222">
        <v>473.82900000000001</v>
      </c>
      <c r="O25" s="191">
        <v>353.84070000000003</v>
      </c>
      <c r="P25" s="20">
        <v>473.82900000000001</v>
      </c>
      <c r="Q25" s="20">
        <v>476.37529999999998</v>
      </c>
      <c r="R25" s="20">
        <v>488.68299999999999</v>
      </c>
      <c r="S25" s="20">
        <v>509.36779999999999</v>
      </c>
      <c r="T25" s="20">
        <v>433.82490000000001</v>
      </c>
      <c r="U25" s="20">
        <v>496.27670000000001</v>
      </c>
      <c r="V25" s="20">
        <v>486.78230000000002</v>
      </c>
      <c r="W25" s="20">
        <v>501.70979999999997</v>
      </c>
      <c r="X25" s="20">
        <v>690.47239999999999</v>
      </c>
      <c r="Y25" s="20">
        <v>785.7921</v>
      </c>
      <c r="Z25" s="20">
        <v>751.83630000000005</v>
      </c>
      <c r="AA25" s="20">
        <v>801.0172</v>
      </c>
      <c r="AB25" s="21">
        <v>791.39449999999999</v>
      </c>
      <c r="AC25" s="20">
        <v>786.51819999999998</v>
      </c>
      <c r="AD25" s="21">
        <v>826.89210000000003</v>
      </c>
      <c r="AE25" s="21">
        <v>855.38430000000005</v>
      </c>
      <c r="AF25" s="21">
        <v>1008.3148</v>
      </c>
      <c r="AG25" s="21">
        <v>869.00810000000001</v>
      </c>
      <c r="AH25" s="21">
        <v>807.4357</v>
      </c>
      <c r="AI25" s="21">
        <v>670.48</v>
      </c>
      <c r="AJ25" s="21">
        <v>1140.9417000000001</v>
      </c>
      <c r="AK25" s="21">
        <v>875.8442</v>
      </c>
      <c r="AL25" s="21">
        <v>894.57219999999995</v>
      </c>
      <c r="AM25" s="21"/>
      <c r="AN25" s="21"/>
      <c r="AO25" s="21"/>
      <c r="AP25" s="21"/>
      <c r="AQ25" s="162" t="s">
        <v>708</v>
      </c>
      <c r="AR25" s="162" t="s">
        <v>113</v>
      </c>
      <c r="AS25" s="74" t="s">
        <v>334</v>
      </c>
      <c r="AT25" s="74"/>
      <c r="AU25" s="33"/>
      <c r="AV25" s="30"/>
      <c r="AW25" s="30"/>
      <c r="AX25" s="30"/>
      <c r="AY25" s="30"/>
      <c r="AZ25" s="30"/>
      <c r="BA25" s="30"/>
      <c r="BB25" s="30"/>
    </row>
    <row r="26" spans="1:83" s="5" customFormat="1" ht="9.9499999999999993" customHeight="1">
      <c r="A26" s="48">
        <v>22</v>
      </c>
      <c r="B26" s="31" t="s">
        <v>113</v>
      </c>
      <c r="C26" s="54" t="s">
        <v>709</v>
      </c>
      <c r="D26" s="20"/>
      <c r="E26" s="20"/>
      <c r="F26" s="20"/>
      <c r="G26" s="20"/>
      <c r="H26" s="20"/>
      <c r="I26" s="20"/>
      <c r="J26" s="20"/>
      <c r="K26" s="20"/>
      <c r="L26" s="20"/>
      <c r="M26" s="164"/>
      <c r="N26" s="222">
        <v>1466.7279000000001</v>
      </c>
      <c r="O26" s="191">
        <v>1145.1881000000001</v>
      </c>
      <c r="P26" s="20">
        <v>1466.7279000000001</v>
      </c>
      <c r="Q26" s="20">
        <v>1423.6024</v>
      </c>
      <c r="R26" s="20">
        <v>1691.1117999999999</v>
      </c>
      <c r="S26" s="20">
        <v>1541.3215</v>
      </c>
      <c r="T26" s="20">
        <v>1642.6581000000001</v>
      </c>
      <c r="U26" s="20">
        <v>1844.6787999999999</v>
      </c>
      <c r="V26" s="20">
        <v>1890.1869999999999</v>
      </c>
      <c r="W26" s="20">
        <v>1811.3206</v>
      </c>
      <c r="X26" s="20">
        <v>1860.009</v>
      </c>
      <c r="Y26" s="20">
        <v>2921.3303999999998</v>
      </c>
      <c r="Z26" s="20">
        <v>2727.4511000000002</v>
      </c>
      <c r="AA26" s="20">
        <v>3002.8827999999999</v>
      </c>
      <c r="AB26" s="21">
        <v>3295.5805</v>
      </c>
      <c r="AC26" s="20">
        <v>3931.9357</v>
      </c>
      <c r="AD26" s="21">
        <v>4979.5403999999999</v>
      </c>
      <c r="AE26" s="21">
        <v>356.85289999999998</v>
      </c>
      <c r="AF26" s="21">
        <v>507.00209999999998</v>
      </c>
      <c r="AG26" s="21">
        <v>476.8827</v>
      </c>
      <c r="AH26" s="21">
        <v>5017.8743999999997</v>
      </c>
      <c r="AI26" s="21">
        <v>1220.3900000000001</v>
      </c>
      <c r="AJ26" s="21">
        <v>5298.5198</v>
      </c>
      <c r="AK26" s="21">
        <v>6200.8779000000004</v>
      </c>
      <c r="AL26" s="21" t="s">
        <v>333</v>
      </c>
      <c r="AM26" s="21"/>
      <c r="AN26" s="21"/>
      <c r="AO26" s="21"/>
      <c r="AP26" s="21"/>
      <c r="AQ26" s="162" t="s">
        <v>709</v>
      </c>
      <c r="AR26" s="162" t="s">
        <v>113</v>
      </c>
      <c r="AS26" s="74" t="s">
        <v>334</v>
      </c>
      <c r="AT26" s="74"/>
      <c r="AU26" s="33"/>
      <c r="AV26" s="30"/>
      <c r="AW26" s="30"/>
      <c r="AX26" s="30"/>
      <c r="AY26" s="30"/>
      <c r="AZ26" s="30"/>
      <c r="BA26" s="30"/>
      <c r="BB26" s="30"/>
    </row>
    <row r="27" spans="1:83" s="5" customFormat="1" ht="9.9499999999999993" customHeight="1">
      <c r="A27" s="48">
        <v>23</v>
      </c>
      <c r="B27" s="31" t="s">
        <v>113</v>
      </c>
      <c r="C27" s="54" t="s">
        <v>710</v>
      </c>
      <c r="D27" s="20"/>
      <c r="E27" s="20"/>
      <c r="F27" s="20"/>
      <c r="G27" s="20"/>
      <c r="H27" s="20"/>
      <c r="I27" s="20"/>
      <c r="J27" s="20"/>
      <c r="K27" s="20"/>
      <c r="L27" s="20"/>
      <c r="M27" s="164"/>
      <c r="N27" s="222">
        <v>1422.7260630000001</v>
      </c>
      <c r="O27" s="191">
        <v>1110.8324570000002</v>
      </c>
      <c r="P27" s="20">
        <v>1422.7260630000001</v>
      </c>
      <c r="Q27" s="20">
        <v>1380.8943279999999</v>
      </c>
      <c r="R27" s="20">
        <v>1640.3784459999997</v>
      </c>
      <c r="S27" s="20">
        <v>1495.0818549999999</v>
      </c>
      <c r="T27" s="20">
        <v>1593.3783570000001</v>
      </c>
      <c r="U27" s="20">
        <v>1789.338436</v>
      </c>
      <c r="V27" s="20">
        <v>1833.4813899999997</v>
      </c>
      <c r="W27" s="20">
        <v>1756.9809819999998</v>
      </c>
      <c r="X27" s="20">
        <v>1804.2087299999998</v>
      </c>
      <c r="Y27" s="20">
        <v>2833.6904879999997</v>
      </c>
      <c r="Z27" s="20">
        <v>2645.6275669999995</v>
      </c>
      <c r="AA27" s="20">
        <v>2912.7963160000004</v>
      </c>
      <c r="AB27" s="21">
        <v>3200.4307436893205</v>
      </c>
      <c r="AC27" s="20">
        <v>3843.3849389534885</v>
      </c>
      <c r="AD27" s="21">
        <v>4860.9510355932207</v>
      </c>
      <c r="AE27" s="21">
        <v>225.03937291325695</v>
      </c>
      <c r="AF27" s="21">
        <v>410.38559574468081</v>
      </c>
      <c r="AG27" s="21">
        <v>359.51604255319143</v>
      </c>
      <c r="AH27" s="21">
        <v>4889.4497319148932</v>
      </c>
      <c r="AI27" s="21">
        <v>1103.6426748040315</v>
      </c>
      <c r="AJ27" s="21">
        <v>5183.0827684210526</v>
      </c>
      <c r="AK27" s="21">
        <v>6066.2013631578939</v>
      </c>
      <c r="AL27" s="21">
        <v>6579.9513157380416</v>
      </c>
      <c r="AM27" s="21"/>
      <c r="AN27" s="21"/>
      <c r="AO27" s="21"/>
      <c r="AP27" s="21"/>
      <c r="AQ27" s="162" t="s">
        <v>710</v>
      </c>
      <c r="AR27" s="162" t="s">
        <v>113</v>
      </c>
      <c r="AS27" s="74" t="s">
        <v>334</v>
      </c>
      <c r="AT27" s="74"/>
      <c r="AU27" s="33"/>
      <c r="AV27" s="30"/>
      <c r="AW27" s="30"/>
      <c r="AX27" s="30"/>
      <c r="AY27" s="30"/>
      <c r="AZ27" s="30"/>
      <c r="BA27" s="30"/>
      <c r="BB27" s="30"/>
    </row>
    <row r="28" spans="1:83" s="5" customFormat="1" ht="9.9499999999999993" customHeight="1">
      <c r="A28" s="48">
        <v>24</v>
      </c>
      <c r="B28" s="31" t="s">
        <v>113</v>
      </c>
      <c r="C28" s="54" t="s">
        <v>711</v>
      </c>
      <c r="D28" s="20"/>
      <c r="E28" s="20"/>
      <c r="F28" s="20"/>
      <c r="G28" s="20"/>
      <c r="H28" s="20"/>
      <c r="I28" s="20"/>
      <c r="J28" s="20"/>
      <c r="K28" s="20"/>
      <c r="L28" s="20"/>
      <c r="M28" s="164"/>
      <c r="N28" s="223">
        <v>2.1560900129999974</v>
      </c>
      <c r="O28" s="192">
        <v>1.6834265069999992</v>
      </c>
      <c r="P28" s="19">
        <v>2.1560900129999974</v>
      </c>
      <c r="Q28" s="19">
        <v>2.092695528000005</v>
      </c>
      <c r="R28" s="19">
        <v>2.4859343460000054</v>
      </c>
      <c r="S28" s="19">
        <v>2.2657426050000011</v>
      </c>
      <c r="T28" s="19">
        <v>2.4147074070000007</v>
      </c>
      <c r="U28" s="19">
        <v>2.7116778360000056</v>
      </c>
      <c r="V28" s="19">
        <v>2.7785748900000078</v>
      </c>
      <c r="W28" s="19">
        <v>2.6626412820000094</v>
      </c>
      <c r="X28" s="19">
        <v>2.7342132300000008</v>
      </c>
      <c r="Y28" s="19">
        <v>4.2943556879999951</v>
      </c>
      <c r="Z28" s="19">
        <v>4.0093531170000087</v>
      </c>
      <c r="AA28" s="19">
        <v>4.4142377160000033</v>
      </c>
      <c r="AB28" s="16">
        <v>4.6623380592232895</v>
      </c>
      <c r="AC28" s="19">
        <v>4.3389872912790626</v>
      </c>
      <c r="AD28" s="16">
        <v>5.8108788559321738</v>
      </c>
      <c r="AE28" s="16">
        <v>6.1802000000000001</v>
      </c>
      <c r="AF28" s="16">
        <v>7.363404255319149</v>
      </c>
      <c r="AG28" s="16">
        <v>6.7059574468085099</v>
      </c>
      <c r="AH28" s="16">
        <v>6.5744680851063837</v>
      </c>
      <c r="AI28" s="16">
        <v>1.3148936170212766</v>
      </c>
      <c r="AJ28" s="19">
        <v>0</v>
      </c>
      <c r="AK28" s="19">
        <v>0</v>
      </c>
      <c r="AL28" s="19">
        <v>0</v>
      </c>
      <c r="AM28" s="21"/>
      <c r="AN28" s="21"/>
      <c r="AO28" s="21"/>
      <c r="AP28" s="21"/>
      <c r="AQ28" s="162" t="s">
        <v>711</v>
      </c>
      <c r="AR28" s="162" t="s">
        <v>113</v>
      </c>
      <c r="AS28" s="74" t="s">
        <v>334</v>
      </c>
      <c r="AT28" s="74"/>
      <c r="AU28" s="33"/>
      <c r="AV28" s="30"/>
      <c r="AW28" s="30"/>
      <c r="AX28" s="30"/>
      <c r="AY28" s="30"/>
      <c r="AZ28" s="30"/>
      <c r="BA28" s="30"/>
      <c r="BB28" s="30"/>
    </row>
    <row r="29" spans="1:83" s="5" customFormat="1" ht="9.9499999999999993" customHeight="1">
      <c r="A29" s="48">
        <v>25</v>
      </c>
      <c r="B29" s="31" t="s">
        <v>113</v>
      </c>
      <c r="C29" s="54" t="s">
        <v>712</v>
      </c>
      <c r="D29" s="20"/>
      <c r="E29" s="20"/>
      <c r="F29" s="20"/>
      <c r="G29" s="20"/>
      <c r="H29" s="20"/>
      <c r="I29" s="20"/>
      <c r="J29" s="20"/>
      <c r="K29" s="20"/>
      <c r="L29" s="20"/>
      <c r="M29" s="164"/>
      <c r="N29" s="223">
        <v>0</v>
      </c>
      <c r="O29" s="192">
        <v>0</v>
      </c>
      <c r="P29" s="19">
        <v>0</v>
      </c>
      <c r="Q29" s="19">
        <v>0</v>
      </c>
      <c r="R29" s="19">
        <v>0</v>
      </c>
      <c r="S29" s="19">
        <v>0</v>
      </c>
      <c r="T29" s="19">
        <v>0</v>
      </c>
      <c r="U29" s="19">
        <v>0</v>
      </c>
      <c r="V29" s="19">
        <v>0</v>
      </c>
      <c r="W29" s="19">
        <v>0</v>
      </c>
      <c r="X29" s="19">
        <v>0</v>
      </c>
      <c r="Y29" s="19">
        <v>0</v>
      </c>
      <c r="Z29" s="19">
        <v>0</v>
      </c>
      <c r="AA29" s="19">
        <v>0</v>
      </c>
      <c r="AB29" s="19">
        <v>0</v>
      </c>
      <c r="AC29" s="19">
        <v>0</v>
      </c>
      <c r="AD29" s="19">
        <v>0</v>
      </c>
      <c r="AE29" s="19">
        <v>0</v>
      </c>
      <c r="AF29" s="19">
        <v>0</v>
      </c>
      <c r="AG29" s="19">
        <v>0</v>
      </c>
      <c r="AH29" s="19">
        <v>0</v>
      </c>
      <c r="AI29" s="19">
        <v>0</v>
      </c>
      <c r="AJ29" s="19">
        <v>0</v>
      </c>
      <c r="AK29" s="19">
        <v>0</v>
      </c>
      <c r="AL29" s="19">
        <v>0</v>
      </c>
      <c r="AM29" s="21"/>
      <c r="AN29" s="21"/>
      <c r="AO29" s="21"/>
      <c r="AP29" s="21"/>
      <c r="AQ29" s="162" t="s">
        <v>712</v>
      </c>
      <c r="AR29" s="162" t="s">
        <v>113</v>
      </c>
      <c r="AS29" s="74" t="s">
        <v>334</v>
      </c>
      <c r="AT29" s="74"/>
      <c r="AU29" s="33"/>
      <c r="AV29" s="30"/>
      <c r="AW29" s="30"/>
      <c r="AX29" s="30"/>
      <c r="AY29" s="30"/>
      <c r="AZ29" s="30"/>
      <c r="BA29" s="30"/>
      <c r="BB29" s="30"/>
    </row>
    <row r="30" spans="1:83" s="5" customFormat="1" ht="9.9499999999999993" customHeight="1">
      <c r="A30" s="48">
        <v>26</v>
      </c>
      <c r="B30" s="31" t="s">
        <v>113</v>
      </c>
      <c r="C30" s="54" t="s">
        <v>713</v>
      </c>
      <c r="D30" s="20"/>
      <c r="E30" s="20"/>
      <c r="F30" s="20"/>
      <c r="G30" s="20"/>
      <c r="H30" s="20"/>
      <c r="I30" s="20"/>
      <c r="J30" s="20"/>
      <c r="K30" s="20"/>
      <c r="L30" s="20">
        <v>10</v>
      </c>
      <c r="M30" s="164"/>
      <c r="N30" s="222">
        <v>1275.2255</v>
      </c>
      <c r="O30" s="191">
        <v>1080.2436</v>
      </c>
      <c r="P30" s="20">
        <v>1275.2255</v>
      </c>
      <c r="Q30" s="20">
        <v>1328.0359000000001</v>
      </c>
      <c r="R30" s="20">
        <v>1270.4753000000001</v>
      </c>
      <c r="S30" s="20">
        <v>1358.3326999999999</v>
      </c>
      <c r="T30" s="20">
        <v>1367.4042999999999</v>
      </c>
      <c r="U30" s="20">
        <v>1429.7322999999999</v>
      </c>
      <c r="V30" s="20">
        <v>1456.2059999999999</v>
      </c>
      <c r="W30" s="20">
        <v>1319.7</v>
      </c>
      <c r="X30" s="20">
        <v>1293.5927999999999</v>
      </c>
      <c r="Y30" s="20">
        <v>1168.2475999999999</v>
      </c>
      <c r="Z30" s="20">
        <v>1065.1947</v>
      </c>
      <c r="AA30" s="20">
        <v>1080.1048000000001</v>
      </c>
      <c r="AB30" s="21">
        <v>1016.962</v>
      </c>
      <c r="AC30" s="20">
        <v>927.57240000000002</v>
      </c>
      <c r="AD30" s="21">
        <v>1039.8433</v>
      </c>
      <c r="AE30" s="21">
        <v>1053.5804000000001</v>
      </c>
      <c r="AF30" s="21">
        <v>1077.6765</v>
      </c>
      <c r="AG30" s="21">
        <v>771.87429999999995</v>
      </c>
      <c r="AH30" s="21">
        <v>845.80909999999994</v>
      </c>
      <c r="AI30" s="21">
        <v>826.57</v>
      </c>
      <c r="AJ30" s="21">
        <v>970.74659999999994</v>
      </c>
      <c r="AK30" s="21">
        <v>1159.7800999999999</v>
      </c>
      <c r="AL30" s="21">
        <v>1251.4403</v>
      </c>
      <c r="AM30" s="21"/>
      <c r="AN30" s="21"/>
      <c r="AO30" s="21"/>
      <c r="AP30" s="21"/>
      <c r="AQ30" s="36" t="s">
        <v>713</v>
      </c>
      <c r="AR30" s="36" t="s">
        <v>113</v>
      </c>
      <c r="AS30" s="74" t="s">
        <v>334</v>
      </c>
      <c r="AT30" s="74"/>
      <c r="AU30" s="33"/>
      <c r="AV30" s="30"/>
      <c r="AW30" s="30"/>
      <c r="AX30" s="30"/>
      <c r="AY30" s="30"/>
      <c r="AZ30" s="30"/>
      <c r="BA30" s="30"/>
      <c r="BB30" s="30"/>
    </row>
    <row r="31" spans="1:83" s="5" customFormat="1" ht="9.9499999999999993" customHeight="1">
      <c r="A31" s="48">
        <v>27</v>
      </c>
      <c r="B31" s="31" t="s">
        <v>113</v>
      </c>
      <c r="C31" s="54" t="s">
        <v>714</v>
      </c>
      <c r="D31" s="20"/>
      <c r="E31" s="20"/>
      <c r="F31" s="20"/>
      <c r="G31" s="20"/>
      <c r="H31" s="20"/>
      <c r="I31" s="20"/>
      <c r="J31" s="20"/>
      <c r="K31" s="20"/>
      <c r="L31" s="20">
        <v>100</v>
      </c>
      <c r="M31" s="164"/>
      <c r="N31" s="222">
        <v>1798.4449999999999</v>
      </c>
      <c r="O31" s="191">
        <v>1614.1546000000001</v>
      </c>
      <c r="P31" s="20">
        <v>1798.4449999999999</v>
      </c>
      <c r="Q31" s="20">
        <v>1667.502</v>
      </c>
      <c r="R31" s="20">
        <v>1464.0635</v>
      </c>
      <c r="S31" s="20">
        <v>1264.8984</v>
      </c>
      <c r="T31" s="20">
        <v>1352.6333999999999</v>
      </c>
      <c r="U31" s="20">
        <v>1274.4925000000001</v>
      </c>
      <c r="V31" s="20">
        <v>1338.5209</v>
      </c>
      <c r="W31" s="20">
        <v>1156.0427999999999</v>
      </c>
      <c r="X31" s="20">
        <v>1025.4773</v>
      </c>
      <c r="Y31" s="20">
        <v>1063.7651000000001</v>
      </c>
      <c r="Z31" s="20">
        <v>1084.7637</v>
      </c>
      <c r="AA31" s="20">
        <v>1188.8947000000001</v>
      </c>
      <c r="AB31" s="21">
        <v>1474.5515</v>
      </c>
      <c r="AC31" s="20">
        <v>1824.8316</v>
      </c>
      <c r="AD31" s="21">
        <v>2036.6751999999999</v>
      </c>
      <c r="AE31" s="21">
        <v>2201.1192999999998</v>
      </c>
      <c r="AF31" s="21">
        <v>2604.6039999999998</v>
      </c>
      <c r="AG31" s="21">
        <v>1679.4548</v>
      </c>
      <c r="AH31" s="21">
        <v>1927.4205999999999</v>
      </c>
      <c r="AI31" s="21">
        <v>1231.51</v>
      </c>
      <c r="AJ31" s="21">
        <v>1783.7233000000001</v>
      </c>
      <c r="AK31" s="21">
        <v>1793.5820000000001</v>
      </c>
      <c r="AL31" s="21">
        <v>1890.8656000000001</v>
      </c>
      <c r="AM31" s="21"/>
      <c r="AN31" s="21"/>
      <c r="AO31" s="21"/>
      <c r="AP31" s="21"/>
      <c r="AQ31" s="36" t="s">
        <v>714</v>
      </c>
      <c r="AR31" s="36" t="s">
        <v>113</v>
      </c>
      <c r="AS31" s="74" t="s">
        <v>334</v>
      </c>
      <c r="AT31" s="74"/>
      <c r="AU31" s="33"/>
      <c r="AV31" s="30"/>
      <c r="AW31" s="30"/>
      <c r="AX31" s="30"/>
      <c r="AY31" s="30"/>
      <c r="AZ31" s="30"/>
      <c r="BA31" s="30"/>
      <c r="BB31" s="30"/>
    </row>
    <row r="32" spans="1:83" s="5" customFormat="1" ht="9.9499999999999993" customHeight="1">
      <c r="A32" s="48">
        <v>28</v>
      </c>
      <c r="B32" s="31" t="s">
        <v>113</v>
      </c>
      <c r="C32" s="54" t="s">
        <v>715</v>
      </c>
      <c r="D32" s="20"/>
      <c r="E32" s="20"/>
      <c r="F32" s="20"/>
      <c r="G32" s="20"/>
      <c r="H32" s="20"/>
      <c r="I32" s="20"/>
      <c r="J32" s="20"/>
      <c r="K32" s="20"/>
      <c r="L32" s="20"/>
      <c r="M32" s="164"/>
      <c r="N32" s="222">
        <v>2114.1815999999999</v>
      </c>
      <c r="O32" s="191">
        <v>1895.5951</v>
      </c>
      <c r="P32" s="20">
        <v>2114.1815999999999</v>
      </c>
      <c r="Q32" s="20">
        <v>2287.1345000000001</v>
      </c>
      <c r="R32" s="20">
        <v>2145.4612000000002</v>
      </c>
      <c r="S32" s="20">
        <v>2118.1415999999999</v>
      </c>
      <c r="T32" s="20">
        <v>2064.6433999999999</v>
      </c>
      <c r="U32" s="20">
        <v>2043.9737</v>
      </c>
      <c r="V32" s="20">
        <v>2114.1424000000002</v>
      </c>
      <c r="W32" s="20">
        <v>2117.7878000000001</v>
      </c>
      <c r="X32" s="20">
        <v>2121.6858000000002</v>
      </c>
      <c r="Y32" s="20">
        <v>1977.1813</v>
      </c>
      <c r="Z32" s="20">
        <v>1800.7950000000001</v>
      </c>
      <c r="AA32" s="20">
        <v>1695.0392999999999</v>
      </c>
      <c r="AB32" s="21">
        <v>1618.4848</v>
      </c>
      <c r="AC32" s="20">
        <v>1773.4312</v>
      </c>
      <c r="AD32" s="21">
        <v>1901.3227999999999</v>
      </c>
      <c r="AE32" s="21">
        <v>1829.3629000000001</v>
      </c>
      <c r="AF32" s="21">
        <v>1758.3193000000001</v>
      </c>
      <c r="AG32" s="21">
        <v>1546.2873999999999</v>
      </c>
      <c r="AH32" s="21">
        <v>1484.4516000000001</v>
      </c>
      <c r="AI32" s="21">
        <v>1231.02</v>
      </c>
      <c r="AJ32" s="21">
        <v>1577.3089</v>
      </c>
      <c r="AK32" s="21">
        <v>1684.8726999999999</v>
      </c>
      <c r="AL32" s="21">
        <v>1777.2825</v>
      </c>
      <c r="AM32" s="21"/>
      <c r="AN32" s="21"/>
      <c r="AO32" s="21"/>
      <c r="AP32" s="21"/>
      <c r="AQ32" s="162" t="s">
        <v>715</v>
      </c>
      <c r="AR32" s="162" t="s">
        <v>113</v>
      </c>
      <c r="AS32" s="74" t="s">
        <v>334</v>
      </c>
      <c r="AT32" s="74"/>
      <c r="AU32" s="33"/>
      <c r="AV32" s="30"/>
      <c r="AW32" s="30"/>
      <c r="AX32" s="30"/>
      <c r="AY32" s="30"/>
      <c r="AZ32" s="30"/>
      <c r="BA32" s="30"/>
      <c r="BB32" s="30"/>
    </row>
    <row r="33" spans="1:83" ht="9.9499999999999993" customHeight="1">
      <c r="A33" s="48">
        <v>29</v>
      </c>
      <c r="B33" s="152" t="s">
        <v>605</v>
      </c>
      <c r="C33" s="159" t="s">
        <v>730</v>
      </c>
      <c r="D33" s="32"/>
      <c r="E33" s="32"/>
      <c r="F33" s="20"/>
      <c r="G33" s="20"/>
      <c r="H33" s="20"/>
      <c r="I33" s="146"/>
      <c r="J33" s="146"/>
      <c r="K33" s="146"/>
      <c r="L33" s="146">
        <v>4473.7299999999996</v>
      </c>
      <c r="M33" s="188">
        <v>4455.66</v>
      </c>
      <c r="N33" s="244">
        <v>4437.59</v>
      </c>
      <c r="O33" s="218">
        <v>4419.5200000000004</v>
      </c>
      <c r="P33" s="146">
        <v>4401.45</v>
      </c>
      <c r="Q33" s="146">
        <v>4383.38</v>
      </c>
      <c r="R33" s="146">
        <v>4365.3100000000004</v>
      </c>
      <c r="S33" s="146">
        <v>4347.24</v>
      </c>
      <c r="T33" s="146">
        <v>4329.17</v>
      </c>
      <c r="U33" s="146">
        <v>4311.1000000000004</v>
      </c>
      <c r="V33" s="146">
        <v>4293.03</v>
      </c>
      <c r="W33" s="146">
        <v>4274.96</v>
      </c>
      <c r="X33" s="146">
        <v>4256.8900000000003</v>
      </c>
      <c r="Y33" s="146">
        <v>4238.82</v>
      </c>
      <c r="Z33" s="146">
        <v>3949.5954999999999</v>
      </c>
      <c r="AA33" s="146">
        <v>4105.33</v>
      </c>
      <c r="AB33" s="160">
        <v>4020.9246000000003</v>
      </c>
      <c r="AC33" s="146">
        <v>4366.1495000000004</v>
      </c>
      <c r="AD33" s="146">
        <v>4353.2152000000006</v>
      </c>
      <c r="AE33" s="146">
        <v>4738.4953999999998</v>
      </c>
      <c r="AF33" s="146">
        <v>4738.4953999999998</v>
      </c>
      <c r="AG33" s="146">
        <v>3344.8800999999999</v>
      </c>
      <c r="AH33" s="146">
        <v>4312.6400000000003</v>
      </c>
      <c r="AI33" s="146">
        <v>4138.5131999999994</v>
      </c>
      <c r="AJ33" s="146">
        <v>2569.8111999999996</v>
      </c>
      <c r="AK33" s="146">
        <v>4036.0838999999996</v>
      </c>
      <c r="AL33" s="146">
        <v>4786.2061999999996</v>
      </c>
      <c r="AM33" s="146"/>
      <c r="AN33" s="32"/>
      <c r="AO33" s="32"/>
      <c r="AP33" s="32"/>
      <c r="AQ33" s="46" t="s">
        <v>730</v>
      </c>
      <c r="AR33" s="46" t="s">
        <v>605</v>
      </c>
      <c r="AS33" s="78"/>
      <c r="AT33" s="78"/>
      <c r="AV33" s="30"/>
      <c r="AW33" s="30"/>
      <c r="AX33" s="30"/>
      <c r="AY33" s="30"/>
      <c r="AZ33" s="30"/>
      <c r="BA33" s="30"/>
      <c r="BB33" s="30"/>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row>
    <row r="34" spans="1:83" ht="9.9499999999999993" customHeight="1">
      <c r="A34" s="48">
        <v>30</v>
      </c>
      <c r="B34" s="32" t="s">
        <v>705</v>
      </c>
      <c r="C34" s="54" t="s">
        <v>731</v>
      </c>
      <c r="D34" s="21"/>
      <c r="E34" s="21"/>
      <c r="F34" s="20"/>
      <c r="G34" s="20"/>
      <c r="H34" s="20"/>
      <c r="I34" s="21"/>
      <c r="J34" s="21"/>
      <c r="K34" s="21"/>
      <c r="L34" s="21" t="s">
        <v>560</v>
      </c>
      <c r="M34" s="163" t="s">
        <v>560</v>
      </c>
      <c r="N34" s="228">
        <v>13.894400000000001</v>
      </c>
      <c r="O34" s="21">
        <v>14.3529152</v>
      </c>
      <c r="P34" s="21">
        <v>15.3804</v>
      </c>
      <c r="Q34" s="21">
        <v>22.769400000000001</v>
      </c>
      <c r="R34" s="21">
        <v>28.1235</v>
      </c>
      <c r="S34" s="21">
        <v>18.608800000000002</v>
      </c>
      <c r="T34" s="21">
        <v>18.485699999999998</v>
      </c>
      <c r="U34" s="21">
        <v>5.6265000000000001</v>
      </c>
      <c r="V34" s="21">
        <v>13.148800000000001</v>
      </c>
      <c r="W34" s="21">
        <v>12.470599999999999</v>
      </c>
      <c r="X34" s="21">
        <v>11.628499999999999</v>
      </c>
      <c r="Y34" s="251">
        <f>(Z34-X34)/2+X34</f>
        <v>11.951699999999999</v>
      </c>
      <c r="Z34" s="21">
        <v>12.274900000000001</v>
      </c>
      <c r="AA34" s="21">
        <v>12.4465</v>
      </c>
      <c r="AB34" s="21">
        <v>12.4872</v>
      </c>
      <c r="AC34" s="21">
        <v>13.234999999999999</v>
      </c>
      <c r="AD34" s="21">
        <v>2.4683000000000002</v>
      </c>
      <c r="AE34" s="21">
        <v>2.41</v>
      </c>
      <c r="AF34" s="21">
        <v>3.3827999999999996</v>
      </c>
      <c r="AG34" s="21">
        <v>2.8576999999999999</v>
      </c>
      <c r="AH34" s="21">
        <v>2.9008999999999996</v>
      </c>
      <c r="AI34" s="21" t="s">
        <v>560</v>
      </c>
      <c r="AJ34" s="21">
        <v>4.9824000000000002</v>
      </c>
      <c r="AK34" s="21">
        <v>3.7810000000000001</v>
      </c>
      <c r="AL34" s="21">
        <v>2.9855999999999998</v>
      </c>
      <c r="AM34" s="21"/>
      <c r="AN34" s="21"/>
      <c r="AO34" s="9"/>
      <c r="AP34" s="9"/>
      <c r="AQ34" s="46" t="s">
        <v>731</v>
      </c>
      <c r="AR34" s="46" t="s">
        <v>113</v>
      </c>
      <c r="AS34" s="78"/>
      <c r="AT34" s="78"/>
    </row>
    <row r="35" spans="1:83" ht="9.9499999999999993" customHeight="1">
      <c r="A35" s="48">
        <v>31</v>
      </c>
      <c r="B35" s="32" t="s">
        <v>705</v>
      </c>
      <c r="C35" s="159" t="s">
        <v>732</v>
      </c>
      <c r="D35" s="21"/>
      <c r="E35" s="21"/>
      <c r="F35" s="20"/>
      <c r="G35" s="20"/>
      <c r="H35" s="20"/>
      <c r="I35" s="21"/>
      <c r="J35" s="21"/>
      <c r="K35" s="21"/>
      <c r="L35" s="21">
        <v>18.558699999999998</v>
      </c>
      <c r="M35" s="163">
        <v>27.570399999999999</v>
      </c>
      <c r="N35" s="228">
        <v>29.670400000000001</v>
      </c>
      <c r="O35" s="21">
        <v>30.649523199999997</v>
      </c>
      <c r="P35" s="21">
        <v>25.3279</v>
      </c>
      <c r="Q35" s="21">
        <v>19.796300000000002</v>
      </c>
      <c r="R35" s="21">
        <v>30.550599999999999</v>
      </c>
      <c r="S35" s="21">
        <v>27.907499999999999</v>
      </c>
      <c r="T35" s="21">
        <v>29.5748</v>
      </c>
      <c r="U35" s="21">
        <v>30.838200000000001</v>
      </c>
      <c r="V35" s="21">
        <v>29.3002</v>
      </c>
      <c r="W35" s="21">
        <v>32.077800000000003</v>
      </c>
      <c r="X35" s="21">
        <v>29.5535</v>
      </c>
      <c r="Y35" s="251">
        <f>(Z35-X35)/2+X35</f>
        <v>37.07255</v>
      </c>
      <c r="Z35" s="21">
        <v>44.5916</v>
      </c>
      <c r="AA35" s="21">
        <v>102.4795</v>
      </c>
      <c r="AB35" s="21">
        <v>97.402900000000002</v>
      </c>
      <c r="AC35" s="21">
        <v>91.5565</v>
      </c>
      <c r="AD35" s="21">
        <v>86.415599999999998</v>
      </c>
      <c r="AE35" s="21">
        <v>98.010900000000007</v>
      </c>
      <c r="AF35" s="21">
        <v>104.89489999999999</v>
      </c>
      <c r="AG35" s="21">
        <v>80.881</v>
      </c>
      <c r="AH35" s="21">
        <v>64.013000000000005</v>
      </c>
      <c r="AI35" s="21">
        <v>49.200200000000002</v>
      </c>
      <c r="AJ35" s="21">
        <v>61.553500000000007</v>
      </c>
      <c r="AK35" s="21">
        <v>57.470699999999994</v>
      </c>
      <c r="AL35" s="21">
        <v>64.377099999999999</v>
      </c>
      <c r="AM35" s="21"/>
      <c r="AN35" s="21"/>
      <c r="AO35" s="9"/>
      <c r="AP35" s="9"/>
      <c r="AQ35" s="46" t="s">
        <v>732</v>
      </c>
      <c r="AR35" s="46" t="s">
        <v>113</v>
      </c>
      <c r="AS35" s="78"/>
      <c r="AT35" s="78"/>
    </row>
    <row r="36" spans="1:83" ht="9.9499999999999993" customHeight="1">
      <c r="A36" s="369"/>
      <c r="B36" s="32" t="s">
        <v>113</v>
      </c>
      <c r="C36" s="372" t="s">
        <v>895</v>
      </c>
      <c r="D36" s="269"/>
      <c r="E36" s="269"/>
      <c r="F36" s="20"/>
      <c r="G36" s="20"/>
      <c r="H36" s="20"/>
      <c r="I36" s="269"/>
      <c r="J36" s="269"/>
      <c r="K36" s="269"/>
      <c r="L36" s="269"/>
      <c r="M36" s="281"/>
      <c r="N36" s="277">
        <f t="shared" ref="N36:X36" si="1">O36</f>
        <v>2</v>
      </c>
      <c r="O36" s="251">
        <f t="shared" si="1"/>
        <v>2</v>
      </c>
      <c r="P36" s="251">
        <f t="shared" si="1"/>
        <v>2</v>
      </c>
      <c r="Q36" s="251">
        <f t="shared" si="1"/>
        <v>2</v>
      </c>
      <c r="R36" s="251">
        <f t="shared" si="1"/>
        <v>2</v>
      </c>
      <c r="S36" s="251">
        <f t="shared" si="1"/>
        <v>2</v>
      </c>
      <c r="T36" s="251">
        <f t="shared" si="1"/>
        <v>2</v>
      </c>
      <c r="U36" s="251">
        <f t="shared" si="1"/>
        <v>2</v>
      </c>
      <c r="V36" s="251">
        <f t="shared" si="1"/>
        <v>2</v>
      </c>
      <c r="W36" s="251">
        <f t="shared" si="1"/>
        <v>2</v>
      </c>
      <c r="X36" s="251">
        <f t="shared" si="1"/>
        <v>2</v>
      </c>
      <c r="Y36" s="251">
        <f>Z36</f>
        <v>2</v>
      </c>
      <c r="Z36" s="269">
        <v>2</v>
      </c>
      <c r="AA36" s="251">
        <f>Z36+(AC36-Z36)/2</f>
        <v>2</v>
      </c>
      <c r="AB36" s="251">
        <f>Z36+(AC36-Z36)/3*2</f>
        <v>2</v>
      </c>
      <c r="AC36" s="269">
        <v>2</v>
      </c>
      <c r="AD36" s="251">
        <f>AC36+(AF36-AC36)/2</f>
        <v>2.5</v>
      </c>
      <c r="AE36" s="251">
        <f>AC36+(AF36-AC36)/3*2</f>
        <v>2.6666666666666665</v>
      </c>
      <c r="AF36" s="269">
        <v>3</v>
      </c>
      <c r="AG36" s="251">
        <f>AF36+(AI36-AF36)/2</f>
        <v>2</v>
      </c>
      <c r="AH36" s="251">
        <f>AF36+(AI36-AF36)/3*2</f>
        <v>1.6666666666666667</v>
      </c>
      <c r="AI36" s="269">
        <v>1</v>
      </c>
      <c r="AJ36" s="251">
        <f>AI36+(AL36-AI36)/2</f>
        <v>2</v>
      </c>
      <c r="AK36" s="251">
        <f>AI36+(AL36-AI36)/3*2</f>
        <v>2.333333333333333</v>
      </c>
      <c r="AL36" s="269">
        <v>3</v>
      </c>
      <c r="AM36" s="269"/>
      <c r="AN36" s="269"/>
      <c r="AO36" s="322"/>
      <c r="AP36" s="322"/>
      <c r="AQ36" s="311" t="s">
        <v>893</v>
      </c>
      <c r="AR36" s="46" t="s">
        <v>113</v>
      </c>
      <c r="AS36" s="373" t="s">
        <v>894</v>
      </c>
      <c r="AT36" s="373"/>
    </row>
    <row r="37" spans="1:83" s="5" customFormat="1" ht="9.9499999999999993" customHeight="1">
      <c r="A37" s="48">
        <v>32</v>
      </c>
      <c r="B37" s="31" t="s">
        <v>332</v>
      </c>
      <c r="C37" s="54" t="s">
        <v>706</v>
      </c>
      <c r="D37" s="20"/>
      <c r="E37" s="20"/>
      <c r="F37" s="20"/>
      <c r="G37" s="20"/>
      <c r="H37" s="20"/>
      <c r="I37" s="20"/>
      <c r="J37" s="20"/>
      <c r="K37" s="20"/>
      <c r="L37" s="20">
        <v>212500</v>
      </c>
      <c r="M37" s="164">
        <v>219400</v>
      </c>
      <c r="N37" s="222">
        <v>227480</v>
      </c>
      <c r="O37" s="191">
        <v>240910</v>
      </c>
      <c r="P37" s="20">
        <v>247540</v>
      </c>
      <c r="Q37" s="20">
        <v>246110</v>
      </c>
      <c r="R37" s="20">
        <v>244260</v>
      </c>
      <c r="S37" s="20">
        <v>241170</v>
      </c>
      <c r="T37" s="20">
        <v>242440</v>
      </c>
      <c r="U37" s="20">
        <v>242290</v>
      </c>
      <c r="V37" s="20">
        <v>245990</v>
      </c>
      <c r="W37" s="20">
        <v>243340</v>
      </c>
      <c r="X37" s="20">
        <v>238880</v>
      </c>
      <c r="Y37" s="20">
        <v>234540</v>
      </c>
      <c r="Z37" s="20">
        <v>229840.1833</v>
      </c>
      <c r="AA37" s="20">
        <v>227615.09220000001</v>
      </c>
      <c r="AB37" s="21">
        <v>227892.2709</v>
      </c>
      <c r="AC37" s="20">
        <v>226775.40590000001</v>
      </c>
      <c r="AD37" s="21">
        <v>226732.2824</v>
      </c>
      <c r="AE37" s="21">
        <v>241963.4621</v>
      </c>
      <c r="AF37" s="21">
        <v>249415.61840000001</v>
      </c>
      <c r="AG37" s="21">
        <v>244480.75839999999</v>
      </c>
      <c r="AH37" s="21">
        <v>241143.66740000001</v>
      </c>
      <c r="AI37" s="21">
        <v>233991.04563966437</v>
      </c>
      <c r="AJ37" s="21">
        <v>243019.8879</v>
      </c>
      <c r="AK37" s="21">
        <v>249480.9534</v>
      </c>
      <c r="AL37" s="146">
        <v>259360.77</v>
      </c>
      <c r="AM37" s="21"/>
      <c r="AN37" s="21"/>
      <c r="AO37" s="21"/>
      <c r="AP37" s="21"/>
      <c r="AQ37" s="36" t="s">
        <v>706</v>
      </c>
      <c r="AR37" s="36" t="s">
        <v>71</v>
      </c>
      <c r="AS37" s="74" t="s">
        <v>334</v>
      </c>
      <c r="AT37" s="74" t="s">
        <v>520</v>
      </c>
      <c r="AU37" s="30"/>
      <c r="AV37" s="30"/>
      <c r="AW37" s="30"/>
      <c r="AX37" s="30"/>
      <c r="AY37" s="30"/>
      <c r="AZ37" s="30"/>
      <c r="BA37" s="30"/>
      <c r="BB37" s="30"/>
    </row>
    <row r="38" spans="1:83" s="5" customFormat="1" ht="9.9499999999999993" customHeight="1">
      <c r="A38" s="48">
        <v>33</v>
      </c>
      <c r="B38" s="31" t="s">
        <v>332</v>
      </c>
      <c r="C38" s="54" t="s">
        <v>707</v>
      </c>
      <c r="D38" s="20"/>
      <c r="E38" s="20"/>
      <c r="F38" s="20"/>
      <c r="G38" s="20"/>
      <c r="H38" s="20"/>
      <c r="I38" s="20"/>
      <c r="J38" s="20"/>
      <c r="K38" s="20"/>
      <c r="L38" s="20">
        <v>93490</v>
      </c>
      <c r="M38" s="164">
        <v>99420</v>
      </c>
      <c r="N38" s="222">
        <v>103260</v>
      </c>
      <c r="O38" s="191">
        <v>105230</v>
      </c>
      <c r="P38" s="20">
        <v>107940</v>
      </c>
      <c r="Q38" s="20">
        <v>106020</v>
      </c>
      <c r="R38" s="20">
        <v>107420</v>
      </c>
      <c r="S38" s="20">
        <v>106150</v>
      </c>
      <c r="T38" s="20">
        <v>105490</v>
      </c>
      <c r="U38" s="20">
        <v>108920</v>
      </c>
      <c r="V38" s="20">
        <v>110200</v>
      </c>
      <c r="W38" s="20">
        <v>107260</v>
      </c>
      <c r="X38" s="20">
        <v>109330</v>
      </c>
      <c r="Y38" s="20">
        <v>109140</v>
      </c>
      <c r="Z38" s="20">
        <v>106265.9984</v>
      </c>
      <c r="AA38" s="20">
        <v>103062.26059999999</v>
      </c>
      <c r="AB38" s="21">
        <v>106396.7227</v>
      </c>
      <c r="AC38" s="20">
        <v>96659.969700000001</v>
      </c>
      <c r="AD38" s="21">
        <v>95967.112800000003</v>
      </c>
      <c r="AE38" s="21">
        <v>102435.3821</v>
      </c>
      <c r="AF38" s="21">
        <v>99115.308499999999</v>
      </c>
      <c r="AG38" s="21">
        <v>99933.446200000006</v>
      </c>
      <c r="AH38" s="21">
        <v>96133.476800000004</v>
      </c>
      <c r="AI38" s="21">
        <v>92526.245682954788</v>
      </c>
      <c r="AJ38" s="21">
        <v>96154.368700000006</v>
      </c>
      <c r="AK38" s="21">
        <v>95004.439799999993</v>
      </c>
      <c r="AL38" s="146">
        <v>95967.679999999993</v>
      </c>
      <c r="AM38" s="21"/>
      <c r="AN38" s="21"/>
      <c r="AO38" s="21"/>
      <c r="AP38" s="21"/>
      <c r="AQ38" s="36" t="s">
        <v>707</v>
      </c>
      <c r="AR38" s="36" t="s">
        <v>71</v>
      </c>
      <c r="AS38" s="74" t="s">
        <v>334</v>
      </c>
      <c r="AT38" s="74" t="s">
        <v>520</v>
      </c>
      <c r="AU38" s="30"/>
      <c r="AV38" s="30"/>
      <c r="AW38" s="30"/>
      <c r="AX38" s="30"/>
      <c r="AY38" s="30"/>
      <c r="AZ38" s="30"/>
      <c r="BA38" s="30"/>
      <c r="BB38" s="30"/>
    </row>
    <row r="39" spans="1:83" s="5" customFormat="1" ht="9.9499999999999993" customHeight="1">
      <c r="A39" s="48">
        <v>34</v>
      </c>
      <c r="B39" s="31" t="s">
        <v>332</v>
      </c>
      <c r="C39" s="54" t="s">
        <v>708</v>
      </c>
      <c r="D39" s="20"/>
      <c r="E39" s="20"/>
      <c r="F39" s="20"/>
      <c r="G39" s="20"/>
      <c r="H39" s="20"/>
      <c r="I39" s="20"/>
      <c r="J39" s="20"/>
      <c r="K39" s="20"/>
      <c r="L39" s="20">
        <v>205230</v>
      </c>
      <c r="M39" s="164">
        <v>221470</v>
      </c>
      <c r="N39" s="222">
        <v>235030</v>
      </c>
      <c r="O39" s="191">
        <v>242690</v>
      </c>
      <c r="P39" s="20">
        <v>241690</v>
      </c>
      <c r="Q39" s="20">
        <v>232600</v>
      </c>
      <c r="R39" s="20">
        <v>225720</v>
      </c>
      <c r="S39" s="20">
        <v>233630</v>
      </c>
      <c r="T39" s="20">
        <v>234900</v>
      </c>
      <c r="U39" s="20">
        <v>245800</v>
      </c>
      <c r="V39" s="20">
        <v>232230</v>
      </c>
      <c r="W39" s="20">
        <v>230780</v>
      </c>
      <c r="X39" s="20">
        <v>237620</v>
      </c>
      <c r="Y39" s="20">
        <v>232280</v>
      </c>
      <c r="Z39" s="20">
        <v>227483.4382</v>
      </c>
      <c r="AA39" s="20">
        <v>233270.81969999999</v>
      </c>
      <c r="AB39" s="21">
        <v>241492.81589999999</v>
      </c>
      <c r="AC39" s="20">
        <v>250271.2513</v>
      </c>
      <c r="AD39" s="21">
        <v>261995.35879999999</v>
      </c>
      <c r="AE39" s="21">
        <v>282939.37400000001</v>
      </c>
      <c r="AF39" s="21">
        <v>281307.02779999998</v>
      </c>
      <c r="AG39" s="21">
        <v>242756.92170000001</v>
      </c>
      <c r="AH39" s="21">
        <v>262120.4008</v>
      </c>
      <c r="AI39" s="21">
        <v>264952.39910084102</v>
      </c>
      <c r="AJ39" s="21">
        <v>260379.06400000001</v>
      </c>
      <c r="AK39" s="21">
        <v>274092.30190000002</v>
      </c>
      <c r="AL39" s="21">
        <v>281229.5993</v>
      </c>
      <c r="AM39" s="21"/>
      <c r="AN39" s="21"/>
      <c r="AO39" s="21"/>
      <c r="AP39" s="21"/>
      <c r="AQ39" s="36" t="s">
        <v>708</v>
      </c>
      <c r="AR39" s="36" t="s">
        <v>71</v>
      </c>
      <c r="AS39" s="74" t="s">
        <v>334</v>
      </c>
      <c r="AT39" s="74" t="s">
        <v>520</v>
      </c>
      <c r="AV39" s="30"/>
      <c r="AW39" s="30"/>
      <c r="AX39" s="30"/>
      <c r="AY39" s="30"/>
      <c r="AZ39" s="30"/>
      <c r="BA39" s="30"/>
      <c r="BB39" s="30"/>
    </row>
    <row r="40" spans="1:83" s="5" customFormat="1" ht="9.9499999999999993" customHeight="1">
      <c r="A40" s="48">
        <v>35</v>
      </c>
      <c r="B40" s="31" t="s">
        <v>332</v>
      </c>
      <c r="C40" s="54" t="s">
        <v>709</v>
      </c>
      <c r="D40" s="20"/>
      <c r="E40" s="20"/>
      <c r="F40" s="20"/>
      <c r="G40" s="20"/>
      <c r="H40" s="20"/>
      <c r="I40" s="20"/>
      <c r="J40" s="20"/>
      <c r="K40" s="20"/>
      <c r="L40" s="20">
        <v>65640</v>
      </c>
      <c r="M40" s="164">
        <v>70010</v>
      </c>
      <c r="N40" s="222">
        <v>82980</v>
      </c>
      <c r="O40" s="191">
        <v>88850</v>
      </c>
      <c r="P40" s="20">
        <v>85360</v>
      </c>
      <c r="Q40" s="20">
        <v>79900</v>
      </c>
      <c r="R40" s="20">
        <v>78300</v>
      </c>
      <c r="S40" s="20">
        <v>76350</v>
      </c>
      <c r="T40" s="20">
        <v>83840</v>
      </c>
      <c r="U40" s="20">
        <v>90050</v>
      </c>
      <c r="V40" s="20">
        <v>82340</v>
      </c>
      <c r="W40" s="20">
        <v>80600</v>
      </c>
      <c r="X40" s="20">
        <v>94340</v>
      </c>
      <c r="Y40" s="20">
        <v>96130</v>
      </c>
      <c r="Z40" s="20">
        <v>95761.510699999999</v>
      </c>
      <c r="AA40" s="20">
        <v>99170.234299999996</v>
      </c>
      <c r="AB40" s="21">
        <v>104754.19070000001</v>
      </c>
      <c r="AC40" s="20">
        <v>134292.86300000001</v>
      </c>
      <c r="AD40" s="21">
        <v>156820.30970000001</v>
      </c>
      <c r="AE40" s="21">
        <v>137014.23850000001</v>
      </c>
      <c r="AF40" s="21">
        <v>140061.3322</v>
      </c>
      <c r="AG40" s="21">
        <v>104868.948</v>
      </c>
      <c r="AH40" s="21">
        <v>149917.04790000001</v>
      </c>
      <c r="AI40" s="21">
        <v>160145.20590791159</v>
      </c>
      <c r="AJ40" s="21">
        <v>170773.35620000001</v>
      </c>
      <c r="AK40" s="21">
        <v>176756.4277</v>
      </c>
      <c r="AL40" s="21">
        <v>186590.84820000001</v>
      </c>
      <c r="AM40" s="21"/>
      <c r="AN40" s="21"/>
      <c r="AO40" s="21"/>
      <c r="AP40" s="21"/>
      <c r="AQ40" s="36" t="s">
        <v>709</v>
      </c>
      <c r="AR40" s="36" t="s">
        <v>71</v>
      </c>
      <c r="AS40" s="74" t="s">
        <v>334</v>
      </c>
      <c r="AT40" s="74" t="s">
        <v>520</v>
      </c>
      <c r="AV40" s="30"/>
      <c r="AW40" s="30"/>
      <c r="AX40" s="30"/>
      <c r="AY40" s="30"/>
      <c r="AZ40" s="30"/>
      <c r="BA40" s="30"/>
      <c r="BB40" s="30"/>
    </row>
    <row r="41" spans="1:83" s="5" customFormat="1" ht="9.9499999999999993" customHeight="1">
      <c r="A41" s="48">
        <v>36</v>
      </c>
      <c r="B41" s="31" t="s">
        <v>71</v>
      </c>
      <c r="C41" s="54" t="s">
        <v>710</v>
      </c>
      <c r="D41" s="20"/>
      <c r="E41" s="20"/>
      <c r="F41" s="20"/>
      <c r="G41" s="20"/>
      <c r="H41" s="20"/>
      <c r="I41" s="20"/>
      <c r="J41" s="20"/>
      <c r="K41" s="20"/>
      <c r="L41" s="20"/>
      <c r="M41" s="164"/>
      <c r="N41" s="222">
        <v>73667.499400000001</v>
      </c>
      <c r="O41" s="191">
        <v>79457.476599999995</v>
      </c>
      <c r="P41" s="20">
        <v>76271.749899999995</v>
      </c>
      <c r="Q41" s="20">
        <v>71109.399900000004</v>
      </c>
      <c r="R41" s="20">
        <v>69811.453500000003</v>
      </c>
      <c r="S41" s="20">
        <v>68007.632199999993</v>
      </c>
      <c r="T41" s="20">
        <v>74997.399900000004</v>
      </c>
      <c r="U41" s="20">
        <v>81033.372300000003</v>
      </c>
      <c r="V41" s="20">
        <v>73588.98</v>
      </c>
      <c r="W41" s="20">
        <v>72391.95</v>
      </c>
      <c r="X41" s="20">
        <v>86133.08</v>
      </c>
      <c r="Y41" s="20">
        <v>88446.42</v>
      </c>
      <c r="Z41" s="20">
        <v>88108.71</v>
      </c>
      <c r="AA41" s="20">
        <v>91403.95</v>
      </c>
      <c r="AB41" s="21">
        <v>96661.96</v>
      </c>
      <c r="AC41" s="20">
        <v>125540.04</v>
      </c>
      <c r="AD41" s="21">
        <v>147141.75</v>
      </c>
      <c r="AE41" s="21">
        <v>126960.66</v>
      </c>
      <c r="AF41" s="21">
        <v>129274.83</v>
      </c>
      <c r="AG41" s="21">
        <v>94162.25</v>
      </c>
      <c r="AH41" s="21">
        <v>139749.85</v>
      </c>
      <c r="AI41" s="21">
        <v>153889.82999999999</v>
      </c>
      <c r="AJ41" s="21">
        <v>159394.65</v>
      </c>
      <c r="AK41" s="21">
        <v>165390.71</v>
      </c>
      <c r="AL41" s="21">
        <v>173727.46</v>
      </c>
      <c r="AM41" s="21"/>
      <c r="AN41" s="21"/>
      <c r="AO41" s="21"/>
      <c r="AP41" s="21"/>
      <c r="AQ41" s="36" t="s">
        <v>710</v>
      </c>
      <c r="AR41" s="36" t="s">
        <v>71</v>
      </c>
      <c r="AS41" s="74"/>
      <c r="AT41" s="74"/>
      <c r="AV41" s="30"/>
      <c r="AW41" s="30"/>
      <c r="AX41" s="30"/>
      <c r="AY41" s="30"/>
      <c r="AZ41" s="30"/>
      <c r="BA41" s="30"/>
      <c r="BB41" s="30"/>
    </row>
    <row r="42" spans="1:83" s="5" customFormat="1" ht="9.9499999999999993" customHeight="1">
      <c r="A42" s="48">
        <v>37</v>
      </c>
      <c r="B42" s="31" t="s">
        <v>71</v>
      </c>
      <c r="C42" s="54" t="s">
        <v>711</v>
      </c>
      <c r="D42" s="20"/>
      <c r="E42" s="20"/>
      <c r="F42" s="20"/>
      <c r="G42" s="20"/>
      <c r="H42" s="20"/>
      <c r="I42" s="20"/>
      <c r="J42" s="20"/>
      <c r="K42" s="20"/>
      <c r="L42" s="20"/>
      <c r="M42" s="164"/>
      <c r="N42" s="222">
        <v>145.79689999999999</v>
      </c>
      <c r="O42" s="191">
        <v>193.24099999999999</v>
      </c>
      <c r="P42" s="20">
        <v>173.71669999999997</v>
      </c>
      <c r="Q42" s="20">
        <v>126.17139999999999</v>
      </c>
      <c r="R42" s="20">
        <v>114.837</v>
      </c>
      <c r="S42" s="20">
        <v>123.63</v>
      </c>
      <c r="T42" s="20">
        <v>107.0732</v>
      </c>
      <c r="U42" s="20">
        <v>112.55159999999999</v>
      </c>
      <c r="V42" s="20">
        <v>111.62620000000001</v>
      </c>
      <c r="W42" s="20">
        <v>125.07719999999999</v>
      </c>
      <c r="X42" s="20">
        <v>88.49</v>
      </c>
      <c r="Y42" s="20">
        <v>79.8</v>
      </c>
      <c r="Z42" s="20">
        <v>99.03</v>
      </c>
      <c r="AA42" s="20">
        <v>101.97</v>
      </c>
      <c r="AB42" s="21">
        <v>99.93</v>
      </c>
      <c r="AC42" s="20">
        <v>100.76</v>
      </c>
      <c r="AD42" s="21">
        <v>55.56</v>
      </c>
      <c r="AE42" s="19">
        <v>0</v>
      </c>
      <c r="AF42" s="19">
        <v>0</v>
      </c>
      <c r="AG42" s="19">
        <v>0</v>
      </c>
      <c r="AH42" s="19">
        <v>0</v>
      </c>
      <c r="AI42" s="19">
        <v>0</v>
      </c>
      <c r="AJ42" s="19">
        <v>0</v>
      </c>
      <c r="AK42" s="19">
        <v>0</v>
      </c>
      <c r="AL42" s="19">
        <v>0</v>
      </c>
      <c r="AM42" s="21"/>
      <c r="AN42" s="21"/>
      <c r="AO42" s="21"/>
      <c r="AP42" s="21"/>
      <c r="AQ42" s="36" t="s">
        <v>711</v>
      </c>
      <c r="AR42" s="36" t="s">
        <v>71</v>
      </c>
      <c r="AS42" s="74"/>
      <c r="AT42" s="74"/>
      <c r="AV42" s="30"/>
      <c r="AW42" s="30"/>
      <c r="AX42" s="30"/>
      <c r="AY42" s="30"/>
      <c r="AZ42" s="30"/>
      <c r="BA42" s="30"/>
      <c r="BB42" s="30"/>
    </row>
    <row r="43" spans="1:83" s="5" customFormat="1" ht="9.9499999999999993" customHeight="1">
      <c r="A43" s="48">
        <v>38</v>
      </c>
      <c r="B43" s="31" t="s">
        <v>71</v>
      </c>
      <c r="C43" s="54" t="s">
        <v>712</v>
      </c>
      <c r="D43" s="20"/>
      <c r="E43" s="20"/>
      <c r="F43" s="20"/>
      <c r="G43" s="20"/>
      <c r="H43" s="20"/>
      <c r="I43" s="20"/>
      <c r="J43" s="20"/>
      <c r="K43" s="20"/>
      <c r="L43" s="20"/>
      <c r="M43" s="164"/>
      <c r="N43" s="222">
        <v>2728.1639</v>
      </c>
      <c r="O43" s="191">
        <v>3031.3552</v>
      </c>
      <c r="P43" s="20">
        <v>3301.1394</v>
      </c>
      <c r="Q43" s="20">
        <v>3117.6727000000001</v>
      </c>
      <c r="R43" s="20">
        <v>2715.8942999999999</v>
      </c>
      <c r="S43" s="20">
        <v>2537.3058999999998</v>
      </c>
      <c r="T43" s="20">
        <v>2264.7961999999998</v>
      </c>
      <c r="U43" s="20">
        <v>2314.3186999999998</v>
      </c>
      <c r="V43" s="20">
        <v>2710.2459999999996</v>
      </c>
      <c r="W43" s="20">
        <v>2919.5484999999999</v>
      </c>
      <c r="X43" s="20">
        <v>2548.87</v>
      </c>
      <c r="Y43" s="20">
        <v>2286.5100000000002</v>
      </c>
      <c r="Z43" s="20">
        <v>2186.0100000000002</v>
      </c>
      <c r="AA43" s="20">
        <v>1856.72</v>
      </c>
      <c r="AB43" s="21">
        <v>2061.2399999999998</v>
      </c>
      <c r="AC43" s="20">
        <v>2089.4299999999998</v>
      </c>
      <c r="AD43" s="21">
        <v>2595.5</v>
      </c>
      <c r="AE43" s="21">
        <v>3341.86</v>
      </c>
      <c r="AF43" s="21">
        <v>3860.91</v>
      </c>
      <c r="AG43" s="21">
        <v>3114.6</v>
      </c>
      <c r="AH43" s="21">
        <v>3243.3</v>
      </c>
      <c r="AI43" s="21">
        <v>3677.76</v>
      </c>
      <c r="AJ43" s="21">
        <v>3018.56</v>
      </c>
      <c r="AK43" s="21">
        <f>(AJ43+AL43)/2</f>
        <v>3004.145</v>
      </c>
      <c r="AL43" s="21">
        <v>2989.73</v>
      </c>
      <c r="AM43" s="21">
        <v>2426.13</v>
      </c>
      <c r="AN43" s="21">
        <v>2431.75</v>
      </c>
      <c r="AO43" s="21"/>
      <c r="AP43" s="21"/>
      <c r="AQ43" s="36" t="s">
        <v>712</v>
      </c>
      <c r="AR43" s="36" t="s">
        <v>71</v>
      </c>
      <c r="AS43" s="74"/>
      <c r="AT43" s="74" t="s">
        <v>555</v>
      </c>
      <c r="AV43" s="30"/>
      <c r="AW43" s="30"/>
      <c r="AX43" s="30"/>
      <c r="AY43" s="30"/>
      <c r="AZ43" s="30"/>
      <c r="BA43" s="30"/>
      <c r="BB43" s="30"/>
    </row>
    <row r="44" spans="1:83" s="5" customFormat="1" ht="9.9499999999999993" customHeight="1">
      <c r="A44" s="48">
        <v>39</v>
      </c>
      <c r="B44" s="31" t="s">
        <v>332</v>
      </c>
      <c r="C44" s="54" t="s">
        <v>713</v>
      </c>
      <c r="D44" s="20"/>
      <c r="E44" s="20"/>
      <c r="F44" s="20"/>
      <c r="G44" s="20"/>
      <c r="H44" s="20"/>
      <c r="I44" s="20"/>
      <c r="J44" s="20"/>
      <c r="K44" s="20"/>
      <c r="L44" s="20">
        <v>96020</v>
      </c>
      <c r="M44" s="164">
        <v>101210</v>
      </c>
      <c r="N44" s="222">
        <v>107240</v>
      </c>
      <c r="O44" s="191">
        <v>110790</v>
      </c>
      <c r="P44" s="20">
        <v>108040</v>
      </c>
      <c r="Q44" s="20">
        <v>102680</v>
      </c>
      <c r="R44" s="20">
        <v>103610</v>
      </c>
      <c r="S44" s="20">
        <v>101690</v>
      </c>
      <c r="T44" s="20">
        <v>102570</v>
      </c>
      <c r="U44" s="20">
        <v>102210</v>
      </c>
      <c r="V44" s="20">
        <v>94070</v>
      </c>
      <c r="W44" s="20">
        <v>88180</v>
      </c>
      <c r="X44" s="20">
        <v>88600</v>
      </c>
      <c r="Y44" s="20">
        <v>83970</v>
      </c>
      <c r="Z44" s="20">
        <v>76783.649600000004</v>
      </c>
      <c r="AA44" s="20">
        <v>74146.856199999995</v>
      </c>
      <c r="AB44" s="21">
        <v>74455.299100000004</v>
      </c>
      <c r="AC44" s="20">
        <v>74801.086500000005</v>
      </c>
      <c r="AD44" s="21">
        <v>77569.2497</v>
      </c>
      <c r="AE44" s="21">
        <v>84922.637900000002</v>
      </c>
      <c r="AF44" s="21">
        <v>81747.308099999995</v>
      </c>
      <c r="AG44" s="21">
        <v>67667.183000000005</v>
      </c>
      <c r="AH44" s="21">
        <v>71012.974700000006</v>
      </c>
      <c r="AI44" s="21">
        <v>71790.223762188311</v>
      </c>
      <c r="AJ44" s="21">
        <v>68310.660799999998</v>
      </c>
      <c r="AK44" s="21">
        <v>70562.838900000002</v>
      </c>
      <c r="AL44" s="21">
        <v>73321.940799999997</v>
      </c>
      <c r="AM44" s="21"/>
      <c r="AN44" s="21"/>
      <c r="AO44" s="21"/>
      <c r="AP44" s="21"/>
      <c r="AQ44" s="36" t="s">
        <v>713</v>
      </c>
      <c r="AR44" s="36" t="s">
        <v>71</v>
      </c>
      <c r="AS44" s="74" t="s">
        <v>334</v>
      </c>
      <c r="AT44" s="74" t="s">
        <v>520</v>
      </c>
      <c r="AV44" s="30"/>
      <c r="AW44" s="30"/>
      <c r="AX44" s="30"/>
      <c r="AY44" s="30"/>
      <c r="AZ44" s="30"/>
      <c r="BA44" s="30"/>
      <c r="BB44" s="30"/>
    </row>
    <row r="45" spans="1:83" s="5" customFormat="1" ht="9.9499999999999993" customHeight="1">
      <c r="A45" s="48">
        <v>40</v>
      </c>
      <c r="B45" s="31" t="s">
        <v>332</v>
      </c>
      <c r="C45" s="54" t="s">
        <v>714</v>
      </c>
      <c r="D45" s="20"/>
      <c r="E45" s="20"/>
      <c r="F45" s="20"/>
      <c r="G45" s="20"/>
      <c r="H45" s="20"/>
      <c r="I45" s="20"/>
      <c r="J45" s="20"/>
      <c r="K45" s="20"/>
      <c r="L45" s="20">
        <v>156210</v>
      </c>
      <c r="M45" s="164">
        <v>172690</v>
      </c>
      <c r="N45" s="222">
        <v>182690</v>
      </c>
      <c r="O45" s="191">
        <v>186310</v>
      </c>
      <c r="P45" s="20">
        <v>165880</v>
      </c>
      <c r="Q45" s="20">
        <v>149320</v>
      </c>
      <c r="R45" s="20">
        <v>136370</v>
      </c>
      <c r="S45" s="20">
        <v>140730</v>
      </c>
      <c r="T45" s="20">
        <v>138900</v>
      </c>
      <c r="U45" s="20">
        <v>145630</v>
      </c>
      <c r="V45" s="20">
        <v>129420</v>
      </c>
      <c r="W45" s="20">
        <v>113220</v>
      </c>
      <c r="X45" s="20">
        <v>119270</v>
      </c>
      <c r="Y45" s="20">
        <v>112020</v>
      </c>
      <c r="Z45" s="20">
        <v>109626.7619</v>
      </c>
      <c r="AA45" s="20">
        <v>119029.8806</v>
      </c>
      <c r="AB45" s="21">
        <v>141413.2255</v>
      </c>
      <c r="AC45" s="20">
        <v>168964.30780000001</v>
      </c>
      <c r="AD45" s="21">
        <v>184727.02780000001</v>
      </c>
      <c r="AE45" s="21">
        <v>211916.52590000001</v>
      </c>
      <c r="AF45" s="21">
        <v>243321.7801</v>
      </c>
      <c r="AG45" s="21">
        <v>159883.5754</v>
      </c>
      <c r="AH45" s="21">
        <v>181462.9302</v>
      </c>
      <c r="AI45" s="21">
        <v>180971.3007288189</v>
      </c>
      <c r="AJ45" s="21">
        <v>180120.99110000001</v>
      </c>
      <c r="AK45" s="21">
        <v>179052.76790000001</v>
      </c>
      <c r="AL45" s="21">
        <v>192021.62049999999</v>
      </c>
      <c r="AM45" s="21"/>
      <c r="AN45" s="21"/>
      <c r="AO45" s="21"/>
      <c r="AP45" s="21"/>
      <c r="AQ45" s="36" t="s">
        <v>714</v>
      </c>
      <c r="AR45" s="36" t="s">
        <v>71</v>
      </c>
      <c r="AS45" s="74" t="s">
        <v>334</v>
      </c>
      <c r="AT45" s="74" t="s">
        <v>520</v>
      </c>
      <c r="AV45" s="30"/>
      <c r="AW45" s="30"/>
      <c r="AX45" s="30"/>
      <c r="AY45" s="30"/>
      <c r="AZ45" s="30"/>
      <c r="BA45" s="30"/>
      <c r="BB45" s="30"/>
    </row>
    <row r="46" spans="1:83" s="5" customFormat="1" ht="9.9499999999999993" customHeight="1">
      <c r="A46" s="48">
        <v>41</v>
      </c>
      <c r="B46" s="31" t="s">
        <v>332</v>
      </c>
      <c r="C46" s="54" t="s">
        <v>715</v>
      </c>
      <c r="D46" s="20"/>
      <c r="E46" s="20"/>
      <c r="F46" s="20"/>
      <c r="G46" s="20"/>
      <c r="H46" s="20"/>
      <c r="I46" s="20"/>
      <c r="J46" s="20"/>
      <c r="K46" s="20"/>
      <c r="L46" s="20">
        <v>151320</v>
      </c>
      <c r="M46" s="164">
        <v>166900</v>
      </c>
      <c r="N46" s="222">
        <v>185740</v>
      </c>
      <c r="O46" s="191">
        <v>202300</v>
      </c>
      <c r="P46" s="20">
        <v>198050</v>
      </c>
      <c r="Q46" s="20">
        <v>187320</v>
      </c>
      <c r="R46" s="20">
        <v>176320</v>
      </c>
      <c r="S46" s="20">
        <v>176460</v>
      </c>
      <c r="T46" s="20">
        <v>179330</v>
      </c>
      <c r="U46" s="20">
        <v>181250</v>
      </c>
      <c r="V46" s="20">
        <v>167360</v>
      </c>
      <c r="W46" s="20">
        <v>152380</v>
      </c>
      <c r="X46" s="20">
        <v>151430</v>
      </c>
      <c r="Y46" s="20">
        <v>145450</v>
      </c>
      <c r="Z46" s="20">
        <v>137365.24419999999</v>
      </c>
      <c r="AA46" s="20">
        <v>132429.6159</v>
      </c>
      <c r="AB46" s="21">
        <v>134542.58230000001</v>
      </c>
      <c r="AC46" s="20">
        <v>140159.01250000001</v>
      </c>
      <c r="AD46" s="21">
        <v>144510.16130000001</v>
      </c>
      <c r="AE46" s="21">
        <v>151888.70019999999</v>
      </c>
      <c r="AF46" s="21">
        <v>151492.6997</v>
      </c>
      <c r="AG46" s="21">
        <v>124266.88800000001</v>
      </c>
      <c r="AH46" s="21">
        <v>122920.3986</v>
      </c>
      <c r="AI46" s="21">
        <v>119869.76329184357</v>
      </c>
      <c r="AJ46" s="21">
        <v>128607.22010000001</v>
      </c>
      <c r="AK46" s="21">
        <v>130606.02680000001</v>
      </c>
      <c r="AL46" s="21">
        <v>139327.7623</v>
      </c>
      <c r="AM46" s="21"/>
      <c r="AN46" s="21"/>
      <c r="AO46" s="21"/>
      <c r="AP46" s="21"/>
      <c r="AQ46" s="36" t="s">
        <v>715</v>
      </c>
      <c r="AR46" s="36" t="s">
        <v>71</v>
      </c>
      <c r="AS46" s="74" t="s">
        <v>334</v>
      </c>
      <c r="AT46" s="74" t="s">
        <v>520</v>
      </c>
      <c r="AV46" s="30"/>
      <c r="AW46" s="30"/>
      <c r="AX46" s="30"/>
      <c r="AY46" s="30"/>
      <c r="AZ46" s="30"/>
      <c r="BA46" s="30"/>
      <c r="BB46" s="30"/>
    </row>
    <row r="47" spans="1:83" ht="9.9499999999999993" customHeight="1">
      <c r="A47" s="48">
        <v>42</v>
      </c>
      <c r="B47" s="152" t="s">
        <v>606</v>
      </c>
      <c r="C47" s="159" t="s">
        <v>730</v>
      </c>
      <c r="D47" s="32"/>
      <c r="E47" s="32"/>
      <c r="F47" s="32"/>
      <c r="G47" s="32"/>
      <c r="H47" s="146"/>
      <c r="I47" s="146"/>
      <c r="J47" s="146"/>
      <c r="K47" s="146"/>
      <c r="L47" s="146">
        <v>161259.90992805752</v>
      </c>
      <c r="M47" s="188">
        <v>175372.13410071941</v>
      </c>
      <c r="N47" s="244">
        <v>187964.20906474817</v>
      </c>
      <c r="O47" s="218">
        <v>202079.88028776977</v>
      </c>
      <c r="P47" s="146">
        <v>188088.30287769783</v>
      </c>
      <c r="Q47" s="146">
        <v>179601.66489208629</v>
      </c>
      <c r="R47" s="146">
        <v>179332.79496402876</v>
      </c>
      <c r="S47" s="146">
        <v>189005.2182733813</v>
      </c>
      <c r="T47" s="146">
        <v>199060.26417266185</v>
      </c>
      <c r="U47" s="146">
        <v>208136.34776978416</v>
      </c>
      <c r="V47" s="146">
        <v>194041.35884892082</v>
      </c>
      <c r="W47" s="146">
        <v>189260.3</v>
      </c>
      <c r="X47" s="146">
        <v>212101.90999999997</v>
      </c>
      <c r="Y47" s="146">
        <v>173263.72999999998</v>
      </c>
      <c r="Z47" s="146">
        <v>158861.46000000002</v>
      </c>
      <c r="AA47" s="146">
        <v>174115.27999999997</v>
      </c>
      <c r="AB47" s="160">
        <v>186544.28</v>
      </c>
      <c r="AC47" s="146">
        <v>182653.95</v>
      </c>
      <c r="AD47" s="146">
        <v>190041.16000000003</v>
      </c>
      <c r="AE47" s="146">
        <v>209359.22999999998</v>
      </c>
      <c r="AF47" s="146">
        <v>205603</v>
      </c>
      <c r="AG47" s="146">
        <v>148887.35</v>
      </c>
      <c r="AH47" s="146">
        <v>166333.04999999999</v>
      </c>
      <c r="AI47" s="146">
        <v>156420.15</v>
      </c>
      <c r="AJ47" s="146">
        <v>133377.59</v>
      </c>
      <c r="AK47" s="146">
        <v>129434.06000000001</v>
      </c>
      <c r="AL47" s="146">
        <v>138176.02000000002</v>
      </c>
      <c r="AM47" s="146"/>
      <c r="AN47" s="32"/>
      <c r="AO47" s="32"/>
      <c r="AP47" s="32"/>
      <c r="AQ47" s="46" t="s">
        <v>730</v>
      </c>
      <c r="AR47" s="46" t="s">
        <v>606</v>
      </c>
      <c r="AS47" s="78"/>
      <c r="AT47" s="78"/>
      <c r="AV47" s="30"/>
      <c r="AW47" s="30"/>
      <c r="AX47" s="30"/>
      <c r="AY47" s="30"/>
      <c r="AZ47" s="30"/>
      <c r="BA47" s="30"/>
      <c r="BB47" s="30"/>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row>
    <row r="48" spans="1:83" ht="9.9499999999999993" customHeight="1">
      <c r="A48" s="48">
        <v>43</v>
      </c>
      <c r="B48" s="32" t="s">
        <v>704</v>
      </c>
      <c r="C48" s="54" t="s">
        <v>731</v>
      </c>
      <c r="D48" s="21"/>
      <c r="E48" s="21"/>
      <c r="F48" s="21"/>
      <c r="G48" s="21"/>
      <c r="H48" s="21"/>
      <c r="I48" s="21"/>
      <c r="J48" s="21"/>
      <c r="K48" s="21"/>
      <c r="L48" s="21">
        <v>11157.758999999998</v>
      </c>
      <c r="M48" s="163">
        <v>13778.545</v>
      </c>
      <c r="N48" s="228">
        <v>13569.517900000001</v>
      </c>
      <c r="O48" s="201">
        <v>15789.311799999999</v>
      </c>
      <c r="P48" s="21">
        <v>15565.7325</v>
      </c>
      <c r="Q48" s="21">
        <v>14338.246799999999</v>
      </c>
      <c r="R48" s="21">
        <v>13011.6397</v>
      </c>
      <c r="S48" s="21">
        <v>12694.2245</v>
      </c>
      <c r="T48" s="21">
        <v>12196.197099999999</v>
      </c>
      <c r="U48" s="21">
        <v>12390.958400000001</v>
      </c>
      <c r="V48" s="21">
        <v>10507.69</v>
      </c>
      <c r="W48" s="21">
        <v>10487.44</v>
      </c>
      <c r="X48" s="21">
        <v>9830.4</v>
      </c>
      <c r="Y48" s="21">
        <v>8741.01</v>
      </c>
      <c r="Z48" s="21">
        <v>8805.1</v>
      </c>
      <c r="AA48" s="21">
        <v>8617.74</v>
      </c>
      <c r="AB48" s="21">
        <v>8950.39</v>
      </c>
      <c r="AC48" s="21">
        <v>9002.36</v>
      </c>
      <c r="AD48" s="21">
        <v>9226.5</v>
      </c>
      <c r="AE48" s="21">
        <v>9740.9</v>
      </c>
      <c r="AF48" s="21">
        <v>9379.34</v>
      </c>
      <c r="AG48" s="21">
        <v>7693.05</v>
      </c>
      <c r="AH48" s="21">
        <v>7559</v>
      </c>
      <c r="AI48" s="21">
        <v>9046.5400000000009</v>
      </c>
      <c r="AJ48" s="21">
        <v>8395.43</v>
      </c>
      <c r="AK48" s="21">
        <v>8722.4500000000007</v>
      </c>
      <c r="AL48" s="21">
        <v>9081.01</v>
      </c>
      <c r="AM48" s="21"/>
      <c r="AN48" s="21"/>
      <c r="AO48" s="9"/>
      <c r="AP48" s="9"/>
      <c r="AQ48" s="46" t="s">
        <v>731</v>
      </c>
      <c r="AR48" s="46" t="s">
        <v>71</v>
      </c>
      <c r="AS48" s="78"/>
      <c r="AT48" s="78"/>
    </row>
    <row r="49" spans="1:83" ht="9.9499999999999993" customHeight="1">
      <c r="A49" s="48">
        <v>44</v>
      </c>
      <c r="B49" s="32" t="s">
        <v>704</v>
      </c>
      <c r="C49" s="159" t="s">
        <v>732</v>
      </c>
      <c r="D49" s="21"/>
      <c r="E49" s="21"/>
      <c r="F49" s="21"/>
      <c r="G49" s="21"/>
      <c r="H49" s="21"/>
      <c r="I49" s="21"/>
      <c r="J49" s="21"/>
      <c r="K49" s="21"/>
      <c r="L49" s="21">
        <v>4115.3071</v>
      </c>
      <c r="M49" s="163">
        <v>5236.9246999999996</v>
      </c>
      <c r="N49" s="228">
        <v>4833.4005999999999</v>
      </c>
      <c r="O49" s="201">
        <v>6167.6169999999993</v>
      </c>
      <c r="P49" s="21">
        <v>6177.2428</v>
      </c>
      <c r="Q49" s="21">
        <v>5611.5293000000001</v>
      </c>
      <c r="R49" s="21">
        <v>4622.5240999999996</v>
      </c>
      <c r="S49" s="21">
        <v>4660.3240999999998</v>
      </c>
      <c r="T49" s="21">
        <v>4484.8845000000001</v>
      </c>
      <c r="U49" s="21">
        <v>4559.9045999999998</v>
      </c>
      <c r="V49" s="21">
        <v>3981.68</v>
      </c>
      <c r="W49" s="21">
        <v>3988.42</v>
      </c>
      <c r="X49" s="21">
        <v>3787.09</v>
      </c>
      <c r="Y49" s="21">
        <v>3257.24</v>
      </c>
      <c r="Z49" s="21">
        <v>3611.15</v>
      </c>
      <c r="AA49" s="21">
        <v>3456.67</v>
      </c>
      <c r="AB49" s="21">
        <v>3591.45</v>
      </c>
      <c r="AC49" s="21">
        <v>3772.14</v>
      </c>
      <c r="AD49" s="21">
        <v>3895.38</v>
      </c>
      <c r="AE49" s="21">
        <v>4118.08</v>
      </c>
      <c r="AF49" s="21">
        <v>4234.33</v>
      </c>
      <c r="AG49" s="21">
        <v>3626.92</v>
      </c>
      <c r="AH49" s="21">
        <v>3743.71</v>
      </c>
      <c r="AI49" s="21">
        <v>3795.81</v>
      </c>
      <c r="AJ49" s="21">
        <v>3945.87</v>
      </c>
      <c r="AK49" s="21">
        <v>4514.32</v>
      </c>
      <c r="AL49" s="21">
        <v>4699.8</v>
      </c>
      <c r="AM49" s="21"/>
      <c r="AN49" s="21"/>
      <c r="AO49" s="9"/>
      <c r="AP49" s="9"/>
      <c r="AQ49" s="46" t="s">
        <v>732</v>
      </c>
      <c r="AR49" s="46" t="s">
        <v>71</v>
      </c>
      <c r="AS49" s="78"/>
      <c r="AT49" s="78"/>
    </row>
    <row r="50" spans="1:83" ht="9.9499999999999993" customHeight="1">
      <c r="A50" s="369"/>
      <c r="B50" s="32" t="s">
        <v>71</v>
      </c>
      <c r="C50" s="372" t="s">
        <v>895</v>
      </c>
      <c r="D50" s="269"/>
      <c r="E50" s="269"/>
      <c r="F50" s="269"/>
      <c r="G50" s="269"/>
      <c r="H50" s="269"/>
      <c r="I50" s="269"/>
      <c r="J50" s="269"/>
      <c r="K50" s="269"/>
      <c r="L50" s="269"/>
      <c r="M50" s="281"/>
      <c r="N50" s="277">
        <f t="shared" ref="N50:X50" si="2">O50</f>
        <v>717</v>
      </c>
      <c r="O50" s="251">
        <f t="shared" si="2"/>
        <v>717</v>
      </c>
      <c r="P50" s="251">
        <f t="shared" si="2"/>
        <v>717</v>
      </c>
      <c r="Q50" s="251">
        <f t="shared" si="2"/>
        <v>717</v>
      </c>
      <c r="R50" s="251">
        <f t="shared" si="2"/>
        <v>717</v>
      </c>
      <c r="S50" s="251">
        <f t="shared" si="2"/>
        <v>717</v>
      </c>
      <c r="T50" s="251">
        <f t="shared" si="2"/>
        <v>717</v>
      </c>
      <c r="U50" s="251">
        <f t="shared" si="2"/>
        <v>717</v>
      </c>
      <c r="V50" s="251">
        <f t="shared" si="2"/>
        <v>717</v>
      </c>
      <c r="W50" s="251">
        <f t="shared" si="2"/>
        <v>717</v>
      </c>
      <c r="X50" s="251">
        <f t="shared" si="2"/>
        <v>717</v>
      </c>
      <c r="Y50" s="251">
        <f>Z50</f>
        <v>717</v>
      </c>
      <c r="Z50" s="269">
        <v>717</v>
      </c>
      <c r="AA50" s="251">
        <f>Z50+(AC50-Z50)/2</f>
        <v>746.5</v>
      </c>
      <c r="AB50" s="251">
        <f>Z50+(AC50-Z50)/3*2</f>
        <v>756.33333333333337</v>
      </c>
      <c r="AC50" s="269">
        <v>776</v>
      </c>
      <c r="AD50" s="251">
        <f>AC50+(AF50-AC50)/2</f>
        <v>798</v>
      </c>
      <c r="AE50" s="251">
        <f>AC50+(AF50-AC50)/3*2</f>
        <v>805.33333333333337</v>
      </c>
      <c r="AF50" s="269">
        <v>820</v>
      </c>
      <c r="AG50" s="251">
        <f>AF50+(AI50-AF50)/2</f>
        <v>588.5</v>
      </c>
      <c r="AH50" s="251">
        <f>AF50+(AI50-AF50)/3*2</f>
        <v>511.33333333333331</v>
      </c>
      <c r="AI50" s="269">
        <v>357</v>
      </c>
      <c r="AJ50" s="251">
        <f>AI50+(AL50-AI50)/2</f>
        <v>670</v>
      </c>
      <c r="AK50" s="251">
        <f>AI50+(AL50-AI50)/3*2</f>
        <v>774.33333333333326</v>
      </c>
      <c r="AL50" s="269">
        <v>983</v>
      </c>
      <c r="AM50" s="269"/>
      <c r="AN50" s="269"/>
      <c r="AO50" s="322"/>
      <c r="AP50" s="322"/>
      <c r="AQ50" s="311" t="s">
        <v>893</v>
      </c>
      <c r="AR50" s="46" t="s">
        <v>71</v>
      </c>
      <c r="AS50" s="373" t="s">
        <v>894</v>
      </c>
      <c r="AT50" s="373"/>
    </row>
    <row r="51" spans="1:83" s="5" customFormat="1" ht="9.9499999999999993" customHeight="1">
      <c r="A51" s="48">
        <v>45</v>
      </c>
      <c r="B51" s="31"/>
      <c r="C51" s="54"/>
      <c r="D51" s="20"/>
      <c r="E51" s="20"/>
      <c r="F51" s="20"/>
      <c r="G51" s="20"/>
      <c r="H51" s="20"/>
      <c r="I51" s="20"/>
      <c r="J51" s="20"/>
      <c r="K51" s="20"/>
      <c r="L51" s="20"/>
      <c r="M51" s="164"/>
      <c r="N51" s="222"/>
      <c r="O51" s="191"/>
      <c r="P51" s="20"/>
      <c r="Q51" s="20"/>
      <c r="R51" s="20"/>
      <c r="S51" s="20"/>
      <c r="T51" s="20"/>
      <c r="U51" s="20"/>
      <c r="V51" s="20"/>
      <c r="W51" s="20"/>
      <c r="X51" s="20"/>
      <c r="Y51" s="20"/>
      <c r="Z51" s="20"/>
      <c r="AA51" s="20"/>
      <c r="AB51" s="21"/>
      <c r="AC51" s="20"/>
      <c r="AD51" s="21"/>
      <c r="AE51" s="21"/>
      <c r="AF51" s="21"/>
      <c r="AG51" s="21"/>
      <c r="AH51" s="21"/>
      <c r="AI51" s="21"/>
      <c r="AJ51" s="21"/>
      <c r="AK51" s="21"/>
      <c r="AL51" s="21"/>
      <c r="AM51" s="21"/>
      <c r="AN51" s="21"/>
      <c r="AO51" s="21"/>
      <c r="AP51" s="21"/>
      <c r="AQ51" s="36"/>
      <c r="AR51" s="36"/>
      <c r="AS51" s="74"/>
      <c r="AT51" s="74"/>
    </row>
    <row r="52" spans="1:83" s="5" customFormat="1" ht="9.9499999999999993" customHeight="1">
      <c r="A52" s="48">
        <v>46</v>
      </c>
      <c r="B52" s="31" t="s">
        <v>113</v>
      </c>
      <c r="C52" s="1" t="s">
        <v>73</v>
      </c>
      <c r="D52" s="20">
        <v>366</v>
      </c>
      <c r="E52" s="20">
        <v>372</v>
      </c>
      <c r="F52" s="20">
        <v>331</v>
      </c>
      <c r="G52" s="20">
        <v>332</v>
      </c>
      <c r="H52" s="20">
        <v>286</v>
      </c>
      <c r="I52" s="20">
        <v>305</v>
      </c>
      <c r="J52" s="20">
        <v>340</v>
      </c>
      <c r="K52" s="20">
        <v>307</v>
      </c>
      <c r="L52" s="20">
        <v>392</v>
      </c>
      <c r="M52" s="164">
        <v>313</v>
      </c>
      <c r="N52" s="222">
        <v>334.262</v>
      </c>
      <c r="O52" s="191">
        <v>352.714</v>
      </c>
      <c r="P52" s="20">
        <v>293.36399999999998</v>
      </c>
      <c r="Q52" s="20">
        <v>352.15499999999997</v>
      </c>
      <c r="R52" s="20">
        <v>257.04199999999997</v>
      </c>
      <c r="S52" s="20">
        <v>302.76900000000001</v>
      </c>
      <c r="T52" s="20">
        <v>273.69200000000001</v>
      </c>
      <c r="U52" s="20">
        <v>317.86799999999999</v>
      </c>
      <c r="V52" s="20">
        <v>336.202</v>
      </c>
      <c r="W52" s="20">
        <v>330.173</v>
      </c>
      <c r="X52" s="20">
        <v>312.38900000000001</v>
      </c>
      <c r="Y52" s="20">
        <v>351.392</v>
      </c>
      <c r="Z52" s="20">
        <v>294.87299999999999</v>
      </c>
      <c r="AA52" s="20">
        <v>355.74700000000001</v>
      </c>
      <c r="AB52" s="21">
        <v>326.935</v>
      </c>
      <c r="AC52" s="20">
        <v>332.25700000000001</v>
      </c>
      <c r="AD52" s="20">
        <v>348.529</v>
      </c>
      <c r="AE52" s="20">
        <v>280.12299999999999</v>
      </c>
      <c r="AF52" s="20">
        <v>263.03399999999999</v>
      </c>
      <c r="AG52" s="20">
        <v>262.22800000000001</v>
      </c>
      <c r="AH52" s="20">
        <v>287.529</v>
      </c>
      <c r="AI52" s="20">
        <v>297.59899999999999</v>
      </c>
      <c r="AJ52" s="20">
        <v>248.46600000000001</v>
      </c>
      <c r="AK52" s="20">
        <v>278.488</v>
      </c>
      <c r="AL52" s="20">
        <v>313.45800000000003</v>
      </c>
      <c r="AM52" s="20"/>
      <c r="AN52" s="20"/>
      <c r="AO52" s="20"/>
      <c r="AP52" s="20"/>
      <c r="AQ52" s="36" t="s">
        <v>73</v>
      </c>
      <c r="AR52" s="36" t="s">
        <v>113</v>
      </c>
      <c r="AS52" s="71"/>
      <c r="AT52" s="71"/>
      <c r="AU52" s="4"/>
    </row>
    <row r="53" spans="1:83" s="5" customFormat="1" ht="9.9499999999999993" customHeight="1">
      <c r="A53" s="48">
        <v>47</v>
      </c>
      <c r="B53" s="31" t="s">
        <v>113</v>
      </c>
      <c r="C53" s="1" t="s">
        <v>74</v>
      </c>
      <c r="D53" s="20">
        <v>6947</v>
      </c>
      <c r="E53" s="20">
        <v>6818</v>
      </c>
      <c r="F53" s="20">
        <v>8183</v>
      </c>
      <c r="G53" s="20">
        <v>8248</v>
      </c>
      <c r="H53" s="20">
        <v>4914</v>
      </c>
      <c r="I53" s="20">
        <v>3816</v>
      </c>
      <c r="J53" s="20">
        <v>2480</v>
      </c>
      <c r="K53" s="20">
        <v>3708</v>
      </c>
      <c r="L53" s="20">
        <v>4365</v>
      </c>
      <c r="M53" s="164">
        <v>4898</v>
      </c>
      <c r="N53" s="222">
        <v>6722</v>
      </c>
      <c r="O53" s="191">
        <v>5607</v>
      </c>
      <c r="P53" s="20">
        <v>5639</v>
      </c>
      <c r="Q53" s="20">
        <v>5016.8710000000001</v>
      </c>
      <c r="R53" s="20">
        <v>5773.1459999999997</v>
      </c>
      <c r="S53" s="20">
        <v>3837.4949999999999</v>
      </c>
      <c r="T53" s="20">
        <v>4663.1809999999996</v>
      </c>
      <c r="U53" s="20">
        <v>4913.0609999999997</v>
      </c>
      <c r="V53" s="20">
        <v>4757.835</v>
      </c>
      <c r="W53" s="20">
        <v>5289.5169999999998</v>
      </c>
      <c r="X53" s="20">
        <v>5087.5029999999997</v>
      </c>
      <c r="Y53" s="20">
        <v>6187.76</v>
      </c>
      <c r="Z53" s="20">
        <v>5267.1109999999999</v>
      </c>
      <c r="AA53" s="20">
        <v>5943.6009999999997</v>
      </c>
      <c r="AB53" s="21">
        <v>4310.04</v>
      </c>
      <c r="AC53" s="20">
        <v>4052.741</v>
      </c>
      <c r="AD53" s="20">
        <v>2894.489</v>
      </c>
      <c r="AE53" s="20">
        <v>2840.4650000000001</v>
      </c>
      <c r="AF53" s="20">
        <v>2695.739</v>
      </c>
      <c r="AG53" s="20">
        <v>2237.7959999999998</v>
      </c>
      <c r="AH53" s="20">
        <v>3323.9830000000002</v>
      </c>
      <c r="AI53" s="20">
        <v>1629.4359999999999</v>
      </c>
      <c r="AJ53" s="20">
        <v>5068.2870000000003</v>
      </c>
      <c r="AK53" s="20">
        <v>4281.4409999999998</v>
      </c>
      <c r="AL53" s="20">
        <v>4055.4430000000002</v>
      </c>
      <c r="AM53" s="20"/>
      <c r="AN53" s="20"/>
      <c r="AO53" s="20"/>
      <c r="AP53" s="20"/>
      <c r="AQ53" s="36" t="s">
        <v>74</v>
      </c>
      <c r="AR53" s="36" t="s">
        <v>113</v>
      </c>
      <c r="AS53" s="71"/>
      <c r="AT53" s="71"/>
      <c r="AU53" s="4"/>
    </row>
    <row r="54" spans="1:83" s="5" customFormat="1" ht="9.9499999999999993" customHeight="1">
      <c r="A54" s="48">
        <v>48</v>
      </c>
      <c r="B54" s="31" t="s">
        <v>113</v>
      </c>
      <c r="C54" s="1" t="s">
        <v>75</v>
      </c>
      <c r="D54" s="20">
        <v>0</v>
      </c>
      <c r="E54" s="20">
        <v>0</v>
      </c>
      <c r="F54" s="20">
        <v>0</v>
      </c>
      <c r="G54" s="20">
        <v>597</v>
      </c>
      <c r="H54" s="20">
        <v>4410</v>
      </c>
      <c r="I54" s="20">
        <v>3453</v>
      </c>
      <c r="J54" s="20">
        <v>3545</v>
      </c>
      <c r="K54" s="20">
        <v>3370</v>
      </c>
      <c r="L54" s="20">
        <v>3603</v>
      </c>
      <c r="M54" s="164">
        <v>3197</v>
      </c>
      <c r="N54" s="222">
        <v>3016.5340000000001</v>
      </c>
      <c r="O54" s="191">
        <v>3552.2759999999998</v>
      </c>
      <c r="P54" s="20">
        <v>3311.2750000000001</v>
      </c>
      <c r="Q54" s="20">
        <v>3472.5770000000002</v>
      </c>
      <c r="R54" s="20">
        <v>4137.8779999999997</v>
      </c>
      <c r="S54" s="20">
        <v>8458.9779999999992</v>
      </c>
      <c r="T54" s="20">
        <v>10002.605</v>
      </c>
      <c r="U54" s="20">
        <v>9469.018</v>
      </c>
      <c r="V54" s="20">
        <v>10701.656000000001</v>
      </c>
      <c r="W54" s="20">
        <v>9879.5049999999992</v>
      </c>
      <c r="X54" s="20">
        <v>10673.413</v>
      </c>
      <c r="Y54" s="20">
        <v>11933.718000000001</v>
      </c>
      <c r="Z54" s="20">
        <v>15547.031999999999</v>
      </c>
      <c r="AA54" s="20">
        <v>13577.893</v>
      </c>
      <c r="AB54" s="21">
        <v>13953.28</v>
      </c>
      <c r="AC54" s="20">
        <v>7431.8130000000001</v>
      </c>
      <c r="AD54" s="20">
        <v>6857.3789999999999</v>
      </c>
      <c r="AE54" s="20">
        <v>10704.745999999999</v>
      </c>
      <c r="AF54" s="20">
        <v>12092.343999999999</v>
      </c>
      <c r="AG54" s="20">
        <v>13054.875</v>
      </c>
      <c r="AH54" s="20">
        <v>12485.927</v>
      </c>
      <c r="AI54" s="17">
        <v>0</v>
      </c>
      <c r="AJ54" s="17">
        <v>0</v>
      </c>
      <c r="AK54" s="17">
        <v>0</v>
      </c>
      <c r="AL54" s="17">
        <v>0</v>
      </c>
      <c r="AM54" s="17"/>
      <c r="AN54" s="17"/>
      <c r="AO54" s="17"/>
      <c r="AP54" s="17"/>
      <c r="AQ54" s="36" t="s">
        <v>75</v>
      </c>
      <c r="AR54" s="36" t="s">
        <v>113</v>
      </c>
      <c r="AS54" s="71"/>
      <c r="AT54" s="71"/>
      <c r="AU54" s="4"/>
    </row>
    <row r="55" spans="1:83" s="5" customFormat="1" ht="9.9499999999999993" customHeight="1">
      <c r="A55" s="48">
        <v>49</v>
      </c>
      <c r="B55" s="31" t="s">
        <v>113</v>
      </c>
      <c r="C55" s="1" t="s">
        <v>76</v>
      </c>
      <c r="D55" s="20">
        <v>0</v>
      </c>
      <c r="E55" s="20">
        <v>0</v>
      </c>
      <c r="F55" s="20">
        <v>0</v>
      </c>
      <c r="G55" s="20">
        <v>0</v>
      </c>
      <c r="H55" s="20">
        <v>0</v>
      </c>
      <c r="I55" s="20">
        <v>0</v>
      </c>
      <c r="J55" s="17">
        <v>0</v>
      </c>
      <c r="K55" s="17">
        <v>0</v>
      </c>
      <c r="L55" s="17">
        <v>0</v>
      </c>
      <c r="M55" s="171">
        <v>0</v>
      </c>
      <c r="N55" s="227">
        <v>0</v>
      </c>
      <c r="O55" s="197">
        <v>0</v>
      </c>
      <c r="P55" s="17">
        <v>0</v>
      </c>
      <c r="Q55" s="17">
        <v>0</v>
      </c>
      <c r="R55" s="17">
        <v>0</v>
      </c>
      <c r="S55" s="17">
        <v>0</v>
      </c>
      <c r="T55" s="17">
        <v>0</v>
      </c>
      <c r="U55" s="17">
        <v>0</v>
      </c>
      <c r="V55" s="17">
        <v>0</v>
      </c>
      <c r="W55" s="17">
        <v>0</v>
      </c>
      <c r="X55" s="17">
        <v>0</v>
      </c>
      <c r="Y55" s="17">
        <v>0</v>
      </c>
      <c r="Z55" s="17">
        <v>0</v>
      </c>
      <c r="AA55" s="17">
        <v>0</v>
      </c>
      <c r="AB55" s="18">
        <v>0</v>
      </c>
      <c r="AC55" s="17">
        <v>0</v>
      </c>
      <c r="AD55" s="17">
        <v>0</v>
      </c>
      <c r="AE55" s="17">
        <v>0</v>
      </c>
      <c r="AF55" s="17">
        <v>0</v>
      </c>
      <c r="AG55" s="17">
        <v>0</v>
      </c>
      <c r="AH55" s="17">
        <v>0</v>
      </c>
      <c r="AI55" s="17">
        <v>0</v>
      </c>
      <c r="AJ55" s="17">
        <v>2.468</v>
      </c>
      <c r="AK55" s="17">
        <v>2.1930000000000001</v>
      </c>
      <c r="AL55" s="17">
        <v>2.9220000000000002</v>
      </c>
      <c r="AM55" s="17"/>
      <c r="AN55" s="17"/>
      <c r="AO55" s="17"/>
      <c r="AP55" s="17"/>
      <c r="AQ55" s="36" t="s">
        <v>76</v>
      </c>
      <c r="AR55" s="36" t="s">
        <v>113</v>
      </c>
      <c r="AS55" s="71"/>
      <c r="AT55" s="71"/>
      <c r="AU55" s="4"/>
    </row>
    <row r="56" spans="1:83" s="5" customFormat="1" ht="9.9499999999999993" customHeight="1">
      <c r="A56" s="48">
        <v>50</v>
      </c>
      <c r="B56" s="31" t="s">
        <v>113</v>
      </c>
      <c r="C56" s="1" t="s">
        <v>562</v>
      </c>
      <c r="D56" s="20">
        <v>1624.3409999999999</v>
      </c>
      <c r="E56" s="20">
        <v>1704.2</v>
      </c>
      <c r="F56" s="20">
        <v>1775.39</v>
      </c>
      <c r="G56" s="20">
        <v>1884.962</v>
      </c>
      <c r="H56" s="20">
        <v>1990.672</v>
      </c>
      <c r="I56" s="20">
        <v>2062.3319999999999</v>
      </c>
      <c r="J56" s="20">
        <v>2146.3029999999999</v>
      </c>
      <c r="K56" s="20">
        <v>2267.2289999999998</v>
      </c>
      <c r="L56" s="20">
        <v>2403.174</v>
      </c>
      <c r="M56" s="164">
        <v>2575.5149999999999</v>
      </c>
      <c r="N56" s="222">
        <v>2729.7269999999999</v>
      </c>
      <c r="O56" s="191">
        <v>2904.6129999999998</v>
      </c>
      <c r="P56" s="20">
        <v>3093.3130000000001</v>
      </c>
      <c r="Q56" s="20">
        <v>3240.4679999999998</v>
      </c>
      <c r="R56" s="20">
        <v>3468.16</v>
      </c>
      <c r="S56" s="20">
        <v>3649.6030000000001</v>
      </c>
      <c r="T56" s="20">
        <v>3782.0729999999999</v>
      </c>
      <c r="U56" s="20">
        <v>3903.8580000000002</v>
      </c>
      <c r="V56" s="20">
        <v>4000.7579999999998</v>
      </c>
      <c r="W56" s="20">
        <v>4148.9679999999998</v>
      </c>
      <c r="X56" s="20">
        <v>4276.6139999999996</v>
      </c>
      <c r="Y56" s="20">
        <v>4231.1049999999996</v>
      </c>
      <c r="Z56" s="20">
        <v>4385.4579999999996</v>
      </c>
      <c r="AA56" s="20">
        <v>4395.8450000000003</v>
      </c>
      <c r="AB56" s="21">
        <v>4568.0609999999997</v>
      </c>
      <c r="AC56" s="20">
        <v>4740.357</v>
      </c>
      <c r="AD56" s="20">
        <v>4750.2889999999998</v>
      </c>
      <c r="AE56" s="20">
        <v>4949.5020000000004</v>
      </c>
      <c r="AF56" s="20">
        <v>4892.8789999999999</v>
      </c>
      <c r="AG56" s="20">
        <v>4972.0829999999996</v>
      </c>
      <c r="AH56" s="20">
        <v>5232.4170000000004</v>
      </c>
      <c r="AI56" s="20">
        <v>4810.9970000000003</v>
      </c>
      <c r="AJ56" s="20">
        <v>5005.6059999999998</v>
      </c>
      <c r="AK56" s="20">
        <v>5000.4830000000002</v>
      </c>
      <c r="AL56" s="20">
        <v>4920.7060000000001</v>
      </c>
      <c r="AM56" s="20"/>
      <c r="AN56" s="20"/>
      <c r="AO56" s="20"/>
      <c r="AP56" s="20"/>
      <c r="AQ56" s="36" t="s">
        <v>562</v>
      </c>
      <c r="AR56" s="36" t="s">
        <v>113</v>
      </c>
      <c r="AS56" s="71"/>
      <c r="AT56" s="71"/>
      <c r="AU56" s="4"/>
    </row>
    <row r="57" spans="1:83" s="5" customFormat="1" ht="9.9499999999999993" customHeight="1">
      <c r="A57" s="48">
        <v>51</v>
      </c>
      <c r="B57" s="31" t="s">
        <v>113</v>
      </c>
      <c r="C57" s="1" t="s">
        <v>563</v>
      </c>
      <c r="D57" s="20">
        <v>2089.1559999999999</v>
      </c>
      <c r="E57" s="20">
        <v>2230.451</v>
      </c>
      <c r="F57" s="20">
        <v>2359.9349999999999</v>
      </c>
      <c r="G57" s="20">
        <v>2547.3780000000002</v>
      </c>
      <c r="H57" s="20">
        <v>2688.4340000000002</v>
      </c>
      <c r="I57" s="20">
        <v>2844.288</v>
      </c>
      <c r="J57" s="20">
        <v>2976.0120000000002</v>
      </c>
      <c r="K57" s="20">
        <v>3193.107</v>
      </c>
      <c r="L57" s="20">
        <v>3222.9160000000002</v>
      </c>
      <c r="M57" s="164">
        <v>3386.9940000000001</v>
      </c>
      <c r="N57" s="222">
        <v>3612.8420000000001</v>
      </c>
      <c r="O57" s="191">
        <v>3785.7730000000001</v>
      </c>
      <c r="P57" s="20">
        <v>3948.819</v>
      </c>
      <c r="Q57" s="20">
        <v>4056.3620000000001</v>
      </c>
      <c r="R57" s="20">
        <v>4544.1270000000004</v>
      </c>
      <c r="S57" s="20">
        <v>4569.0129999999999</v>
      </c>
      <c r="T57" s="20">
        <v>4753.3450000000003</v>
      </c>
      <c r="U57" s="20">
        <v>4987.6880000000001</v>
      </c>
      <c r="V57" s="20">
        <v>5080.0249999999996</v>
      </c>
      <c r="W57" s="20">
        <v>5293.4660000000003</v>
      </c>
      <c r="X57" s="20">
        <v>5475.19</v>
      </c>
      <c r="Y57" s="20">
        <v>5037.33</v>
      </c>
      <c r="Z57" s="20">
        <v>5417.4870000000001</v>
      </c>
      <c r="AA57" s="20">
        <v>5414.4639999999999</v>
      </c>
      <c r="AB57" s="21">
        <v>5678.1469999999999</v>
      </c>
      <c r="AC57" s="20">
        <v>5815.5609999999997</v>
      </c>
      <c r="AD57" s="20">
        <v>5826.4269999999997</v>
      </c>
      <c r="AE57" s="20">
        <v>6004.2250000000004</v>
      </c>
      <c r="AF57" s="20">
        <v>5826.02</v>
      </c>
      <c r="AG57" s="20">
        <v>5722.2420000000002</v>
      </c>
      <c r="AH57" s="20">
        <v>5788.7860000000001</v>
      </c>
      <c r="AI57" s="20">
        <v>4837.5320000000002</v>
      </c>
      <c r="AJ57" s="20">
        <v>5303.37</v>
      </c>
      <c r="AK57" s="20">
        <v>5358.5370000000003</v>
      </c>
      <c r="AL57" s="20">
        <v>5360.3490000000002</v>
      </c>
      <c r="AM57" s="20"/>
      <c r="AN57" s="20"/>
      <c r="AO57" s="20"/>
      <c r="AP57" s="20"/>
      <c r="AQ57" s="36" t="s">
        <v>563</v>
      </c>
      <c r="AR57" s="36" t="s">
        <v>113</v>
      </c>
      <c r="AS57" s="71" t="s">
        <v>561</v>
      </c>
      <c r="AT57" s="71"/>
      <c r="AU57" s="4"/>
    </row>
    <row r="58" spans="1:83" s="5" customFormat="1" ht="9.9499999999999993" customHeight="1">
      <c r="A58" s="48">
        <v>52</v>
      </c>
      <c r="B58" s="31" t="s">
        <v>113</v>
      </c>
      <c r="C58" s="1" t="s">
        <v>564</v>
      </c>
      <c r="D58" s="20">
        <v>2561.9270000000001</v>
      </c>
      <c r="E58" s="20">
        <v>2542.08</v>
      </c>
      <c r="F58" s="20">
        <v>2707.2510000000002</v>
      </c>
      <c r="G58" s="20">
        <v>2843.415</v>
      </c>
      <c r="H58" s="20">
        <v>2944.0970000000002</v>
      </c>
      <c r="I58" s="20">
        <v>3084.547</v>
      </c>
      <c r="J58" s="20">
        <v>3048.5740000000001</v>
      </c>
      <c r="K58" s="20">
        <v>2765.998</v>
      </c>
      <c r="L58" s="20">
        <v>3041.4830000000002</v>
      </c>
      <c r="M58" s="164">
        <v>3327.09</v>
      </c>
      <c r="N58" s="222">
        <v>3514.4119999999998</v>
      </c>
      <c r="O58" s="191">
        <v>3419.1309999999999</v>
      </c>
      <c r="P58" s="20">
        <v>3322.0630000000001</v>
      </c>
      <c r="Q58" s="20">
        <v>3296.6030000000001</v>
      </c>
      <c r="R58" s="20">
        <v>3528.364</v>
      </c>
      <c r="S58" s="20">
        <v>3622.8449999999998</v>
      </c>
      <c r="T58" s="20">
        <v>3937.7289999999998</v>
      </c>
      <c r="U58" s="20">
        <v>4116.75</v>
      </c>
      <c r="V58" s="20">
        <v>4028.145</v>
      </c>
      <c r="W58" s="20">
        <v>4204.9430000000002</v>
      </c>
      <c r="X58" s="20">
        <v>4360.3329999999996</v>
      </c>
      <c r="Y58" s="20">
        <v>4522.8090000000002</v>
      </c>
      <c r="Z58" s="20">
        <v>4263.2740000000003</v>
      </c>
      <c r="AA58" s="20">
        <v>4272.9350000000004</v>
      </c>
      <c r="AB58" s="21">
        <v>4417.1729999999998</v>
      </c>
      <c r="AC58" s="20">
        <v>4493.1540000000005</v>
      </c>
      <c r="AD58" s="20">
        <v>4639.5200000000004</v>
      </c>
      <c r="AE58" s="20">
        <v>4721.5320000000002</v>
      </c>
      <c r="AF58" s="20">
        <v>4300.0940000000001</v>
      </c>
      <c r="AG58" s="20">
        <v>4009.3119999999999</v>
      </c>
      <c r="AH58" s="20">
        <v>4164.6009999999997</v>
      </c>
      <c r="AI58" s="20">
        <v>2945.76</v>
      </c>
      <c r="AJ58" s="20">
        <v>3549.0259999999998</v>
      </c>
      <c r="AK58" s="20">
        <v>3652.663</v>
      </c>
      <c r="AL58" s="20">
        <v>3612.5940000000001</v>
      </c>
      <c r="AM58" s="20"/>
      <c r="AN58" s="20"/>
      <c r="AO58" s="20"/>
      <c r="AP58" s="20"/>
      <c r="AQ58" s="36" t="s">
        <v>564</v>
      </c>
      <c r="AR58" s="36" t="s">
        <v>113</v>
      </c>
      <c r="AS58" s="71"/>
      <c r="AT58" s="71"/>
      <c r="AU58" s="4"/>
    </row>
    <row r="59" spans="1:83" s="5" customFormat="1" ht="9.9499999999999993" customHeight="1">
      <c r="A59" s="48">
        <v>53</v>
      </c>
      <c r="B59" s="31" t="s">
        <v>113</v>
      </c>
      <c r="C59" s="1" t="s">
        <v>565</v>
      </c>
      <c r="D59" s="20">
        <v>6275.424</v>
      </c>
      <c r="E59" s="20">
        <v>6476.7309999999998</v>
      </c>
      <c r="F59" s="20">
        <v>6842.576</v>
      </c>
      <c r="G59" s="20">
        <v>7275.7550000000001</v>
      </c>
      <c r="H59" s="20">
        <v>7623.2030000000004</v>
      </c>
      <c r="I59" s="20">
        <v>7991.1670000000004</v>
      </c>
      <c r="J59" s="20">
        <v>8170.8890000000001</v>
      </c>
      <c r="K59" s="20">
        <v>8226.3340000000007</v>
      </c>
      <c r="L59" s="20">
        <v>8667.5730000000003</v>
      </c>
      <c r="M59" s="164">
        <v>9289.5990000000002</v>
      </c>
      <c r="N59" s="222">
        <v>9856.9809999999998</v>
      </c>
      <c r="O59" s="191">
        <v>10109.517</v>
      </c>
      <c r="P59" s="20">
        <v>10364.195</v>
      </c>
      <c r="Q59" s="20">
        <v>10593.433000000001</v>
      </c>
      <c r="R59" s="20">
        <v>11540.651</v>
      </c>
      <c r="S59" s="20">
        <v>11841.460999999999</v>
      </c>
      <c r="T59" s="20">
        <v>12473.147000000001</v>
      </c>
      <c r="U59" s="20">
        <v>13008.296</v>
      </c>
      <c r="V59" s="20">
        <v>13108.928</v>
      </c>
      <c r="W59" s="20">
        <v>13647.377</v>
      </c>
      <c r="X59" s="20">
        <v>14112.137000000001</v>
      </c>
      <c r="Y59" s="20">
        <v>13791.244000000001</v>
      </c>
      <c r="Z59" s="20">
        <v>14066.218999999999</v>
      </c>
      <c r="AA59" s="20">
        <v>14083.244000000001</v>
      </c>
      <c r="AB59" s="21">
        <v>14663.380999999999</v>
      </c>
      <c r="AC59" s="20">
        <v>15049.072</v>
      </c>
      <c r="AD59" s="20">
        <v>15216.236000000001</v>
      </c>
      <c r="AE59" s="20">
        <v>15675.259</v>
      </c>
      <c r="AF59" s="20">
        <v>15018.993</v>
      </c>
      <c r="AG59" s="20">
        <v>14703.637000000001</v>
      </c>
      <c r="AH59" s="20">
        <v>15185.804</v>
      </c>
      <c r="AI59" s="20">
        <v>12594.289000000001</v>
      </c>
      <c r="AJ59" s="20">
        <v>13858.002</v>
      </c>
      <c r="AK59" s="20">
        <v>14011.683000000001</v>
      </c>
      <c r="AL59" s="20">
        <v>13893.648999999999</v>
      </c>
      <c r="AM59" s="20"/>
      <c r="AN59" s="20"/>
      <c r="AO59" s="20"/>
      <c r="AP59" s="20"/>
      <c r="AQ59" s="36" t="s">
        <v>565</v>
      </c>
      <c r="AR59" s="36" t="s">
        <v>113</v>
      </c>
      <c r="AS59" s="71"/>
      <c r="AT59" s="71"/>
      <c r="AU59" s="4"/>
    </row>
    <row r="60" spans="1:83" s="5" customFormat="1" ht="9.9499999999999993" customHeight="1">
      <c r="A60" s="48">
        <v>54</v>
      </c>
      <c r="B60" s="79" t="s">
        <v>113</v>
      </c>
      <c r="C60" s="22" t="s">
        <v>459</v>
      </c>
      <c r="D60" s="23">
        <f t="shared" ref="D60:AL60" si="3">D59/D9*1000</f>
        <v>3013.6693687809748</v>
      </c>
      <c r="E60" s="23">
        <f t="shared" si="3"/>
        <v>3078.8678308886442</v>
      </c>
      <c r="F60" s="23">
        <f t="shared" si="3"/>
        <v>3219.3343285674696</v>
      </c>
      <c r="G60" s="23">
        <f t="shared" si="3"/>
        <v>3393.0233620975896</v>
      </c>
      <c r="H60" s="23">
        <f t="shared" si="3"/>
        <v>3528.4210146289265</v>
      </c>
      <c r="I60" s="23">
        <f t="shared" si="3"/>
        <v>3671.9135043732581</v>
      </c>
      <c r="J60" s="23">
        <f t="shared" si="3"/>
        <v>3731.6538607682805</v>
      </c>
      <c r="K60" s="23">
        <f t="shared" si="3"/>
        <v>3728.5502619986596</v>
      </c>
      <c r="L60" s="23">
        <f t="shared" si="3"/>
        <v>3901.9621966410323</v>
      </c>
      <c r="M60" s="173">
        <f t="shared" si="3"/>
        <v>4154.3959117906306</v>
      </c>
      <c r="N60" s="222">
        <f t="shared" si="3"/>
        <v>4383.6899025953517</v>
      </c>
      <c r="O60" s="199">
        <f t="shared" si="3"/>
        <v>4461.088054435817</v>
      </c>
      <c r="P60" s="23">
        <f t="shared" si="3"/>
        <v>4540.3487206086511</v>
      </c>
      <c r="Q60" s="23">
        <f t="shared" si="3"/>
        <v>4610.2141248784719</v>
      </c>
      <c r="R60" s="23">
        <f t="shared" si="3"/>
        <v>4992.4170587410817</v>
      </c>
      <c r="S60" s="23">
        <f t="shared" si="3"/>
        <v>5084.9240726418893</v>
      </c>
      <c r="T60" s="23">
        <f t="shared" si="3"/>
        <v>5330.1495825840821</v>
      </c>
      <c r="U60" s="23">
        <f t="shared" si="3"/>
        <v>5532.7540689783646</v>
      </c>
      <c r="V60" s="23">
        <f t="shared" si="3"/>
        <v>5556.570599226171</v>
      </c>
      <c r="W60" s="23">
        <f t="shared" si="3"/>
        <v>5771.4542715701464</v>
      </c>
      <c r="X60" s="23">
        <f t="shared" si="3"/>
        <v>5967.0769556025371</v>
      </c>
      <c r="Y60" s="23">
        <f t="shared" si="3"/>
        <v>5821.5466441536519</v>
      </c>
      <c r="Z60" s="23">
        <f t="shared" si="3"/>
        <v>5937.618826509075</v>
      </c>
      <c r="AA60" s="23">
        <f t="shared" si="3"/>
        <v>5944.8054031236807</v>
      </c>
      <c r="AB60" s="23">
        <f t="shared" si="3"/>
        <v>6197.5405748098055</v>
      </c>
      <c r="AC60" s="23">
        <f t="shared" si="3"/>
        <v>6376.7254237288134</v>
      </c>
      <c r="AD60" s="23">
        <f t="shared" si="3"/>
        <v>6453.0262934690427</v>
      </c>
      <c r="AE60" s="23">
        <f t="shared" si="3"/>
        <v>6658.9885301614277</v>
      </c>
      <c r="AF60" s="23">
        <f t="shared" si="3"/>
        <v>6393.7816091954019</v>
      </c>
      <c r="AG60" s="23">
        <f t="shared" si="3"/>
        <v>6262.1963373083481</v>
      </c>
      <c r="AH60" s="23">
        <f t="shared" si="3"/>
        <v>6467.5485519591139</v>
      </c>
      <c r="AI60" s="23">
        <f t="shared" si="3"/>
        <v>5414.5696474634569</v>
      </c>
      <c r="AJ60" s="23">
        <f t="shared" si="3"/>
        <v>5950.1940747101762</v>
      </c>
      <c r="AK60" s="23">
        <f t="shared" si="3"/>
        <v>6005.8649807115307</v>
      </c>
      <c r="AL60" s="23">
        <f t="shared" si="3"/>
        <v>5950.1708779443252</v>
      </c>
      <c r="AM60" s="23"/>
      <c r="AN60" s="23"/>
      <c r="AO60" s="23"/>
      <c r="AP60" s="23"/>
      <c r="AQ60" s="40" t="s">
        <v>459</v>
      </c>
      <c r="AR60" s="40" t="s">
        <v>113</v>
      </c>
      <c r="AS60" s="72"/>
      <c r="AT60" s="73"/>
      <c r="AU60" s="4"/>
    </row>
    <row r="61" spans="1:83" s="5" customFormat="1" ht="9.9499999999999993" customHeight="1">
      <c r="A61" s="48">
        <v>55</v>
      </c>
      <c r="B61" s="31" t="s">
        <v>113</v>
      </c>
      <c r="C61" s="1" t="s">
        <v>395</v>
      </c>
      <c r="D61" s="20"/>
      <c r="E61" s="20"/>
      <c r="F61" s="20"/>
      <c r="G61" s="20"/>
      <c r="H61" s="20"/>
      <c r="I61" s="20"/>
      <c r="J61" s="20"/>
      <c r="K61" s="20"/>
      <c r="L61" s="20"/>
      <c r="M61" s="164"/>
      <c r="N61" s="222"/>
      <c r="O61" s="191"/>
      <c r="P61" s="20"/>
      <c r="Q61" s="20"/>
      <c r="R61" s="20"/>
      <c r="S61" s="20"/>
      <c r="T61" s="20"/>
      <c r="U61" s="20"/>
      <c r="V61" s="20"/>
      <c r="W61" s="20"/>
      <c r="X61" s="20"/>
      <c r="Y61" s="20"/>
      <c r="Z61" s="20"/>
      <c r="AA61" s="20"/>
      <c r="AB61" s="21"/>
      <c r="AC61" s="20"/>
      <c r="AD61" s="20"/>
      <c r="AE61" s="20"/>
      <c r="AF61" s="20"/>
      <c r="AG61" s="20"/>
      <c r="AH61" s="20">
        <v>0</v>
      </c>
      <c r="AI61" s="20">
        <v>0</v>
      </c>
      <c r="AJ61" s="20">
        <v>0</v>
      </c>
      <c r="AK61" s="20">
        <v>0</v>
      </c>
      <c r="AL61" s="20">
        <v>0</v>
      </c>
      <c r="AM61" s="20">
        <v>0</v>
      </c>
      <c r="AN61" s="20"/>
      <c r="AO61" s="20"/>
      <c r="AP61" s="20"/>
      <c r="AQ61" s="36" t="s">
        <v>395</v>
      </c>
      <c r="AR61" s="36" t="s">
        <v>113</v>
      </c>
      <c r="AS61" s="71"/>
      <c r="AT61" s="71"/>
      <c r="AU61" s="4"/>
    </row>
    <row r="62" spans="1:83" s="5" customFormat="1" ht="9.9499999999999993" customHeight="1">
      <c r="A62" s="48">
        <v>56</v>
      </c>
      <c r="B62" s="31" t="s">
        <v>113</v>
      </c>
      <c r="C62" s="1" t="s">
        <v>174</v>
      </c>
      <c r="D62" s="20"/>
      <c r="E62" s="20"/>
      <c r="F62" s="20"/>
      <c r="G62" s="20"/>
      <c r="H62" s="20"/>
      <c r="I62" s="20"/>
      <c r="J62" s="20"/>
      <c r="K62" s="20"/>
      <c r="L62" s="20"/>
      <c r="M62" s="164"/>
      <c r="N62" s="222"/>
      <c r="O62" s="191"/>
      <c r="P62" s="20"/>
      <c r="Q62" s="20"/>
      <c r="R62" s="20"/>
      <c r="S62" s="20"/>
      <c r="T62" s="20"/>
      <c r="U62" s="20"/>
      <c r="V62" s="20"/>
      <c r="W62" s="20"/>
      <c r="X62" s="20"/>
      <c r="Y62" s="20"/>
      <c r="Z62" s="20"/>
      <c r="AA62" s="20"/>
      <c r="AB62" s="21"/>
      <c r="AC62" s="20"/>
      <c r="AD62" s="20"/>
      <c r="AE62" s="20"/>
      <c r="AF62" s="20"/>
      <c r="AG62" s="20"/>
      <c r="AH62" s="20">
        <v>0</v>
      </c>
      <c r="AI62" s="20">
        <v>0</v>
      </c>
      <c r="AJ62" s="20">
        <v>0</v>
      </c>
      <c r="AK62" s="20">
        <v>0</v>
      </c>
      <c r="AL62" s="20">
        <v>0</v>
      </c>
      <c r="AM62" s="20">
        <v>0</v>
      </c>
      <c r="AN62" s="20"/>
      <c r="AO62" s="20"/>
      <c r="AP62" s="20"/>
      <c r="AQ62" s="36" t="s">
        <v>174</v>
      </c>
      <c r="AR62" s="36" t="s">
        <v>113</v>
      </c>
      <c r="AS62" s="71"/>
      <c r="AT62" s="71"/>
      <c r="AU62" s="4"/>
    </row>
    <row r="63" spans="1:83" s="143" customFormat="1" ht="9.9499999999999993" customHeight="1">
      <c r="A63" s="48">
        <v>57</v>
      </c>
      <c r="B63" s="144" t="s">
        <v>113</v>
      </c>
      <c r="C63" s="255" t="s">
        <v>716</v>
      </c>
      <c r="D63" s="142"/>
      <c r="E63" s="142"/>
      <c r="F63" s="142"/>
      <c r="G63" s="142"/>
      <c r="H63" s="142"/>
      <c r="I63" s="142"/>
      <c r="J63" s="142"/>
      <c r="K63" s="139"/>
      <c r="L63" s="139"/>
      <c r="M63" s="139"/>
      <c r="N63" s="238">
        <v>0.40300000000000002</v>
      </c>
      <c r="O63" s="155"/>
      <c r="P63" s="155"/>
      <c r="Q63" s="155"/>
      <c r="R63" s="155"/>
      <c r="S63" s="156">
        <v>0.40600000000000003</v>
      </c>
      <c r="T63" s="155"/>
      <c r="U63" s="155"/>
      <c r="V63" s="155"/>
      <c r="W63" s="155"/>
      <c r="X63" s="156">
        <v>0.42499999999999999</v>
      </c>
      <c r="Y63" s="156">
        <v>0.42899999999999999</v>
      </c>
      <c r="Z63" s="156">
        <v>0.42499999999999999</v>
      </c>
      <c r="AA63" s="156">
        <v>0.47299999999999998</v>
      </c>
      <c r="AB63" s="156">
        <v>0.438</v>
      </c>
      <c r="AC63" s="156">
        <v>0.51</v>
      </c>
      <c r="AD63" s="156">
        <v>0.441</v>
      </c>
      <c r="AE63" s="156">
        <v>0.47299999999999998</v>
      </c>
      <c r="AF63" s="156">
        <v>0.46899999999999997</v>
      </c>
      <c r="AG63" s="156">
        <v>0.46800000000000003</v>
      </c>
      <c r="AH63" s="156">
        <v>0.42899999999999999</v>
      </c>
      <c r="AI63" s="156">
        <v>0.54699999999999993</v>
      </c>
      <c r="AJ63" s="157">
        <v>0.6</v>
      </c>
      <c r="AK63" s="156">
        <v>0.59099999999999997</v>
      </c>
      <c r="AL63" s="156">
        <v>0.57099999999999995</v>
      </c>
      <c r="AM63" s="156">
        <v>0.55600000000000005</v>
      </c>
      <c r="AN63" s="139"/>
      <c r="AO63" s="139"/>
      <c r="AP63" s="139"/>
      <c r="AQ63" s="139" t="s">
        <v>716</v>
      </c>
      <c r="AR63" s="139" t="s">
        <v>113</v>
      </c>
      <c r="AS63" s="139"/>
      <c r="AT63" s="139"/>
      <c r="AU63" s="139"/>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row>
    <row r="64" spans="1:83" s="5" customFormat="1" ht="9.9499999999999993" customHeight="1">
      <c r="A64" s="48">
        <v>58</v>
      </c>
      <c r="B64" s="31" t="s">
        <v>113</v>
      </c>
      <c r="C64" s="1" t="s">
        <v>175</v>
      </c>
      <c r="D64" s="3">
        <v>190</v>
      </c>
      <c r="E64" s="3">
        <v>201</v>
      </c>
      <c r="F64" s="3">
        <v>212</v>
      </c>
      <c r="G64" s="3">
        <v>222</v>
      </c>
      <c r="H64" s="3">
        <v>233</v>
      </c>
      <c r="I64" s="3">
        <v>244</v>
      </c>
      <c r="J64" s="47">
        <v>254</v>
      </c>
      <c r="K64" s="47">
        <v>264</v>
      </c>
      <c r="L64" s="47">
        <v>278</v>
      </c>
      <c r="M64" s="184">
        <v>291</v>
      </c>
      <c r="N64" s="239">
        <v>302</v>
      </c>
      <c r="O64" s="213">
        <v>311</v>
      </c>
      <c r="P64" s="47">
        <v>318</v>
      </c>
      <c r="Q64" s="47">
        <v>326</v>
      </c>
      <c r="R64" s="47">
        <v>333</v>
      </c>
      <c r="S64" s="47">
        <v>343</v>
      </c>
      <c r="T64" s="47">
        <v>352</v>
      </c>
      <c r="U64" s="47">
        <v>361</v>
      </c>
      <c r="V64" s="47">
        <v>368</v>
      </c>
      <c r="W64" s="47">
        <v>374</v>
      </c>
      <c r="X64" s="47">
        <v>379</v>
      </c>
      <c r="Y64" s="47">
        <v>388</v>
      </c>
      <c r="Z64" s="47">
        <v>391</v>
      </c>
      <c r="AA64" s="47">
        <v>394</v>
      </c>
      <c r="AB64" s="32"/>
      <c r="AC64" s="20">
        <v>397.65199999999999</v>
      </c>
      <c r="AD64" s="20">
        <v>398</v>
      </c>
      <c r="AE64" s="20">
        <v>398.08499999999998</v>
      </c>
      <c r="AF64" s="20">
        <v>398.19400000000002</v>
      </c>
      <c r="AG64" s="20">
        <v>396.78500000000003</v>
      </c>
      <c r="AH64" s="20">
        <v>394.62799999999999</v>
      </c>
      <c r="AI64" s="20">
        <v>381.46100000000001</v>
      </c>
      <c r="AJ64" s="20">
        <v>376.78899999999999</v>
      </c>
      <c r="AK64" s="20">
        <v>377.23700000000002</v>
      </c>
      <c r="AL64" s="20">
        <v>378.02600000000001</v>
      </c>
      <c r="AM64" s="20"/>
      <c r="AN64" s="20"/>
      <c r="AO64" s="20"/>
      <c r="AP64" s="20"/>
      <c r="AQ64" s="36" t="s">
        <v>175</v>
      </c>
      <c r="AR64" s="36" t="s">
        <v>113</v>
      </c>
      <c r="AS64" s="71"/>
      <c r="AT64" s="71"/>
      <c r="AU64" s="4"/>
    </row>
    <row r="65" spans="1:83" s="85" customFormat="1" ht="10.5" customHeight="1">
      <c r="A65" s="48">
        <v>59</v>
      </c>
      <c r="B65" s="31" t="s">
        <v>113</v>
      </c>
      <c r="C65" s="32" t="s">
        <v>456</v>
      </c>
      <c r="D65" s="20"/>
      <c r="E65" s="20"/>
      <c r="F65" s="20"/>
      <c r="G65" s="20"/>
      <c r="H65" s="20"/>
      <c r="I65" s="20"/>
      <c r="J65" s="20"/>
      <c r="K65" s="20"/>
      <c r="L65" s="20"/>
      <c r="M65" s="164"/>
      <c r="N65" s="222"/>
      <c r="O65" s="191"/>
      <c r="P65" s="20"/>
      <c r="Q65" s="20"/>
      <c r="R65" s="20"/>
      <c r="S65" s="20"/>
      <c r="T65" s="20"/>
      <c r="U65" s="20"/>
      <c r="V65" s="20"/>
      <c r="W65" s="20"/>
      <c r="X65" s="20"/>
      <c r="Y65" s="20"/>
      <c r="Z65" s="20"/>
      <c r="AA65" s="20"/>
      <c r="AB65" s="21"/>
      <c r="AC65" s="20">
        <v>358.59800000000001</v>
      </c>
      <c r="AD65" s="20">
        <v>357.14800000000002</v>
      </c>
      <c r="AE65" s="20">
        <v>354.291</v>
      </c>
      <c r="AF65" s="20">
        <v>351.80599999999998</v>
      </c>
      <c r="AG65" s="20">
        <v>349.86500000000001</v>
      </c>
      <c r="AH65" s="20">
        <v>184.096</v>
      </c>
      <c r="AI65" s="20">
        <v>345.61500000000001</v>
      </c>
      <c r="AJ65" s="20">
        <v>344.96899999999999</v>
      </c>
      <c r="AK65" s="20">
        <v>343.81599999999997</v>
      </c>
      <c r="AL65" s="20">
        <v>342.24900000000002</v>
      </c>
      <c r="AM65" s="31"/>
      <c r="AN65" s="90"/>
      <c r="AO65" s="90"/>
      <c r="AP65" s="90"/>
      <c r="AQ65" s="90" t="s">
        <v>456</v>
      </c>
      <c r="AR65" s="90" t="s">
        <v>113</v>
      </c>
      <c r="AS65" s="74" t="s">
        <v>519</v>
      </c>
      <c r="AT65" s="138"/>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row>
    <row r="66" spans="1:83" s="85" customFormat="1" ht="10.5" customHeight="1">
      <c r="A66" s="48">
        <v>60</v>
      </c>
      <c r="B66" s="31" t="s">
        <v>113</v>
      </c>
      <c r="C66" s="32" t="s">
        <v>442</v>
      </c>
      <c r="D66" s="3">
        <v>294</v>
      </c>
      <c r="E66" s="3">
        <v>317</v>
      </c>
      <c r="F66" s="3">
        <v>324</v>
      </c>
      <c r="G66" s="3">
        <v>333</v>
      </c>
      <c r="H66" s="3">
        <v>339</v>
      </c>
      <c r="I66" s="3">
        <v>345</v>
      </c>
      <c r="J66" s="47">
        <v>340</v>
      </c>
      <c r="K66" s="47">
        <v>349</v>
      </c>
      <c r="L66" s="47">
        <v>353</v>
      </c>
      <c r="M66" s="184">
        <v>372</v>
      </c>
      <c r="N66" s="239">
        <v>383</v>
      </c>
      <c r="O66" s="213">
        <v>401</v>
      </c>
      <c r="P66" s="47">
        <v>423</v>
      </c>
      <c r="Q66" s="47">
        <v>439</v>
      </c>
      <c r="R66" s="47">
        <v>446</v>
      </c>
      <c r="S66" s="47">
        <v>459</v>
      </c>
      <c r="T66" s="47">
        <v>468</v>
      </c>
      <c r="U66" s="47">
        <v>479</v>
      </c>
      <c r="V66" s="47">
        <v>484</v>
      </c>
      <c r="W66" s="47">
        <v>492</v>
      </c>
      <c r="X66" s="47">
        <v>512</v>
      </c>
      <c r="Y66" s="47">
        <v>519</v>
      </c>
      <c r="Z66" s="47">
        <v>526</v>
      </c>
      <c r="AA66" s="47">
        <v>533</v>
      </c>
      <c r="AB66" s="21">
        <v>537.13400000000001</v>
      </c>
      <c r="AC66" s="20">
        <v>539.48</v>
      </c>
      <c r="AD66" s="20">
        <v>546.94200000000001</v>
      </c>
      <c r="AE66" s="20">
        <v>554.34</v>
      </c>
      <c r="AF66" s="20">
        <v>561.98099999999999</v>
      </c>
      <c r="AG66" s="20">
        <v>567.97</v>
      </c>
      <c r="AH66" s="20">
        <v>578.197</v>
      </c>
      <c r="AI66" s="20">
        <v>585.96600000000001</v>
      </c>
      <c r="AJ66" s="20">
        <v>599.79899999999998</v>
      </c>
      <c r="AK66" s="20">
        <v>610.24800000000005</v>
      </c>
      <c r="AL66" s="20">
        <v>618.26400000000001</v>
      </c>
      <c r="AM66" s="90"/>
      <c r="AN66" s="90"/>
      <c r="AO66" s="90"/>
      <c r="AP66" s="90"/>
      <c r="AQ66" s="90" t="s">
        <v>442</v>
      </c>
      <c r="AR66" s="90" t="s">
        <v>113</v>
      </c>
      <c r="AS66" s="74" t="s">
        <v>519</v>
      </c>
      <c r="AT66" s="138"/>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row>
    <row r="67" spans="1:83" s="85" customFormat="1" ht="10.5" customHeight="1">
      <c r="A67" s="48">
        <v>61</v>
      </c>
      <c r="B67" s="31" t="s">
        <v>113</v>
      </c>
      <c r="C67" s="32" t="s">
        <v>441</v>
      </c>
      <c r="D67" s="19">
        <v>64.900000000000006</v>
      </c>
      <c r="E67" s="19">
        <v>63.4</v>
      </c>
      <c r="F67" s="19">
        <v>65.5</v>
      </c>
      <c r="G67" s="19">
        <v>66.599999999999994</v>
      </c>
      <c r="H67" s="19">
        <v>68.8</v>
      </c>
      <c r="I67" s="19">
        <v>70.599999999999994</v>
      </c>
      <c r="J67" s="16">
        <v>74.599999999999994</v>
      </c>
      <c r="K67" s="16">
        <v>75.8</v>
      </c>
      <c r="L67" s="16">
        <v>78.900000000000006</v>
      </c>
      <c r="M67" s="168">
        <v>78.2</v>
      </c>
      <c r="N67" s="225">
        <v>78.900000000000006</v>
      </c>
      <c r="O67" s="194">
        <v>77.400000000000006</v>
      </c>
      <c r="P67" s="16">
        <v>75.2</v>
      </c>
      <c r="Q67" s="16">
        <v>74.3</v>
      </c>
      <c r="R67" s="16">
        <v>74.8</v>
      </c>
      <c r="S67" s="16">
        <v>74.7</v>
      </c>
      <c r="T67" s="16">
        <v>75.099999999999994</v>
      </c>
      <c r="U67" s="16">
        <v>75.5</v>
      </c>
      <c r="V67" s="16">
        <v>76.2</v>
      </c>
      <c r="W67" s="16">
        <v>75.900000000000006</v>
      </c>
      <c r="X67" s="16">
        <v>74.2</v>
      </c>
      <c r="Y67" s="16">
        <v>74.7</v>
      </c>
      <c r="Z67" s="16">
        <v>74.400000000000006</v>
      </c>
      <c r="AA67" s="16">
        <v>74</v>
      </c>
      <c r="AB67" s="16"/>
      <c r="AC67" s="50">
        <f>AC64/AC66*100</f>
        <v>73.710239489879143</v>
      </c>
      <c r="AD67" s="50">
        <f t="shared" ref="AD67:AL67" si="4">AD64/AD66*100</f>
        <v>72.768227709702302</v>
      </c>
      <c r="AE67" s="50">
        <f t="shared" si="4"/>
        <v>71.812425587184748</v>
      </c>
      <c r="AF67" s="50">
        <f t="shared" si="4"/>
        <v>70.855420378980781</v>
      </c>
      <c r="AG67" s="50">
        <f t="shared" si="4"/>
        <v>69.860203884007959</v>
      </c>
      <c r="AH67" s="50">
        <f t="shared" si="4"/>
        <v>68.251478302377905</v>
      </c>
      <c r="AI67" s="50">
        <f t="shared" si="4"/>
        <v>65.099510893123494</v>
      </c>
      <c r="AJ67" s="50">
        <f t="shared" si="4"/>
        <v>62.819211102385964</v>
      </c>
      <c r="AK67" s="50">
        <f t="shared" si="4"/>
        <v>61.816998990574326</v>
      </c>
      <c r="AL67" s="50">
        <f t="shared" si="4"/>
        <v>61.143136265414135</v>
      </c>
      <c r="AM67" s="135"/>
      <c r="AN67" s="135"/>
      <c r="AO67" s="135"/>
      <c r="AP67" s="135"/>
      <c r="AQ67" s="90" t="s">
        <v>441</v>
      </c>
      <c r="AR67" s="90" t="s">
        <v>113</v>
      </c>
      <c r="AS67" s="74" t="s">
        <v>519</v>
      </c>
      <c r="AT67" s="138"/>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row>
    <row r="68" spans="1:83" s="5" customFormat="1" ht="9.9499999999999993" customHeight="1">
      <c r="A68" s="48">
        <v>62</v>
      </c>
      <c r="B68" s="31" t="s">
        <v>113</v>
      </c>
      <c r="C68" s="8" t="s">
        <v>755</v>
      </c>
      <c r="D68" s="23">
        <v>898</v>
      </c>
      <c r="E68" s="23">
        <v>970</v>
      </c>
      <c r="F68" s="23">
        <v>1000</v>
      </c>
      <c r="G68" s="23">
        <v>1077</v>
      </c>
      <c r="H68" s="20">
        <v>1182</v>
      </c>
      <c r="I68" s="20">
        <v>1198</v>
      </c>
      <c r="J68" s="20">
        <v>1295</v>
      </c>
      <c r="K68" s="20">
        <v>1342</v>
      </c>
      <c r="L68" s="20">
        <v>1453</v>
      </c>
      <c r="M68" s="164">
        <v>1487</v>
      </c>
      <c r="N68" s="222">
        <v>1510</v>
      </c>
      <c r="O68" s="191">
        <v>1595</v>
      </c>
      <c r="P68" s="20">
        <v>1698</v>
      </c>
      <c r="Q68" s="20">
        <v>1772</v>
      </c>
      <c r="R68" s="20">
        <v>1769</v>
      </c>
      <c r="S68" s="20">
        <v>1847</v>
      </c>
      <c r="T68" s="20">
        <v>1968</v>
      </c>
      <c r="U68" s="20">
        <v>1964</v>
      </c>
      <c r="V68" s="20">
        <v>2002</v>
      </c>
      <c r="W68" s="20">
        <v>8369</v>
      </c>
      <c r="X68" s="20">
        <v>8651</v>
      </c>
      <c r="Y68" s="20">
        <v>8829</v>
      </c>
      <c r="Z68" s="20">
        <v>8852</v>
      </c>
      <c r="AA68" s="20">
        <v>9078</v>
      </c>
      <c r="AB68" s="21">
        <v>9265.9920000000002</v>
      </c>
      <c r="AC68" s="20">
        <v>9776.1299999999992</v>
      </c>
      <c r="AD68" s="21">
        <v>10281.5</v>
      </c>
      <c r="AE68" s="21">
        <v>11458.062</v>
      </c>
      <c r="AF68" s="21">
        <v>12173.227999999999</v>
      </c>
      <c r="AG68" s="21">
        <v>12925.271000000001</v>
      </c>
      <c r="AH68" s="20">
        <v>13522.531000000001</v>
      </c>
      <c r="AI68" s="20">
        <v>11024.456</v>
      </c>
      <c r="AJ68" s="20">
        <v>12979.127</v>
      </c>
      <c r="AK68" s="20">
        <v>13100.46</v>
      </c>
      <c r="AL68" s="20">
        <v>12645.016</v>
      </c>
      <c r="AM68" s="21"/>
      <c r="AN68" s="21"/>
      <c r="AO68" s="21"/>
      <c r="AP68" s="21"/>
      <c r="AQ68" s="38" t="s">
        <v>755</v>
      </c>
      <c r="AR68" s="38" t="s">
        <v>113</v>
      </c>
      <c r="AS68" s="74" t="s">
        <v>519</v>
      </c>
      <c r="AT68" s="74"/>
    </row>
    <row r="69" spans="1:83" s="5" customFormat="1" ht="9.9499999999999993" customHeight="1">
      <c r="A69" s="48">
        <v>63</v>
      </c>
      <c r="B69" s="31" t="s">
        <v>113</v>
      </c>
      <c r="C69" s="8" t="s">
        <v>455</v>
      </c>
      <c r="D69" s="23">
        <v>3759.0279999999998</v>
      </c>
      <c r="E69" s="23">
        <v>4060.42</v>
      </c>
      <c r="F69" s="23">
        <v>4186</v>
      </c>
      <c r="G69" s="23">
        <v>4508.3220000000001</v>
      </c>
      <c r="H69" s="20">
        <v>4947.8519999999999</v>
      </c>
      <c r="I69" s="20">
        <v>5014.8280000000004</v>
      </c>
      <c r="J69" s="20">
        <v>5420.87</v>
      </c>
      <c r="K69" s="20">
        <v>5617.6120000000001</v>
      </c>
      <c r="L69" s="20">
        <v>6082.2579999999998</v>
      </c>
      <c r="M69" s="164">
        <v>6224.5820000000003</v>
      </c>
      <c r="N69" s="222">
        <v>6320.86</v>
      </c>
      <c r="O69" s="191">
        <v>6676.67</v>
      </c>
      <c r="P69" s="20">
        <v>7107.8280000000004</v>
      </c>
      <c r="Q69" s="20">
        <v>7417.5919999999996</v>
      </c>
      <c r="R69" s="20">
        <v>7405.0339999999997</v>
      </c>
      <c r="S69" s="20">
        <v>7731.5420000000004</v>
      </c>
      <c r="T69" s="20">
        <v>8238.0480000000007</v>
      </c>
      <c r="U69" s="20">
        <v>8221.3040000000001</v>
      </c>
      <c r="V69" s="20">
        <v>8380.3719999999994</v>
      </c>
      <c r="W69" s="20">
        <v>8369</v>
      </c>
      <c r="X69" s="20">
        <v>8651</v>
      </c>
      <c r="Y69" s="20">
        <v>8829</v>
      </c>
      <c r="Z69" s="20">
        <v>8852</v>
      </c>
      <c r="AA69" s="20">
        <v>9078</v>
      </c>
      <c r="AB69" s="21">
        <v>9265.9920000000002</v>
      </c>
      <c r="AC69" s="20">
        <v>9776.1299999999992</v>
      </c>
      <c r="AD69" s="21">
        <v>10281.5</v>
      </c>
      <c r="AE69" s="21">
        <v>11458.062</v>
      </c>
      <c r="AF69" s="21">
        <v>12173.227999999999</v>
      </c>
      <c r="AG69" s="21">
        <v>12925.271000000001</v>
      </c>
      <c r="AH69" s="21">
        <v>13522.531000000001</v>
      </c>
      <c r="AI69" s="21">
        <v>11024.456</v>
      </c>
      <c r="AJ69" s="21">
        <v>12979.127</v>
      </c>
      <c r="AK69" s="21">
        <v>13100.46</v>
      </c>
      <c r="AL69" s="21">
        <v>12645.016</v>
      </c>
      <c r="AM69" s="21"/>
      <c r="AN69" s="21"/>
      <c r="AO69" s="21"/>
      <c r="AP69" s="21"/>
      <c r="AQ69" s="38" t="s">
        <v>455</v>
      </c>
      <c r="AR69" s="38" t="s">
        <v>113</v>
      </c>
      <c r="AS69" s="74"/>
      <c r="AT69" s="74"/>
    </row>
    <row r="70" spans="1:83" s="5" customFormat="1" ht="9.9499999999999993" customHeight="1">
      <c r="A70" s="48">
        <v>64</v>
      </c>
      <c r="B70" s="31" t="s">
        <v>113</v>
      </c>
      <c r="C70" s="8" t="s">
        <v>675</v>
      </c>
      <c r="D70" s="20">
        <v>4156.8879999999999</v>
      </c>
      <c r="E70" s="20">
        <v>4074.7070000000003</v>
      </c>
      <c r="F70" s="20">
        <v>3995.7349999999997</v>
      </c>
      <c r="G70" s="20">
        <v>3904.5720000000001</v>
      </c>
      <c r="H70" s="20">
        <v>3673.6420000000007</v>
      </c>
      <c r="I70" s="20">
        <v>3461.1379999999999</v>
      </c>
      <c r="J70" s="20">
        <v>3466.2219999999998</v>
      </c>
      <c r="K70" s="20">
        <v>3689.17</v>
      </c>
      <c r="L70" s="20">
        <v>3855.4970000000003</v>
      </c>
      <c r="M70" s="164">
        <v>4029.9479999999999</v>
      </c>
      <c r="N70" s="222">
        <v>4394.0450000000001</v>
      </c>
      <c r="O70" s="191">
        <v>4445.4040000000005</v>
      </c>
      <c r="P70" s="20">
        <v>4587.3270000000002</v>
      </c>
      <c r="Q70" s="20">
        <v>4337.12</v>
      </c>
      <c r="R70" s="20">
        <v>4668.2259999999997</v>
      </c>
      <c r="S70" s="20">
        <v>4538.3729999999996</v>
      </c>
      <c r="T70" s="20">
        <v>4734.2050000000008</v>
      </c>
      <c r="U70" s="20">
        <v>4583.3019999999997</v>
      </c>
      <c r="V70" s="20">
        <v>4618.5210000000006</v>
      </c>
      <c r="W70" s="20">
        <v>4364.5879999999997</v>
      </c>
      <c r="X70" s="20">
        <v>4780.7630000000008</v>
      </c>
      <c r="Y70" s="20">
        <v>4770.9800000000005</v>
      </c>
      <c r="Z70" s="20">
        <v>4750.5730000000003</v>
      </c>
      <c r="AA70" s="20">
        <v>4654.5590000000002</v>
      </c>
      <c r="AB70" s="20">
        <v>4965.2499999999991</v>
      </c>
      <c r="AC70" s="20">
        <v>4768.8160000000007</v>
      </c>
      <c r="AD70" s="20">
        <v>4108.5190000000002</v>
      </c>
      <c r="AE70" s="20">
        <v>3725.317</v>
      </c>
      <c r="AF70" s="20">
        <v>3536.5060000000003</v>
      </c>
      <c r="AG70" s="20">
        <v>3382.0349999999999</v>
      </c>
      <c r="AH70" s="20">
        <v>3508.8440000000001</v>
      </c>
      <c r="AI70" s="20">
        <v>3620.366</v>
      </c>
      <c r="AJ70" s="20">
        <v>4025.9769999999999</v>
      </c>
      <c r="AK70" s="20">
        <v>3910.0990000000002</v>
      </c>
      <c r="AL70" s="20">
        <v>3717.6299999999997</v>
      </c>
      <c r="AM70" s="20">
        <v>2800.3469999999998</v>
      </c>
      <c r="AN70" s="20"/>
      <c r="AO70" s="20"/>
      <c r="AP70" s="20"/>
      <c r="AQ70" s="38" t="s">
        <v>675</v>
      </c>
      <c r="AR70" s="38" t="s">
        <v>113</v>
      </c>
      <c r="AS70" s="74"/>
      <c r="AT70" s="74"/>
    </row>
    <row r="71" spans="1:83" s="5" customFormat="1" ht="9.9499999999999993" customHeight="1">
      <c r="A71" s="48">
        <v>65</v>
      </c>
      <c r="B71" s="31" t="s">
        <v>113</v>
      </c>
      <c r="C71" s="8" t="s">
        <v>214</v>
      </c>
      <c r="D71" s="20">
        <v>717.34500000000003</v>
      </c>
      <c r="E71" s="20">
        <v>725.97199999999998</v>
      </c>
      <c r="F71" s="20">
        <v>731.63199999999995</v>
      </c>
      <c r="G71" s="20">
        <v>748.92100000000005</v>
      </c>
      <c r="H71" s="20">
        <v>755.21400000000006</v>
      </c>
      <c r="I71" s="20">
        <v>782.702</v>
      </c>
      <c r="J71" s="20">
        <v>809.93600000000004</v>
      </c>
      <c r="K71" s="20">
        <v>841.65800000000002</v>
      </c>
      <c r="L71" s="20">
        <v>884.59799999999996</v>
      </c>
      <c r="M71" s="164">
        <v>880.26</v>
      </c>
      <c r="N71" s="222">
        <v>932.48800000000006</v>
      </c>
      <c r="O71" s="191">
        <v>966.63900000000001</v>
      </c>
      <c r="P71" s="20">
        <v>998.577</v>
      </c>
      <c r="Q71" s="20">
        <v>1027.222</v>
      </c>
      <c r="R71" s="20">
        <v>1066.4369999999999</v>
      </c>
      <c r="S71" s="20">
        <v>1088.6949999999999</v>
      </c>
      <c r="T71" s="20">
        <v>1083.0909999999999</v>
      </c>
      <c r="U71" s="20">
        <v>1115.078</v>
      </c>
      <c r="V71" s="20">
        <v>1189.0350000000001</v>
      </c>
      <c r="W71" s="20">
        <v>1192.499</v>
      </c>
      <c r="X71" s="20">
        <v>1278.953</v>
      </c>
      <c r="Y71" s="20">
        <v>1317.1559999999999</v>
      </c>
      <c r="Z71" s="20">
        <v>1377.0440000000001</v>
      </c>
      <c r="AA71" s="20">
        <v>1346.307</v>
      </c>
      <c r="AB71" s="21">
        <v>1493.779</v>
      </c>
      <c r="AC71" s="20">
        <v>1472.68</v>
      </c>
      <c r="AD71" s="20">
        <v>1333.298</v>
      </c>
      <c r="AE71" s="20">
        <v>1252.6189999999999</v>
      </c>
      <c r="AF71" s="20">
        <v>1241.68</v>
      </c>
      <c r="AG71" s="20">
        <v>1311.462</v>
      </c>
      <c r="AH71" s="20">
        <v>1322.9459999999999</v>
      </c>
      <c r="AI71" s="20">
        <v>1272.307</v>
      </c>
      <c r="AJ71" s="20">
        <v>1339.788</v>
      </c>
      <c r="AK71" s="20">
        <v>1322.5640000000001</v>
      </c>
      <c r="AL71" s="20">
        <v>1300.7629999999999</v>
      </c>
      <c r="AM71" s="20">
        <v>1080.972</v>
      </c>
      <c r="AN71" s="20"/>
      <c r="AO71" s="20"/>
      <c r="AP71" s="20"/>
      <c r="AQ71" s="38" t="s">
        <v>214</v>
      </c>
      <c r="AR71" s="38" t="s">
        <v>113</v>
      </c>
      <c r="AS71" s="74"/>
      <c r="AT71" s="74"/>
    </row>
    <row r="72" spans="1:83" s="5" customFormat="1" ht="9.9499999999999993" customHeight="1">
      <c r="A72" s="48">
        <v>66</v>
      </c>
      <c r="B72" s="31" t="s">
        <v>113</v>
      </c>
      <c r="C72" s="8" t="s">
        <v>1</v>
      </c>
      <c r="D72" s="20">
        <v>87.301000000000002</v>
      </c>
      <c r="E72" s="20">
        <v>31.295000000000002</v>
      </c>
      <c r="F72" s="20">
        <v>26.952000000000002</v>
      </c>
      <c r="G72" s="20">
        <v>29.100999999999999</v>
      </c>
      <c r="H72" s="20">
        <v>19.942</v>
      </c>
      <c r="I72" s="20">
        <v>18.699000000000002</v>
      </c>
      <c r="J72" s="20">
        <v>8.9499999999999993</v>
      </c>
      <c r="K72" s="20">
        <v>0</v>
      </c>
      <c r="L72" s="20">
        <v>0</v>
      </c>
      <c r="M72" s="164">
        <v>0</v>
      </c>
      <c r="N72" s="222">
        <v>0</v>
      </c>
      <c r="O72" s="191">
        <v>0</v>
      </c>
      <c r="P72" s="20">
        <v>0</v>
      </c>
      <c r="Q72" s="20">
        <v>0</v>
      </c>
      <c r="R72" s="20">
        <v>0</v>
      </c>
      <c r="S72" s="20">
        <v>0</v>
      </c>
      <c r="T72" s="20">
        <v>0</v>
      </c>
      <c r="U72" s="20">
        <v>0</v>
      </c>
      <c r="V72" s="20">
        <v>0</v>
      </c>
      <c r="W72" s="20">
        <v>0</v>
      </c>
      <c r="X72" s="20">
        <v>0</v>
      </c>
      <c r="Y72" s="20">
        <v>0</v>
      </c>
      <c r="Z72" s="20">
        <v>0</v>
      </c>
      <c r="AA72" s="20">
        <v>0</v>
      </c>
      <c r="AB72" s="21">
        <v>0</v>
      </c>
      <c r="AC72" s="20">
        <v>0</v>
      </c>
      <c r="AD72" s="20">
        <v>0</v>
      </c>
      <c r="AE72" s="20">
        <v>0</v>
      </c>
      <c r="AF72" s="20">
        <v>0</v>
      </c>
      <c r="AG72" s="20">
        <v>0</v>
      </c>
      <c r="AH72" s="20">
        <v>0</v>
      </c>
      <c r="AI72" s="20">
        <v>0</v>
      </c>
      <c r="AJ72" s="20">
        <v>0</v>
      </c>
      <c r="AK72" s="20">
        <v>0</v>
      </c>
      <c r="AL72" s="20">
        <v>0</v>
      </c>
      <c r="AM72" s="20">
        <v>0</v>
      </c>
      <c r="AN72" s="20"/>
      <c r="AO72" s="20"/>
      <c r="AP72" s="20"/>
      <c r="AQ72" s="38" t="s">
        <v>1</v>
      </c>
      <c r="AR72" s="38" t="s">
        <v>113</v>
      </c>
      <c r="AS72" s="74"/>
      <c r="AT72" s="74"/>
    </row>
    <row r="73" spans="1:83" s="5" customFormat="1" ht="9.9499999999999993" customHeight="1">
      <c r="A73" s="48">
        <v>67</v>
      </c>
      <c r="B73" s="31" t="s">
        <v>113</v>
      </c>
      <c r="C73" s="8" t="s">
        <v>2</v>
      </c>
      <c r="D73" s="20">
        <v>69.546999999999997</v>
      </c>
      <c r="E73" s="20">
        <v>74.453000000000003</v>
      </c>
      <c r="F73" s="20">
        <v>78.873999999999995</v>
      </c>
      <c r="G73" s="20">
        <v>76.114999999999995</v>
      </c>
      <c r="H73" s="20">
        <v>62.070999999999998</v>
      </c>
      <c r="I73" s="20">
        <v>76.171000000000006</v>
      </c>
      <c r="J73" s="20">
        <v>59.423999999999999</v>
      </c>
      <c r="K73" s="20">
        <v>71.228999999999999</v>
      </c>
      <c r="L73" s="20">
        <v>74.156999999999996</v>
      </c>
      <c r="M73" s="164">
        <v>75.337000000000003</v>
      </c>
      <c r="N73" s="222">
        <v>78.08</v>
      </c>
      <c r="O73" s="191">
        <v>81.72</v>
      </c>
      <c r="P73" s="20">
        <v>93.162000000000006</v>
      </c>
      <c r="Q73" s="20">
        <v>92.96</v>
      </c>
      <c r="R73" s="20">
        <v>86.733000000000004</v>
      </c>
      <c r="S73" s="20">
        <v>88.56</v>
      </c>
      <c r="T73" s="20">
        <v>106.598</v>
      </c>
      <c r="U73" s="20">
        <v>109.07</v>
      </c>
      <c r="V73" s="20">
        <v>104.437</v>
      </c>
      <c r="W73" s="20">
        <v>103.48699999999999</v>
      </c>
      <c r="X73" s="20">
        <v>94.793000000000006</v>
      </c>
      <c r="Y73" s="20">
        <v>97.007999999999996</v>
      </c>
      <c r="Z73" s="20">
        <v>98.150999999999996</v>
      </c>
      <c r="AA73" s="20">
        <v>93.269000000000005</v>
      </c>
      <c r="AB73" s="21">
        <v>90.495000000000005</v>
      </c>
      <c r="AC73" s="20">
        <v>87.367999999999995</v>
      </c>
      <c r="AD73" s="20">
        <v>95.72</v>
      </c>
      <c r="AE73" s="20">
        <v>88.334999999999994</v>
      </c>
      <c r="AF73" s="20">
        <v>87.167000000000002</v>
      </c>
      <c r="AG73" s="20">
        <v>80.887</v>
      </c>
      <c r="AH73" s="20">
        <v>71.075000000000003</v>
      </c>
      <c r="AI73" s="20">
        <v>27.986000000000001</v>
      </c>
      <c r="AJ73" s="20">
        <v>61.639000000000003</v>
      </c>
      <c r="AK73" s="20">
        <v>83.158000000000001</v>
      </c>
      <c r="AL73" s="20">
        <v>78.472999999999999</v>
      </c>
      <c r="AM73" s="20">
        <v>62.850999999999999</v>
      </c>
      <c r="AN73" s="20"/>
      <c r="AO73" s="20"/>
      <c r="AP73" s="20"/>
      <c r="AQ73" s="38" t="s">
        <v>2</v>
      </c>
      <c r="AR73" s="38" t="s">
        <v>113</v>
      </c>
      <c r="AS73" s="74"/>
      <c r="AT73" s="74"/>
    </row>
    <row r="74" spans="1:83" s="5" customFormat="1" ht="9.9499999999999993" customHeight="1">
      <c r="A74" s="48">
        <v>68</v>
      </c>
      <c r="B74" s="31" t="s">
        <v>113</v>
      </c>
      <c r="C74" s="8" t="s">
        <v>3</v>
      </c>
      <c r="D74" s="20">
        <v>463.90199999999999</v>
      </c>
      <c r="E74" s="20">
        <v>495.18200000000002</v>
      </c>
      <c r="F74" s="20">
        <v>453.62400000000002</v>
      </c>
      <c r="G74" s="20">
        <v>500.76400000000001</v>
      </c>
      <c r="H74" s="20">
        <v>573.88800000000003</v>
      </c>
      <c r="I74" s="20">
        <v>590.95100000000002</v>
      </c>
      <c r="J74" s="20">
        <v>644.65</v>
      </c>
      <c r="K74" s="20">
        <v>664.53300000000002</v>
      </c>
      <c r="L74" s="20">
        <v>725.92399999999998</v>
      </c>
      <c r="M74" s="164">
        <v>683.82500000000005</v>
      </c>
      <c r="N74" s="222">
        <v>691.66700000000003</v>
      </c>
      <c r="O74" s="191">
        <v>747.62599999999998</v>
      </c>
      <c r="P74" s="20">
        <v>771.476</v>
      </c>
      <c r="Q74" s="20">
        <v>779.61</v>
      </c>
      <c r="R74" s="20">
        <v>767.43399999999997</v>
      </c>
      <c r="S74" s="20">
        <v>778.77499999999998</v>
      </c>
      <c r="T74" s="20">
        <v>858.94500000000005</v>
      </c>
      <c r="U74" s="20">
        <v>822.69100000000003</v>
      </c>
      <c r="V74" s="20">
        <v>839.57500000000005</v>
      </c>
      <c r="W74" s="20">
        <v>776.75800000000004</v>
      </c>
      <c r="X74" s="20">
        <v>926.85500000000002</v>
      </c>
      <c r="Y74" s="20">
        <v>940.36400000000003</v>
      </c>
      <c r="Z74" s="20">
        <v>871.73699999999997</v>
      </c>
      <c r="AA74" s="20">
        <v>841.46</v>
      </c>
      <c r="AB74" s="21">
        <v>932.25199999999995</v>
      </c>
      <c r="AC74" s="20">
        <v>870.87900000000002</v>
      </c>
      <c r="AD74" s="20">
        <v>730.529</v>
      </c>
      <c r="AE74" s="20">
        <v>651.24800000000005</v>
      </c>
      <c r="AF74" s="20">
        <v>667.82799999999997</v>
      </c>
      <c r="AG74" s="20">
        <v>674.06200000000001</v>
      </c>
      <c r="AH74" s="20">
        <v>680.63</v>
      </c>
      <c r="AI74" s="20">
        <v>716.96100000000001</v>
      </c>
      <c r="AJ74" s="20">
        <v>695.60599999999999</v>
      </c>
      <c r="AK74" s="20">
        <v>648.827</v>
      </c>
      <c r="AL74" s="20">
        <v>602.452</v>
      </c>
      <c r="AM74" s="20">
        <v>386.22800000000001</v>
      </c>
      <c r="AN74" s="20"/>
      <c r="AO74" s="20"/>
      <c r="AP74" s="20"/>
      <c r="AQ74" s="38" t="s">
        <v>3</v>
      </c>
      <c r="AR74" s="38" t="s">
        <v>113</v>
      </c>
      <c r="AS74" s="74"/>
      <c r="AT74" s="74"/>
    </row>
    <row r="75" spans="1:83" s="5" customFormat="1" ht="9.9499999999999993" customHeight="1">
      <c r="A75" s="48">
        <v>69</v>
      </c>
      <c r="B75" s="31" t="s">
        <v>113</v>
      </c>
      <c r="C75" s="8" t="s">
        <v>4</v>
      </c>
      <c r="D75" s="20">
        <v>498.19200000000001</v>
      </c>
      <c r="E75" s="20">
        <v>501.459</v>
      </c>
      <c r="F75" s="20">
        <v>487.19600000000003</v>
      </c>
      <c r="G75" s="20">
        <v>517.98</v>
      </c>
      <c r="H75" s="20">
        <v>534.697</v>
      </c>
      <c r="I75" s="20">
        <v>569.90200000000004</v>
      </c>
      <c r="J75" s="20">
        <v>601.03800000000001</v>
      </c>
      <c r="K75" s="20">
        <v>665.32600000000002</v>
      </c>
      <c r="L75" s="20">
        <v>756.54100000000005</v>
      </c>
      <c r="M75" s="164">
        <v>810.69</v>
      </c>
      <c r="N75" s="222">
        <v>875.88400000000001</v>
      </c>
      <c r="O75" s="191">
        <v>973.66300000000001</v>
      </c>
      <c r="P75" s="20">
        <v>994.46299999999997</v>
      </c>
      <c r="Q75" s="20">
        <v>991.25800000000004</v>
      </c>
      <c r="R75" s="20">
        <v>1052.7149999999999</v>
      </c>
      <c r="S75" s="20">
        <v>1104.0830000000001</v>
      </c>
      <c r="T75" s="20">
        <v>1129.559</v>
      </c>
      <c r="U75" s="20">
        <v>1116.1769999999999</v>
      </c>
      <c r="V75" s="20">
        <v>1107.5530000000001</v>
      </c>
      <c r="W75" s="20">
        <v>1055.105</v>
      </c>
      <c r="X75" s="20">
        <v>1064.451</v>
      </c>
      <c r="Y75" s="20">
        <v>1077.548</v>
      </c>
      <c r="Z75" s="20">
        <v>1067.3589999999999</v>
      </c>
      <c r="AA75" s="20">
        <v>1015.0940000000001</v>
      </c>
      <c r="AB75" s="21">
        <v>1088.4259999999999</v>
      </c>
      <c r="AC75" s="20">
        <v>988.22199999999998</v>
      </c>
      <c r="AD75" s="20">
        <v>914.49800000000005</v>
      </c>
      <c r="AE75" s="20">
        <v>836.298</v>
      </c>
      <c r="AF75" s="20">
        <v>807.52499999999998</v>
      </c>
      <c r="AG75" s="20">
        <v>753.13300000000004</v>
      </c>
      <c r="AH75" s="20">
        <v>790.43100000000004</v>
      </c>
      <c r="AI75" s="20">
        <v>896.20799999999997</v>
      </c>
      <c r="AJ75" s="20">
        <v>972.85400000000004</v>
      </c>
      <c r="AK75" s="20">
        <v>1021.497</v>
      </c>
      <c r="AL75" s="20">
        <v>1028.174</v>
      </c>
      <c r="AM75" s="20">
        <v>852.48800000000006</v>
      </c>
      <c r="AN75" s="20"/>
      <c r="AO75" s="20"/>
      <c r="AP75" s="20"/>
      <c r="AQ75" s="38" t="s">
        <v>4</v>
      </c>
      <c r="AR75" s="38" t="s">
        <v>113</v>
      </c>
      <c r="AS75" s="74"/>
      <c r="AT75" s="74"/>
    </row>
    <row r="76" spans="1:83" s="5" customFormat="1" ht="9.9499999999999993" customHeight="1">
      <c r="A76" s="48">
        <v>70</v>
      </c>
      <c r="B76" s="31" t="s">
        <v>113</v>
      </c>
      <c r="C76" s="8" t="s">
        <v>5</v>
      </c>
      <c r="D76" s="20">
        <v>778.37900000000002</v>
      </c>
      <c r="E76" s="20">
        <v>745.89</v>
      </c>
      <c r="F76" s="20">
        <v>748.38499999999999</v>
      </c>
      <c r="G76" s="20">
        <v>768.97400000000005</v>
      </c>
      <c r="H76" s="20">
        <v>782.947</v>
      </c>
      <c r="I76" s="20">
        <v>828.74900000000002</v>
      </c>
      <c r="J76" s="20">
        <v>766.28300000000002</v>
      </c>
      <c r="K76" s="20">
        <v>895.83900000000006</v>
      </c>
      <c r="L76" s="20">
        <v>927.98199999999997</v>
      </c>
      <c r="M76" s="164">
        <v>936.87900000000002</v>
      </c>
      <c r="N76" s="222">
        <v>931.43399999999997</v>
      </c>
      <c r="O76" s="191">
        <v>954.88099999999997</v>
      </c>
      <c r="P76" s="20">
        <v>861.57</v>
      </c>
      <c r="Q76" s="20">
        <v>808.55399999999997</v>
      </c>
      <c r="R76" s="20">
        <v>825.17</v>
      </c>
      <c r="S76" s="20">
        <v>852.02200000000005</v>
      </c>
      <c r="T76" s="20">
        <v>850.39400000000001</v>
      </c>
      <c r="U76" s="20">
        <v>868.46400000000006</v>
      </c>
      <c r="V76" s="20">
        <v>778.03599999999994</v>
      </c>
      <c r="W76" s="20">
        <v>694.59799999999996</v>
      </c>
      <c r="X76" s="20">
        <v>795.78899999999999</v>
      </c>
      <c r="Y76" s="20">
        <v>798.39400000000001</v>
      </c>
      <c r="Z76" s="20">
        <v>762.65099999999995</v>
      </c>
      <c r="AA76" s="20">
        <v>745.14700000000005</v>
      </c>
      <c r="AB76" s="21">
        <v>777.18799999999999</v>
      </c>
      <c r="AC76" s="20">
        <v>618.77499999999998</v>
      </c>
      <c r="AD76" s="20">
        <v>528.03800000000001</v>
      </c>
      <c r="AE76" s="20">
        <v>476.17099999999999</v>
      </c>
      <c r="AF76" s="20">
        <v>421.52800000000002</v>
      </c>
      <c r="AG76" s="20">
        <v>385.56200000000001</v>
      </c>
      <c r="AH76" s="20">
        <v>467.59800000000001</v>
      </c>
      <c r="AI76" s="20">
        <v>382.41699999999997</v>
      </c>
      <c r="AJ76" s="20">
        <v>450.88600000000002</v>
      </c>
      <c r="AK76" s="20">
        <v>460.88900000000001</v>
      </c>
      <c r="AL76" s="20">
        <v>412.91399999999999</v>
      </c>
      <c r="AM76" s="20">
        <v>323.31799999999998</v>
      </c>
      <c r="AN76" s="20"/>
      <c r="AO76" s="20"/>
      <c r="AP76" s="20"/>
      <c r="AQ76" s="38" t="s">
        <v>5</v>
      </c>
      <c r="AR76" s="38" t="s">
        <v>113</v>
      </c>
      <c r="AS76" s="74"/>
      <c r="AT76" s="74"/>
    </row>
    <row r="77" spans="1:83" s="5" customFormat="1" ht="9.9499999999999993" customHeight="1">
      <c r="A77" s="48">
        <v>71</v>
      </c>
      <c r="B77" s="31" t="s">
        <v>113</v>
      </c>
      <c r="C77" s="8" t="s">
        <v>77</v>
      </c>
      <c r="D77" s="20">
        <v>1542.222</v>
      </c>
      <c r="E77" s="20">
        <v>1500.4559999999999</v>
      </c>
      <c r="F77" s="20">
        <v>1469.0719999999999</v>
      </c>
      <c r="G77" s="20">
        <v>1262.7170000000001</v>
      </c>
      <c r="H77" s="20">
        <v>944.88300000000004</v>
      </c>
      <c r="I77" s="20">
        <v>593.96400000000006</v>
      </c>
      <c r="J77" s="20">
        <v>575.94100000000003</v>
      </c>
      <c r="K77" s="20">
        <v>550.58500000000004</v>
      </c>
      <c r="L77" s="20">
        <v>486.29500000000002</v>
      </c>
      <c r="M77" s="164">
        <v>642.95699999999999</v>
      </c>
      <c r="N77" s="222">
        <v>884.49199999999996</v>
      </c>
      <c r="O77" s="191">
        <v>720.875</v>
      </c>
      <c r="P77" s="20">
        <v>868.07899999999995</v>
      </c>
      <c r="Q77" s="20">
        <v>637.51599999999996</v>
      </c>
      <c r="R77" s="20">
        <v>869.73699999999997</v>
      </c>
      <c r="S77" s="20">
        <v>626.23800000000006</v>
      </c>
      <c r="T77" s="20">
        <v>705.61800000000005</v>
      </c>
      <c r="U77" s="20">
        <v>551.822</v>
      </c>
      <c r="V77" s="20">
        <v>599.88499999999999</v>
      </c>
      <c r="W77" s="20">
        <v>542.14099999999996</v>
      </c>
      <c r="X77" s="20">
        <v>619.92200000000003</v>
      </c>
      <c r="Y77" s="20">
        <v>540.51</v>
      </c>
      <c r="Z77" s="20">
        <v>573.63099999999997</v>
      </c>
      <c r="AA77" s="20">
        <v>613.28200000000004</v>
      </c>
      <c r="AB77" s="21">
        <v>583.11</v>
      </c>
      <c r="AC77" s="20">
        <v>730.89200000000005</v>
      </c>
      <c r="AD77" s="20">
        <v>506.43599999999998</v>
      </c>
      <c r="AE77" s="20">
        <v>420.64600000000002</v>
      </c>
      <c r="AF77" s="20">
        <v>310.77800000000002</v>
      </c>
      <c r="AG77" s="20">
        <v>176.929</v>
      </c>
      <c r="AH77" s="20">
        <v>176.16399999999999</v>
      </c>
      <c r="AI77" s="20">
        <v>324.48700000000002</v>
      </c>
      <c r="AJ77" s="20">
        <v>505.20400000000001</v>
      </c>
      <c r="AK77" s="20">
        <v>373.16399999999999</v>
      </c>
      <c r="AL77" s="20">
        <v>294.85399999999998</v>
      </c>
      <c r="AM77" s="20">
        <v>94.49</v>
      </c>
      <c r="AN77" s="20"/>
      <c r="AO77" s="20"/>
      <c r="AP77" s="20"/>
      <c r="AQ77" s="38" t="s">
        <v>676</v>
      </c>
      <c r="AR77" s="38" t="s">
        <v>113</v>
      </c>
      <c r="AS77" s="74"/>
      <c r="AT77" s="74"/>
    </row>
    <row r="78" spans="1:83" s="5" customFormat="1" ht="9.9499999999999993" customHeight="1">
      <c r="A78" s="48">
        <v>72</v>
      </c>
      <c r="B78" s="31" t="s">
        <v>113</v>
      </c>
      <c r="C78" s="1" t="s">
        <v>463</v>
      </c>
      <c r="D78" s="20">
        <v>1191</v>
      </c>
      <c r="E78" s="20">
        <v>1141</v>
      </c>
      <c r="F78" s="20">
        <v>1106</v>
      </c>
      <c r="G78" s="20">
        <v>1071</v>
      </c>
      <c r="H78" s="20">
        <v>1019</v>
      </c>
      <c r="I78" s="20"/>
      <c r="J78" s="20"/>
      <c r="K78" s="20"/>
      <c r="L78" s="20"/>
      <c r="M78" s="164"/>
      <c r="N78" s="222"/>
      <c r="O78" s="191"/>
      <c r="P78" s="20"/>
      <c r="Q78" s="20"/>
      <c r="R78" s="20"/>
      <c r="S78" s="20"/>
      <c r="T78" s="20"/>
      <c r="U78" s="20"/>
      <c r="V78" s="20"/>
      <c r="W78" s="20"/>
      <c r="X78" s="20"/>
      <c r="Y78" s="20"/>
      <c r="Z78" s="20"/>
      <c r="AA78" s="20"/>
      <c r="AB78" s="20"/>
      <c r="AC78" s="20"/>
      <c r="AD78" s="20"/>
      <c r="AE78" s="20"/>
      <c r="AF78" s="20"/>
      <c r="AG78" s="20"/>
      <c r="AH78" s="20"/>
      <c r="AI78" s="20"/>
      <c r="AJ78" s="20"/>
      <c r="AK78" s="20"/>
      <c r="AL78" s="20"/>
      <c r="AM78" s="21"/>
      <c r="AN78" s="21"/>
      <c r="AO78" s="21"/>
      <c r="AP78" s="21"/>
      <c r="AQ78" s="36" t="s">
        <v>463</v>
      </c>
      <c r="AR78" s="36" t="s">
        <v>113</v>
      </c>
      <c r="AS78" s="74"/>
      <c r="AT78" s="74"/>
    </row>
    <row r="79" spans="1:83" s="5" customFormat="1" ht="9.9499999999999993" customHeight="1">
      <c r="A79" s="48">
        <v>73</v>
      </c>
      <c r="B79" s="31" t="s">
        <v>71</v>
      </c>
      <c r="C79" s="1" t="s">
        <v>508</v>
      </c>
      <c r="D79" s="20">
        <v>85146</v>
      </c>
      <c r="E79" s="20">
        <v>83737</v>
      </c>
      <c r="F79" s="20">
        <v>77342</v>
      </c>
      <c r="G79" s="20">
        <v>81387</v>
      </c>
      <c r="H79" s="20">
        <v>70647</v>
      </c>
      <c r="I79" s="20">
        <v>81192</v>
      </c>
      <c r="J79" s="20">
        <v>79547</v>
      </c>
      <c r="K79" s="20">
        <v>74568</v>
      </c>
      <c r="L79" s="20">
        <v>88615</v>
      </c>
      <c r="M79" s="164">
        <v>90539</v>
      </c>
      <c r="N79" s="222">
        <v>88747</v>
      </c>
      <c r="O79" s="191">
        <v>97606</v>
      </c>
      <c r="P79" s="20">
        <v>82744</v>
      </c>
      <c r="Q79" s="20">
        <v>97882</v>
      </c>
      <c r="R79" s="20">
        <v>69969</v>
      </c>
      <c r="S79" s="20">
        <v>84608</v>
      </c>
      <c r="T79" s="20">
        <v>82958</v>
      </c>
      <c r="U79" s="20">
        <v>93583</v>
      </c>
      <c r="V79" s="20">
        <v>95247</v>
      </c>
      <c r="W79" s="20">
        <v>88279</v>
      </c>
      <c r="X79" s="20">
        <v>89328</v>
      </c>
      <c r="Y79" s="20">
        <v>86508</v>
      </c>
      <c r="Z79" s="20">
        <v>84049</v>
      </c>
      <c r="AA79" s="20">
        <v>96054</v>
      </c>
      <c r="AB79" s="21">
        <v>95508</v>
      </c>
      <c r="AC79" s="20">
        <v>79779</v>
      </c>
      <c r="AD79" s="20">
        <v>89005</v>
      </c>
      <c r="AE79" s="20">
        <v>76853</v>
      </c>
      <c r="AF79" s="20">
        <v>75914</v>
      </c>
      <c r="AG79" s="20">
        <v>74539</v>
      </c>
      <c r="AH79" s="20">
        <v>74174.745999999999</v>
      </c>
      <c r="AI79" s="20">
        <v>74378.178</v>
      </c>
      <c r="AJ79" s="20">
        <v>67359.986999999994</v>
      </c>
      <c r="AK79" s="20">
        <v>59282.960000000006</v>
      </c>
      <c r="AL79" s="20">
        <v>61924.12</v>
      </c>
      <c r="AM79" s="20"/>
      <c r="AN79" s="20"/>
      <c r="AO79" s="20"/>
      <c r="AP79" s="20"/>
      <c r="AQ79" s="36" t="s">
        <v>508</v>
      </c>
      <c r="AR79" s="36" t="s">
        <v>71</v>
      </c>
      <c r="AS79" s="71" t="s">
        <v>517</v>
      </c>
      <c r="AT79" s="71" t="s">
        <v>513</v>
      </c>
      <c r="AU79" s="4"/>
      <c r="AV79" s="30"/>
      <c r="AW79" s="30"/>
      <c r="AX79" s="30"/>
      <c r="AY79" s="30"/>
      <c r="AZ79" s="30"/>
      <c r="BA79" s="30"/>
      <c r="BB79" s="30"/>
    </row>
    <row r="80" spans="1:83" s="5" customFormat="1" ht="9.9499999999999993" customHeight="1">
      <c r="A80" s="48">
        <v>74</v>
      </c>
      <c r="B80" s="31" t="s">
        <v>71</v>
      </c>
      <c r="C80" s="1" t="s">
        <v>509</v>
      </c>
      <c r="D80" s="20">
        <v>346895</v>
      </c>
      <c r="E80" s="20">
        <v>352176</v>
      </c>
      <c r="F80" s="20">
        <v>343299</v>
      </c>
      <c r="G80" s="20">
        <v>360984</v>
      </c>
      <c r="H80" s="20">
        <v>378320</v>
      </c>
      <c r="I80" s="20">
        <v>363751</v>
      </c>
      <c r="J80" s="20">
        <v>354648</v>
      </c>
      <c r="K80" s="20">
        <v>378989</v>
      </c>
      <c r="L80" s="20">
        <v>400541</v>
      </c>
      <c r="M80" s="164">
        <v>432273</v>
      </c>
      <c r="N80" s="222">
        <v>465958</v>
      </c>
      <c r="O80" s="191">
        <v>471643</v>
      </c>
      <c r="P80" s="20">
        <v>481683</v>
      </c>
      <c r="Q80" s="20">
        <v>448133</v>
      </c>
      <c r="R80" s="20">
        <v>509340</v>
      </c>
      <c r="S80" s="20">
        <v>490597</v>
      </c>
      <c r="T80" s="20">
        <v>496994</v>
      </c>
      <c r="U80" s="20">
        <v>489340</v>
      </c>
      <c r="V80" s="20">
        <v>479256</v>
      </c>
      <c r="W80" s="20">
        <v>513634</v>
      </c>
      <c r="X80" s="20">
        <v>526902</v>
      </c>
      <c r="Y80" s="20">
        <v>512659</v>
      </c>
      <c r="Z80" s="20">
        <v>554463</v>
      </c>
      <c r="AA80" s="20">
        <v>580810</v>
      </c>
      <c r="AB80" s="21">
        <v>565666</v>
      </c>
      <c r="AC80" s="20">
        <v>581569</v>
      </c>
      <c r="AD80" s="20">
        <v>577569</v>
      </c>
      <c r="AE80" s="20">
        <v>661083</v>
      </c>
      <c r="AF80" s="20">
        <v>621286</v>
      </c>
      <c r="AG80" s="20">
        <v>568399</v>
      </c>
      <c r="AH80" s="20">
        <v>553267.44200000004</v>
      </c>
      <c r="AI80" s="20">
        <v>678527.14951000002</v>
      </c>
      <c r="AJ80" s="20">
        <v>735941.77800000005</v>
      </c>
      <c r="AK80" s="20">
        <v>640517.94999999995</v>
      </c>
      <c r="AL80" s="20">
        <v>608627.18000000005</v>
      </c>
      <c r="AM80" s="20"/>
      <c r="AN80" s="20"/>
      <c r="AO80" s="20"/>
      <c r="AP80" s="20"/>
      <c r="AQ80" s="36" t="s">
        <v>509</v>
      </c>
      <c r="AR80" s="36" t="s">
        <v>71</v>
      </c>
      <c r="AS80" s="71" t="s">
        <v>517</v>
      </c>
      <c r="AT80" s="71" t="s">
        <v>513</v>
      </c>
      <c r="AU80" s="4"/>
      <c r="AV80" s="30"/>
      <c r="AW80" s="30"/>
      <c r="AX80" s="30"/>
      <c r="AY80" s="30"/>
      <c r="AZ80" s="30"/>
      <c r="BA80" s="30"/>
      <c r="BB80" s="30"/>
    </row>
    <row r="81" spans="1:70" s="5" customFormat="1" ht="9.9499999999999993" customHeight="1">
      <c r="A81" s="48">
        <v>75</v>
      </c>
      <c r="B81" s="31" t="s">
        <v>71</v>
      </c>
      <c r="C81" s="1" t="s">
        <v>510</v>
      </c>
      <c r="D81" s="20">
        <v>82009</v>
      </c>
      <c r="E81" s="20">
        <v>87231</v>
      </c>
      <c r="F81" s="20">
        <v>101835</v>
      </c>
      <c r="G81" s="20">
        <v>113122</v>
      </c>
      <c r="H81" s="20">
        <v>133228</v>
      </c>
      <c r="I81" s="20">
        <v>158983</v>
      </c>
      <c r="J81" s="20">
        <v>167314</v>
      </c>
      <c r="K81" s="20">
        <v>186607</v>
      </c>
      <c r="L81" s="20">
        <v>177617</v>
      </c>
      <c r="M81" s="164">
        <v>181864</v>
      </c>
      <c r="N81" s="222">
        <v>201403</v>
      </c>
      <c r="O81" s="191">
        <v>212342</v>
      </c>
      <c r="P81" s="20">
        <v>222306</v>
      </c>
      <c r="Q81" s="20">
        <v>248216</v>
      </c>
      <c r="R81" s="20">
        <v>268164</v>
      </c>
      <c r="S81" s="20">
        <v>289903</v>
      </c>
      <c r="T81" s="20">
        <v>301195</v>
      </c>
      <c r="U81" s="20">
        <v>318501</v>
      </c>
      <c r="V81" s="20">
        <v>331347</v>
      </c>
      <c r="W81" s="20">
        <v>315914</v>
      </c>
      <c r="X81" s="20">
        <v>321337</v>
      </c>
      <c r="Y81" s="20">
        <v>319649</v>
      </c>
      <c r="Z81" s="20">
        <v>294073</v>
      </c>
      <c r="AA81" s="20">
        <v>240013</v>
      </c>
      <c r="AB81" s="21">
        <v>282442</v>
      </c>
      <c r="AC81" s="20">
        <v>304755</v>
      </c>
      <c r="AD81" s="20">
        <v>303426</v>
      </c>
      <c r="AE81" s="20">
        <v>263832</v>
      </c>
      <c r="AF81" s="20">
        <v>258128</v>
      </c>
      <c r="AG81" s="20">
        <v>279750</v>
      </c>
      <c r="AH81" s="20">
        <v>288230.48</v>
      </c>
      <c r="AI81" s="20">
        <v>101761.003</v>
      </c>
      <c r="AJ81" s="20">
        <v>15939.413</v>
      </c>
      <c r="AK81" s="20">
        <v>0</v>
      </c>
      <c r="AL81" s="20">
        <v>0</v>
      </c>
      <c r="AM81" s="20"/>
      <c r="AN81" s="20"/>
      <c r="AO81" s="20"/>
      <c r="AP81" s="20"/>
      <c r="AQ81" s="36" t="s">
        <v>510</v>
      </c>
      <c r="AR81" s="36" t="s">
        <v>71</v>
      </c>
      <c r="AS81" s="71" t="s">
        <v>517</v>
      </c>
      <c r="AT81" s="71" t="s">
        <v>513</v>
      </c>
      <c r="AU81" s="4"/>
      <c r="AV81" s="30"/>
      <c r="AW81" s="30"/>
      <c r="AX81" s="30"/>
      <c r="AY81" s="30"/>
      <c r="AZ81" s="30"/>
      <c r="BA81" s="30"/>
      <c r="BB81" s="30"/>
    </row>
    <row r="82" spans="1:70" s="5" customFormat="1" ht="9.9499999999999993" customHeight="1">
      <c r="A82" s="48">
        <v>76</v>
      </c>
      <c r="B82" s="31" t="s">
        <v>71</v>
      </c>
      <c r="C82" s="51" t="s">
        <v>512</v>
      </c>
      <c r="D82" s="20">
        <v>0</v>
      </c>
      <c r="E82" s="20">
        <v>0</v>
      </c>
      <c r="F82" s="20">
        <v>0</v>
      </c>
      <c r="G82" s="20">
        <v>0</v>
      </c>
      <c r="H82" s="20">
        <v>0</v>
      </c>
      <c r="I82" s="20">
        <v>0</v>
      </c>
      <c r="J82" s="20">
        <v>0</v>
      </c>
      <c r="K82" s="20">
        <v>0</v>
      </c>
      <c r="L82" s="20">
        <v>0</v>
      </c>
      <c r="M82" s="164">
        <v>0</v>
      </c>
      <c r="N82" s="222">
        <v>1485</v>
      </c>
      <c r="O82" s="191">
        <v>1521</v>
      </c>
      <c r="P82" s="20">
        <v>1531</v>
      </c>
      <c r="Q82" s="20">
        <v>1477</v>
      </c>
      <c r="R82" s="20">
        <v>1786</v>
      </c>
      <c r="S82" s="20">
        <v>2919</v>
      </c>
      <c r="T82" s="20">
        <v>3427</v>
      </c>
      <c r="U82" s="20">
        <v>3511</v>
      </c>
      <c r="V82" s="20">
        <v>3300</v>
      </c>
      <c r="W82" s="20">
        <v>3235</v>
      </c>
      <c r="X82" s="20">
        <v>3120</v>
      </c>
      <c r="Y82" s="20">
        <v>3181</v>
      </c>
      <c r="Z82" s="20">
        <v>3222</v>
      </c>
      <c r="AA82" s="20">
        <v>3257</v>
      </c>
      <c r="AB82" s="21">
        <v>3140</v>
      </c>
      <c r="AC82" s="20">
        <v>3032</v>
      </c>
      <c r="AD82" s="20">
        <v>2883</v>
      </c>
      <c r="AE82" s="20">
        <v>2854</v>
      </c>
      <c r="AF82" s="20">
        <v>2561</v>
      </c>
      <c r="AG82" s="20">
        <v>2704</v>
      </c>
      <c r="AH82" s="20">
        <v>2566.712</v>
      </c>
      <c r="AI82" s="20">
        <v>2738.8919999999998</v>
      </c>
      <c r="AJ82" s="20">
        <v>2713.4929999999999</v>
      </c>
      <c r="AK82" s="20">
        <v>2484.9299999999998</v>
      </c>
      <c r="AL82" s="20">
        <v>2429.59</v>
      </c>
      <c r="AM82" s="20"/>
      <c r="AN82" s="20"/>
      <c r="AO82" s="20"/>
      <c r="AP82" s="20"/>
      <c r="AQ82" s="36" t="s">
        <v>512</v>
      </c>
      <c r="AR82" s="36" t="s">
        <v>71</v>
      </c>
      <c r="AS82" s="71" t="s">
        <v>517</v>
      </c>
      <c r="AT82" s="71" t="s">
        <v>513</v>
      </c>
      <c r="AU82" s="4"/>
      <c r="AV82" s="30"/>
      <c r="AW82" s="30"/>
      <c r="AX82" s="30"/>
      <c r="AY82" s="30"/>
      <c r="AZ82" s="30"/>
      <c r="BA82" s="30"/>
      <c r="BB82" s="30"/>
    </row>
    <row r="83" spans="1:70" s="5" customFormat="1" ht="9.9499999999999993" customHeight="1">
      <c r="A83" s="48">
        <v>77</v>
      </c>
      <c r="B83" s="31" t="s">
        <v>71</v>
      </c>
      <c r="C83" s="1" t="s">
        <v>511</v>
      </c>
      <c r="D83" s="20">
        <v>514050</v>
      </c>
      <c r="E83" s="20">
        <v>523144</v>
      </c>
      <c r="F83" s="20">
        <v>522476</v>
      </c>
      <c r="G83" s="20">
        <v>555493</v>
      </c>
      <c r="H83" s="20">
        <v>582195</v>
      </c>
      <c r="I83" s="20">
        <v>603926</v>
      </c>
      <c r="J83" s="20">
        <v>601510</v>
      </c>
      <c r="K83" s="20">
        <v>640164</v>
      </c>
      <c r="L83" s="20">
        <v>666774</v>
      </c>
      <c r="M83" s="164">
        <v>704676</v>
      </c>
      <c r="N83" s="222">
        <v>757593</v>
      </c>
      <c r="O83" s="191">
        <v>783112</v>
      </c>
      <c r="P83" s="20">
        <v>788264</v>
      </c>
      <c r="Q83" s="20">
        <v>795708</v>
      </c>
      <c r="R83" s="20">
        <v>849259</v>
      </c>
      <c r="S83" s="20">
        <v>868027</v>
      </c>
      <c r="T83" s="20">
        <v>884574</v>
      </c>
      <c r="U83" s="20">
        <v>904935</v>
      </c>
      <c r="V83" s="20">
        <v>909150</v>
      </c>
      <c r="W83" s="20">
        <v>921062</v>
      </c>
      <c r="X83" s="20">
        <v>940687</v>
      </c>
      <c r="Y83" s="20">
        <v>921997</v>
      </c>
      <c r="Z83" s="20">
        <v>935807</v>
      </c>
      <c r="AA83" s="20">
        <v>920134</v>
      </c>
      <c r="AB83" s="21">
        <v>946756</v>
      </c>
      <c r="AC83" s="20">
        <v>969135</v>
      </c>
      <c r="AD83" s="20">
        <v>972883</v>
      </c>
      <c r="AE83" s="20">
        <v>1004622</v>
      </c>
      <c r="AF83" s="20">
        <v>957889</v>
      </c>
      <c r="AG83" s="20">
        <v>925392</v>
      </c>
      <c r="AH83" s="20">
        <v>918239.38</v>
      </c>
      <c r="AI83" s="20">
        <v>857405.22250999999</v>
      </c>
      <c r="AJ83" s="20">
        <v>821954.67099999997</v>
      </c>
      <c r="AK83" s="20">
        <v>702285.84000000008</v>
      </c>
      <c r="AL83" s="20">
        <v>672980.89000000013</v>
      </c>
      <c r="AM83" s="20"/>
      <c r="AN83" s="20"/>
      <c r="AO83" s="20"/>
      <c r="AP83" s="20"/>
      <c r="AQ83" s="36" t="s">
        <v>511</v>
      </c>
      <c r="AR83" s="36" t="s">
        <v>71</v>
      </c>
      <c r="AS83" s="71" t="s">
        <v>517</v>
      </c>
      <c r="AT83" s="71" t="s">
        <v>513</v>
      </c>
      <c r="AU83" s="4"/>
      <c r="AV83" s="30"/>
      <c r="AW83" s="30"/>
      <c r="AX83" s="30"/>
      <c r="AY83" s="30"/>
      <c r="AZ83" s="30"/>
      <c r="BA83" s="30"/>
      <c r="BB83" s="30"/>
    </row>
    <row r="84" spans="1:70" s="5" customFormat="1" ht="9.9499999999999993" customHeight="1">
      <c r="A84" s="48">
        <v>78</v>
      </c>
      <c r="B84" s="31" t="s">
        <v>71</v>
      </c>
      <c r="C84" s="1" t="s">
        <v>514</v>
      </c>
      <c r="D84" s="3"/>
      <c r="E84" s="3"/>
      <c r="F84" s="3"/>
      <c r="G84" s="3"/>
      <c r="H84" s="3"/>
      <c r="I84" s="3"/>
      <c r="J84" s="3"/>
      <c r="K84" s="3"/>
      <c r="L84" s="3"/>
      <c r="M84" s="186"/>
      <c r="N84" s="232">
        <v>1485</v>
      </c>
      <c r="O84" s="204">
        <v>1521</v>
      </c>
      <c r="P84" s="3">
        <v>1531</v>
      </c>
      <c r="Q84" s="3">
        <v>1477</v>
      </c>
      <c r="R84" s="3">
        <v>1786</v>
      </c>
      <c r="S84" s="3">
        <v>2919</v>
      </c>
      <c r="T84" s="3">
        <v>3427</v>
      </c>
      <c r="U84" s="3">
        <v>3511</v>
      </c>
      <c r="V84" s="3">
        <v>3300</v>
      </c>
      <c r="W84" s="3">
        <v>3235</v>
      </c>
      <c r="X84" s="3">
        <v>3120</v>
      </c>
      <c r="Y84" s="3">
        <v>3181</v>
      </c>
      <c r="Z84" s="3">
        <v>3222</v>
      </c>
      <c r="AA84" s="3">
        <v>3257</v>
      </c>
      <c r="AB84" s="21">
        <v>3132.087</v>
      </c>
      <c r="AC84" s="21">
        <v>3026.5189999999998</v>
      </c>
      <c r="AD84" s="21">
        <v>2877.7240000000002</v>
      </c>
      <c r="AE84" s="21">
        <v>2847.4079999999999</v>
      </c>
      <c r="AF84" s="21">
        <v>2555.54</v>
      </c>
      <c r="AG84" s="21">
        <v>2695.1559999999999</v>
      </c>
      <c r="AH84" s="20">
        <v>2469.4749999999999</v>
      </c>
      <c r="AI84" s="20">
        <v>2518.4720000000002</v>
      </c>
      <c r="AJ84" s="20">
        <v>2460.4180000000001</v>
      </c>
      <c r="AK84" s="20">
        <v>2220.0299999999997</v>
      </c>
      <c r="AL84" s="20">
        <v>2281.81</v>
      </c>
      <c r="AM84" s="20"/>
      <c r="AN84" s="20"/>
      <c r="AO84" s="20"/>
      <c r="AP84" s="20"/>
      <c r="AQ84" s="36" t="s">
        <v>514</v>
      </c>
      <c r="AR84" s="36" t="s">
        <v>71</v>
      </c>
      <c r="AS84" s="71" t="s">
        <v>733</v>
      </c>
      <c r="AT84" s="71" t="s">
        <v>513</v>
      </c>
      <c r="AU84" s="4"/>
      <c r="AV84" s="30"/>
      <c r="AW84" s="30"/>
      <c r="AX84" s="30"/>
      <c r="AY84" s="30"/>
      <c r="AZ84" s="30"/>
      <c r="BA84" s="30"/>
      <c r="BB84" s="30"/>
    </row>
    <row r="85" spans="1:70" s="5" customFormat="1" ht="9.9499999999999993" customHeight="1">
      <c r="A85" s="48">
        <v>79</v>
      </c>
      <c r="B85" s="31" t="s">
        <v>71</v>
      </c>
      <c r="C85" s="1" t="s">
        <v>515</v>
      </c>
      <c r="D85" s="3"/>
      <c r="E85" s="3"/>
      <c r="F85" s="3"/>
      <c r="G85" s="3"/>
      <c r="H85" s="3"/>
      <c r="I85" s="3"/>
      <c r="J85" s="3"/>
      <c r="K85" s="3"/>
      <c r="L85" s="3"/>
      <c r="M85" s="186"/>
      <c r="N85" s="241"/>
      <c r="O85" s="215"/>
      <c r="P85" s="120"/>
      <c r="Q85" s="120"/>
      <c r="R85" s="120"/>
      <c r="S85" s="120"/>
      <c r="T85" s="120"/>
      <c r="U85" s="120"/>
      <c r="V85" s="120"/>
      <c r="W85" s="120"/>
      <c r="X85" s="120"/>
      <c r="Y85" s="120"/>
      <c r="Z85" s="120"/>
      <c r="AA85" s="120"/>
      <c r="AB85" s="21">
        <v>0</v>
      </c>
      <c r="AC85" s="21">
        <v>0</v>
      </c>
      <c r="AD85" s="18">
        <v>0.27</v>
      </c>
      <c r="AE85" s="18">
        <v>0.115</v>
      </c>
      <c r="AF85" s="18">
        <v>0.373</v>
      </c>
      <c r="AG85" s="18">
        <v>0.37</v>
      </c>
      <c r="AH85" s="17">
        <v>4.5309999999999997</v>
      </c>
      <c r="AI85" s="20">
        <v>40.783999999999999</v>
      </c>
      <c r="AJ85" s="20">
        <v>85.981999999999999</v>
      </c>
      <c r="AK85" s="20">
        <v>78.08</v>
      </c>
      <c r="AL85" s="20">
        <v>93.82</v>
      </c>
      <c r="AM85" s="20"/>
      <c r="AN85" s="20"/>
      <c r="AO85" s="20"/>
      <c r="AP85" s="20"/>
      <c r="AQ85" s="36" t="s">
        <v>515</v>
      </c>
      <c r="AR85" s="36" t="s">
        <v>71</v>
      </c>
      <c r="AS85" s="71" t="s">
        <v>733</v>
      </c>
      <c r="AT85" s="71" t="s">
        <v>513</v>
      </c>
      <c r="AU85" s="4"/>
      <c r="AV85" s="30"/>
      <c r="AW85" s="30"/>
      <c r="AX85" s="30"/>
      <c r="AY85" s="30"/>
      <c r="AZ85" s="30"/>
      <c r="BA85" s="30"/>
      <c r="BB85" s="30"/>
    </row>
    <row r="86" spans="1:70" s="5" customFormat="1" ht="9.9499999999999993" customHeight="1">
      <c r="A86" s="48">
        <v>80</v>
      </c>
      <c r="B86" s="31" t="s">
        <v>71</v>
      </c>
      <c r="C86" s="1" t="s">
        <v>516</v>
      </c>
      <c r="D86" s="3"/>
      <c r="E86" s="3"/>
      <c r="F86" s="3"/>
      <c r="G86" s="3"/>
      <c r="H86" s="3"/>
      <c r="I86" s="3"/>
      <c r="J86" s="3"/>
      <c r="K86" s="3"/>
      <c r="L86" s="3"/>
      <c r="M86" s="186"/>
      <c r="N86" s="241"/>
      <c r="O86" s="215"/>
      <c r="P86" s="120"/>
      <c r="Q86" s="120"/>
      <c r="R86" s="120"/>
      <c r="S86" s="120"/>
      <c r="T86" s="120"/>
      <c r="U86" s="120"/>
      <c r="V86" s="120"/>
      <c r="W86" s="120"/>
      <c r="X86" s="120"/>
      <c r="Y86" s="120"/>
      <c r="Z86" s="120"/>
      <c r="AA86" s="120"/>
      <c r="AB86" s="18">
        <v>7.1239999999999997</v>
      </c>
      <c r="AC86" s="18">
        <v>6.7009999999999996</v>
      </c>
      <c r="AD86" s="18">
        <v>5.149</v>
      </c>
      <c r="AE86" s="18">
        <v>6.3380000000000001</v>
      </c>
      <c r="AF86" s="18">
        <v>5.1989999999999998</v>
      </c>
      <c r="AG86" s="18">
        <v>8.3339999999999996</v>
      </c>
      <c r="AH86" s="20">
        <v>92.706000000000003</v>
      </c>
      <c r="AI86" s="20">
        <v>179.636</v>
      </c>
      <c r="AJ86" s="20">
        <v>167.09299999999999</v>
      </c>
      <c r="AK86" s="20">
        <v>186.82</v>
      </c>
      <c r="AL86" s="20">
        <v>53.96</v>
      </c>
      <c r="AM86" s="20"/>
      <c r="AN86" s="20"/>
      <c r="AO86" s="20"/>
      <c r="AP86" s="20"/>
      <c r="AQ86" s="36" t="s">
        <v>516</v>
      </c>
      <c r="AR86" s="36" t="s">
        <v>71</v>
      </c>
      <c r="AS86" s="71" t="s">
        <v>733</v>
      </c>
      <c r="AT86" s="71" t="s">
        <v>513</v>
      </c>
      <c r="AU86" s="4"/>
      <c r="AV86" s="30"/>
      <c r="AW86" s="30"/>
      <c r="AX86" s="30"/>
      <c r="AY86" s="30"/>
      <c r="AZ86" s="30"/>
      <c r="BA86" s="30"/>
      <c r="BB86" s="30"/>
    </row>
    <row r="87" spans="1:70" ht="9.9499999999999993" customHeight="1">
      <c r="A87" s="48">
        <v>81</v>
      </c>
      <c r="B87" s="32" t="s">
        <v>355</v>
      </c>
      <c r="C87" s="7" t="s">
        <v>756</v>
      </c>
      <c r="D87" s="9">
        <v>464253</v>
      </c>
      <c r="E87" s="9">
        <v>470561</v>
      </c>
      <c r="F87" s="9">
        <v>471438</v>
      </c>
      <c r="G87" s="9">
        <v>499790</v>
      </c>
      <c r="H87" s="9">
        <v>524522</v>
      </c>
      <c r="I87" s="9">
        <v>541394</v>
      </c>
      <c r="J87" s="9">
        <v>537739</v>
      </c>
      <c r="K87" s="9">
        <v>570642</v>
      </c>
      <c r="L87" s="9">
        <v>597415</v>
      </c>
      <c r="M87" s="166">
        <v>632313</v>
      </c>
      <c r="N87" s="224">
        <v>678131</v>
      </c>
      <c r="O87" s="221">
        <v>698594</v>
      </c>
      <c r="P87" s="9">
        <v>704796</v>
      </c>
      <c r="Q87" s="9">
        <v>709202</v>
      </c>
      <c r="R87" s="9">
        <v>759013</v>
      </c>
      <c r="S87" s="9">
        <v>776511</v>
      </c>
      <c r="T87" s="9">
        <v>794318</v>
      </c>
      <c r="U87" s="9">
        <v>811261</v>
      </c>
      <c r="V87" s="9">
        <v>818334</v>
      </c>
      <c r="W87" s="9">
        <v>836743</v>
      </c>
      <c r="X87" s="9">
        <v>858078</v>
      </c>
      <c r="Y87" s="9">
        <v>844277</v>
      </c>
      <c r="Z87" s="9">
        <v>862932</v>
      </c>
      <c r="AA87" s="9">
        <v>858221</v>
      </c>
      <c r="AB87" s="21">
        <f t="shared" ref="AB87:AL87" si="5">SUM(AB88:AB90)</f>
        <v>892103.18599999999</v>
      </c>
      <c r="AC87" s="21">
        <f t="shared" si="5"/>
        <v>893775.29</v>
      </c>
      <c r="AD87" s="21">
        <f t="shared" si="5"/>
        <v>903194.00499999989</v>
      </c>
      <c r="AE87" s="21">
        <f t="shared" si="5"/>
        <v>935034.77300000004</v>
      </c>
      <c r="AF87" s="21">
        <f t="shared" si="5"/>
        <v>903735.33600000013</v>
      </c>
      <c r="AG87" s="21">
        <f t="shared" si="5"/>
        <v>874120.054</v>
      </c>
      <c r="AH87" s="21">
        <f t="shared" si="5"/>
        <v>926624.46299999999</v>
      </c>
      <c r="AI87" s="21">
        <f t="shared" si="5"/>
        <v>879448.90800000005</v>
      </c>
      <c r="AJ87" s="21">
        <f t="shared" si="5"/>
        <v>870915.53499999992</v>
      </c>
      <c r="AK87" s="21">
        <f t="shared" si="5"/>
        <v>871491.81069499999</v>
      </c>
      <c r="AL87" s="21">
        <f t="shared" si="5"/>
        <v>851404.27969600004</v>
      </c>
      <c r="AM87" s="21"/>
      <c r="AN87" s="9"/>
      <c r="AO87" s="9"/>
      <c r="AP87" s="9"/>
      <c r="AQ87" s="46" t="s">
        <v>756</v>
      </c>
      <c r="AR87" s="46" t="s">
        <v>355</v>
      </c>
      <c r="AS87" s="78"/>
      <c r="AT87" s="78"/>
      <c r="BE87" s="14"/>
      <c r="BF87" s="4"/>
      <c r="BG87" s="4"/>
      <c r="BH87" s="4"/>
      <c r="BI87" s="4"/>
      <c r="BJ87" s="4"/>
      <c r="BK87" s="4"/>
      <c r="BL87" s="4"/>
      <c r="BM87" s="4"/>
      <c r="BN87" s="4"/>
      <c r="BO87" s="4"/>
      <c r="BP87" s="4"/>
    </row>
    <row r="88" spans="1:70" ht="9.9499999999999993" customHeight="1">
      <c r="A88" s="48">
        <v>82</v>
      </c>
      <c r="B88" s="32" t="s">
        <v>355</v>
      </c>
      <c r="C88" s="7" t="s">
        <v>734</v>
      </c>
      <c r="D88" s="9">
        <v>105271</v>
      </c>
      <c r="E88" s="9">
        <v>110295</v>
      </c>
      <c r="F88" s="9">
        <v>112788</v>
      </c>
      <c r="G88" s="9">
        <v>122217</v>
      </c>
      <c r="H88" s="9">
        <v>127510</v>
      </c>
      <c r="I88" s="9">
        <v>133303</v>
      </c>
      <c r="J88" s="9">
        <v>136521</v>
      </c>
      <c r="K88" s="9">
        <v>146108</v>
      </c>
      <c r="L88" s="9">
        <v>153085</v>
      </c>
      <c r="M88" s="166">
        <v>163419</v>
      </c>
      <c r="N88" s="224">
        <v>177419</v>
      </c>
      <c r="O88" s="221">
        <v>185326</v>
      </c>
      <c r="P88" s="9">
        <v>192136</v>
      </c>
      <c r="Q88" s="9">
        <v>197695</v>
      </c>
      <c r="R88" s="9">
        <v>215515</v>
      </c>
      <c r="S88" s="9">
        <v>224650</v>
      </c>
      <c r="T88" s="9">
        <v>228231</v>
      </c>
      <c r="U88" s="9">
        <v>232371</v>
      </c>
      <c r="V88" s="9">
        <v>240938</v>
      </c>
      <c r="W88" s="9">
        <v>248234</v>
      </c>
      <c r="X88" s="9">
        <v>254592</v>
      </c>
      <c r="Y88" s="9">
        <v>254469</v>
      </c>
      <c r="Z88" s="9">
        <v>263439</v>
      </c>
      <c r="AA88" s="9">
        <v>259658</v>
      </c>
      <c r="AB88" s="21">
        <v>272551.89900000003</v>
      </c>
      <c r="AC88" s="21">
        <v>281294.21100000001</v>
      </c>
      <c r="AD88" s="21">
        <v>278315.79700000002</v>
      </c>
      <c r="AE88" s="21">
        <v>289727.91000000003</v>
      </c>
      <c r="AF88" s="21">
        <v>285288.14600000001</v>
      </c>
      <c r="AG88" s="21">
        <v>284969.07999999996</v>
      </c>
      <c r="AH88" s="21">
        <v>304234.36300000001</v>
      </c>
      <c r="AI88" s="21">
        <v>288950.12900000002</v>
      </c>
      <c r="AJ88" s="21">
        <v>286224.23800000001</v>
      </c>
      <c r="AK88" s="21">
        <v>284344.967</v>
      </c>
      <c r="AL88" s="21">
        <v>273106.97100000002</v>
      </c>
      <c r="AM88" s="21"/>
      <c r="AN88" s="9"/>
      <c r="AO88" s="9"/>
      <c r="AP88" s="9"/>
      <c r="AQ88" s="46" t="s">
        <v>734</v>
      </c>
      <c r="AR88" s="46" t="s">
        <v>355</v>
      </c>
      <c r="AS88" s="78"/>
      <c r="AT88" s="78"/>
      <c r="BE88" s="14"/>
      <c r="BF88" s="4"/>
      <c r="BG88" s="4"/>
      <c r="BH88" s="4"/>
      <c r="BI88" s="4"/>
      <c r="BJ88" s="4"/>
      <c r="BK88" s="4"/>
      <c r="BL88" s="4"/>
      <c r="BM88" s="4"/>
      <c r="BN88" s="4"/>
      <c r="BO88" s="4"/>
      <c r="BP88" s="4"/>
      <c r="BQ88" s="4"/>
      <c r="BR88" s="4"/>
    </row>
    <row r="89" spans="1:70" ht="9.9499999999999993" customHeight="1">
      <c r="A89" s="48">
        <v>83</v>
      </c>
      <c r="B89" s="32" t="s">
        <v>355</v>
      </c>
      <c r="C89" s="7" t="s">
        <v>735</v>
      </c>
      <c r="D89" s="9">
        <v>358982</v>
      </c>
      <c r="E89" s="9">
        <v>360266</v>
      </c>
      <c r="F89" s="9">
        <v>358650</v>
      </c>
      <c r="G89" s="9">
        <v>377573</v>
      </c>
      <c r="H89" s="9">
        <v>397012</v>
      </c>
      <c r="I89" s="9">
        <v>408091</v>
      </c>
      <c r="J89" s="9">
        <v>401218</v>
      </c>
      <c r="K89" s="9">
        <v>424534</v>
      </c>
      <c r="L89" s="9">
        <v>444330</v>
      </c>
      <c r="M89" s="166">
        <v>468893</v>
      </c>
      <c r="N89" s="224">
        <v>500712</v>
      </c>
      <c r="O89" s="221">
        <v>513267</v>
      </c>
      <c r="P89" s="9">
        <v>512660</v>
      </c>
      <c r="Q89" s="9">
        <v>511507</v>
      </c>
      <c r="R89" s="9">
        <v>543498</v>
      </c>
      <c r="S89" s="9">
        <v>551862</v>
      </c>
      <c r="T89" s="9">
        <v>566087</v>
      </c>
      <c r="U89" s="9">
        <v>578891</v>
      </c>
      <c r="V89" s="9">
        <v>577397</v>
      </c>
      <c r="W89" s="9">
        <v>588509</v>
      </c>
      <c r="X89" s="9">
        <v>363594</v>
      </c>
      <c r="Y89" s="9">
        <v>358303</v>
      </c>
      <c r="Z89" s="9">
        <v>362405</v>
      </c>
      <c r="AA89" s="9">
        <v>359725</v>
      </c>
      <c r="AB89" s="21">
        <v>250781.40899999999</v>
      </c>
      <c r="AC89" s="21">
        <v>52826.993999999992</v>
      </c>
      <c r="AD89" s="21">
        <v>49426.760999999999</v>
      </c>
      <c r="AE89" s="21">
        <v>49742.830999999998</v>
      </c>
      <c r="AF89" s="21">
        <v>46756.596000000005</v>
      </c>
      <c r="AG89" s="21">
        <v>45173.482000000004</v>
      </c>
      <c r="AH89" s="21">
        <v>47452.887000000002</v>
      </c>
      <c r="AI89" s="21">
        <v>44931.379000000001</v>
      </c>
      <c r="AJ89" s="21">
        <v>43694.148000000001</v>
      </c>
      <c r="AK89" s="21">
        <v>42782.553999999996</v>
      </c>
      <c r="AL89" s="21">
        <v>40473.264999999999</v>
      </c>
      <c r="AM89" s="21"/>
      <c r="AN89" s="9"/>
      <c r="AO89" s="9"/>
      <c r="AP89" s="9"/>
      <c r="AQ89" s="46" t="s">
        <v>735</v>
      </c>
      <c r="AR89" s="46" t="s">
        <v>355</v>
      </c>
      <c r="AS89" s="78"/>
      <c r="AT89" s="78"/>
      <c r="BE89" s="14"/>
      <c r="BF89" s="4"/>
      <c r="BG89" s="4"/>
      <c r="BH89" s="4"/>
      <c r="BI89" s="4"/>
      <c r="BJ89" s="4"/>
      <c r="BK89" s="4"/>
      <c r="BL89" s="4"/>
      <c r="BM89" s="4"/>
      <c r="BN89" s="4"/>
      <c r="BO89" s="4"/>
      <c r="BP89" s="4"/>
    </row>
    <row r="90" spans="1:70" ht="9.9499999999999993" customHeight="1">
      <c r="A90" s="48">
        <v>84</v>
      </c>
      <c r="B90" s="32" t="s">
        <v>355</v>
      </c>
      <c r="C90" s="1" t="s">
        <v>720</v>
      </c>
      <c r="D90" s="9" t="s">
        <v>117</v>
      </c>
      <c r="E90" s="9" t="s">
        <v>117</v>
      </c>
      <c r="F90" s="9" t="s">
        <v>117</v>
      </c>
      <c r="G90" s="9" t="s">
        <v>117</v>
      </c>
      <c r="H90" s="9" t="s">
        <v>117</v>
      </c>
      <c r="I90" s="9" t="s">
        <v>117</v>
      </c>
      <c r="J90" s="9" t="s">
        <v>117</v>
      </c>
      <c r="K90" s="9" t="s">
        <v>117</v>
      </c>
      <c r="L90" s="9" t="s">
        <v>117</v>
      </c>
      <c r="M90" s="166" t="s">
        <v>117</v>
      </c>
      <c r="N90" s="224" t="s">
        <v>117</v>
      </c>
      <c r="O90" s="221" t="s">
        <v>117</v>
      </c>
      <c r="P90" s="9" t="s">
        <v>117</v>
      </c>
      <c r="Q90" s="9" t="s">
        <v>117</v>
      </c>
      <c r="R90" s="9" t="s">
        <v>117</v>
      </c>
      <c r="S90" s="9" t="s">
        <v>117</v>
      </c>
      <c r="T90" s="9" t="s">
        <v>117</v>
      </c>
      <c r="U90" s="9" t="s">
        <v>117</v>
      </c>
      <c r="V90" s="9" t="s">
        <v>117</v>
      </c>
      <c r="W90" s="9" t="s">
        <v>117</v>
      </c>
      <c r="X90" s="9">
        <v>239891</v>
      </c>
      <c r="Y90" s="9">
        <v>231505</v>
      </c>
      <c r="Z90" s="9">
        <v>237088</v>
      </c>
      <c r="AA90" s="9">
        <v>238838</v>
      </c>
      <c r="AB90" s="21">
        <v>368769.87799999997</v>
      </c>
      <c r="AC90" s="21">
        <v>559654.08499999996</v>
      </c>
      <c r="AD90" s="21">
        <v>575451.44699999993</v>
      </c>
      <c r="AE90" s="21">
        <v>595564.03200000001</v>
      </c>
      <c r="AF90" s="21">
        <v>571690.59400000004</v>
      </c>
      <c r="AG90" s="21">
        <v>543977.49199999997</v>
      </c>
      <c r="AH90" s="21">
        <v>574937.21299999999</v>
      </c>
      <c r="AI90" s="21">
        <v>545567.4</v>
      </c>
      <c r="AJ90" s="21">
        <v>540997.14899999998</v>
      </c>
      <c r="AK90" s="21">
        <v>544364.28969499993</v>
      </c>
      <c r="AL90" s="21">
        <v>537824.04369600001</v>
      </c>
      <c r="AM90" s="21"/>
      <c r="AN90" s="9"/>
      <c r="AO90" s="9"/>
      <c r="AP90" s="9"/>
      <c r="AQ90" s="46" t="s">
        <v>720</v>
      </c>
      <c r="AR90" s="46" t="s">
        <v>355</v>
      </c>
      <c r="AS90" s="78"/>
      <c r="AT90" s="78"/>
      <c r="BE90" s="14"/>
      <c r="BF90" s="4"/>
      <c r="BG90" s="4"/>
      <c r="BH90" s="4"/>
      <c r="BI90" s="4"/>
      <c r="BJ90" s="4"/>
      <c r="BK90" s="4"/>
      <c r="BL90" s="4"/>
      <c r="BM90" s="4"/>
      <c r="BN90" s="4"/>
      <c r="BO90" s="4"/>
      <c r="BP90" s="4"/>
      <c r="BQ90" s="4"/>
      <c r="BR90" s="4"/>
    </row>
    <row r="91" spans="1:70" ht="9.9499999999999993" customHeight="1">
      <c r="A91" s="48">
        <v>85</v>
      </c>
      <c r="B91" s="32" t="s">
        <v>355</v>
      </c>
      <c r="C91" s="7" t="s">
        <v>736</v>
      </c>
      <c r="D91" s="9">
        <v>55998</v>
      </c>
      <c r="E91" s="9">
        <v>52101</v>
      </c>
      <c r="F91" s="9">
        <v>50293</v>
      </c>
      <c r="G91" s="9">
        <v>53262</v>
      </c>
      <c r="H91" s="9">
        <v>56228</v>
      </c>
      <c r="I91" s="9">
        <v>57912</v>
      </c>
      <c r="J91" s="9">
        <v>64070</v>
      </c>
      <c r="K91" s="9">
        <v>67486</v>
      </c>
      <c r="L91" s="9">
        <v>74902</v>
      </c>
      <c r="M91" s="166">
        <v>81605</v>
      </c>
      <c r="N91" s="224">
        <v>87471</v>
      </c>
      <c r="O91" s="221">
        <v>91295</v>
      </c>
      <c r="P91" s="9">
        <v>92956</v>
      </c>
      <c r="Q91" s="9">
        <v>95494</v>
      </c>
      <c r="R91" s="9">
        <v>99804</v>
      </c>
      <c r="S91" s="9">
        <v>105048</v>
      </c>
      <c r="T91" s="9">
        <v>109153</v>
      </c>
      <c r="U91" s="9">
        <v>115197</v>
      </c>
      <c r="V91" s="9">
        <v>116327</v>
      </c>
      <c r="W91" s="9">
        <v>120627</v>
      </c>
      <c r="X91" s="9">
        <v>123988</v>
      </c>
      <c r="Y91" s="9">
        <v>123378</v>
      </c>
      <c r="Z91" s="9">
        <v>126760</v>
      </c>
      <c r="AA91" s="9" t="s">
        <v>367</v>
      </c>
      <c r="AB91" s="21">
        <v>9.2999999999999999E-2</v>
      </c>
      <c r="AC91" s="21">
        <v>7088.4639999999999</v>
      </c>
      <c r="AD91" s="21">
        <v>7662.8429999999989</v>
      </c>
      <c r="AE91" s="21">
        <v>7835.3869999999997</v>
      </c>
      <c r="AF91" s="21">
        <v>9645.9580000000005</v>
      </c>
      <c r="AG91" s="21">
        <v>12639.937</v>
      </c>
      <c r="AH91" s="21">
        <v>4428.7179999999998</v>
      </c>
      <c r="AI91" s="21">
        <v>4331.4879999999994</v>
      </c>
      <c r="AJ91" s="21">
        <v>4355.1559999999999</v>
      </c>
      <c r="AK91" s="21">
        <v>4535.6509999999998</v>
      </c>
      <c r="AL91" s="21">
        <v>3943.3010000000004</v>
      </c>
      <c r="AM91" s="21"/>
      <c r="AN91" s="9"/>
      <c r="AO91" s="9"/>
      <c r="AP91" s="9"/>
      <c r="AQ91" s="46" t="s">
        <v>736</v>
      </c>
      <c r="AR91" s="46" t="s">
        <v>355</v>
      </c>
      <c r="AS91" s="78"/>
      <c r="AT91" s="78"/>
      <c r="BE91" s="14"/>
      <c r="BF91" s="4"/>
      <c r="BG91" s="4"/>
      <c r="BH91" s="4"/>
      <c r="BI91" s="4"/>
      <c r="BJ91" s="4"/>
      <c r="BK91" s="4"/>
      <c r="BL91" s="4"/>
      <c r="BM91" s="4"/>
      <c r="BN91" s="4"/>
      <c r="BO91" s="4"/>
      <c r="BP91" s="4"/>
    </row>
    <row r="92" spans="1:70" s="5" customFormat="1" ht="9.9499999999999993" customHeight="1">
      <c r="A92" s="48">
        <v>86</v>
      </c>
      <c r="B92" s="31"/>
      <c r="C92" s="7"/>
      <c r="D92" s="56"/>
      <c r="E92" s="128"/>
      <c r="F92" s="56"/>
      <c r="G92" s="129"/>
      <c r="H92" s="56"/>
      <c r="I92" s="56"/>
      <c r="J92" s="56"/>
      <c r="K92" s="56"/>
      <c r="L92" s="56"/>
      <c r="M92" s="185"/>
      <c r="N92" s="240"/>
      <c r="O92" s="214"/>
      <c r="P92" s="56"/>
      <c r="Q92" s="56"/>
      <c r="R92" s="20"/>
      <c r="S92" s="56"/>
      <c r="T92" s="56"/>
      <c r="U92" s="20"/>
      <c r="V92" s="128"/>
      <c r="W92" s="128"/>
      <c r="X92" s="128"/>
      <c r="Y92" s="128"/>
      <c r="Z92" s="128"/>
      <c r="AA92" s="56"/>
      <c r="AB92" s="56"/>
      <c r="AC92" s="56"/>
      <c r="AD92" s="56"/>
      <c r="AE92" s="56"/>
      <c r="AF92" s="56"/>
      <c r="AG92" s="56"/>
      <c r="AH92" s="56"/>
      <c r="AI92" s="56"/>
      <c r="AJ92" s="56"/>
      <c r="AK92" s="56"/>
      <c r="AL92" s="56"/>
      <c r="AM92" s="56"/>
      <c r="AN92" s="56"/>
      <c r="AO92" s="11"/>
      <c r="AP92" s="3"/>
      <c r="AQ92" s="38"/>
      <c r="AR92" s="38"/>
      <c r="AS92" s="71"/>
      <c r="AT92" s="71"/>
      <c r="AU92" s="4"/>
    </row>
    <row r="93" spans="1:70" s="5" customFormat="1" ht="9.9499999999999993" customHeight="1">
      <c r="A93" s="48">
        <v>87</v>
      </c>
      <c r="B93" s="31" t="s">
        <v>71</v>
      </c>
      <c r="C93" s="1" t="s">
        <v>395</v>
      </c>
      <c r="D93" s="20"/>
      <c r="E93" s="20"/>
      <c r="F93" s="20"/>
      <c r="G93" s="20"/>
      <c r="H93" s="20"/>
      <c r="I93" s="20"/>
      <c r="J93" s="20"/>
      <c r="K93" s="20"/>
      <c r="L93" s="20"/>
      <c r="M93" s="164"/>
      <c r="N93" s="241"/>
      <c r="O93" s="215"/>
      <c r="P93" s="120"/>
      <c r="Q93" s="120"/>
      <c r="R93" s="120"/>
      <c r="S93" s="120"/>
      <c r="T93" s="120"/>
      <c r="U93" s="120"/>
      <c r="V93" s="120"/>
      <c r="W93" s="120"/>
      <c r="X93" s="120"/>
      <c r="Y93" s="120"/>
      <c r="Z93" s="120"/>
      <c r="AA93" s="120"/>
      <c r="AB93" s="21"/>
      <c r="AC93" s="20"/>
      <c r="AD93" s="20"/>
      <c r="AE93" s="20"/>
      <c r="AF93" s="20"/>
      <c r="AG93" s="20"/>
      <c r="AH93" s="20">
        <v>2441699.5</v>
      </c>
      <c r="AI93" s="20">
        <v>2551570.5</v>
      </c>
      <c r="AJ93" s="20">
        <v>2633261</v>
      </c>
      <c r="AK93" s="20">
        <v>2707241</v>
      </c>
      <c r="AL93" s="20">
        <v>2936306</v>
      </c>
      <c r="AM93" s="20">
        <v>3116783</v>
      </c>
      <c r="AN93" s="20"/>
      <c r="AO93" s="20"/>
      <c r="AP93" s="20"/>
      <c r="AQ93" s="36" t="s">
        <v>395</v>
      </c>
      <c r="AR93" s="36" t="s">
        <v>71</v>
      </c>
      <c r="AS93" s="71"/>
      <c r="AT93" s="71"/>
      <c r="AU93" s="4"/>
      <c r="AV93" s="30"/>
      <c r="AW93" s="30"/>
      <c r="AX93" s="30"/>
      <c r="AY93" s="30"/>
      <c r="AZ93" s="30"/>
      <c r="BA93" s="30"/>
      <c r="BB93" s="30"/>
    </row>
    <row r="94" spans="1:70" s="5" customFormat="1" ht="9.9499999999999993" customHeight="1">
      <c r="A94" s="48">
        <v>88</v>
      </c>
      <c r="B94" s="31" t="s">
        <v>71</v>
      </c>
      <c r="C94" s="1" t="s">
        <v>174</v>
      </c>
      <c r="D94" s="20"/>
      <c r="E94" s="20"/>
      <c r="F94" s="20"/>
      <c r="G94" s="20"/>
      <c r="H94" s="20"/>
      <c r="I94" s="20"/>
      <c r="J94" s="20"/>
      <c r="K94" s="20"/>
      <c r="L94" s="20"/>
      <c r="M94" s="164"/>
      <c r="N94" s="241"/>
      <c r="O94" s="215"/>
      <c r="P94" s="120"/>
      <c r="Q94" s="120"/>
      <c r="R94" s="120"/>
      <c r="S94" s="120"/>
      <c r="T94" s="120"/>
      <c r="U94" s="120"/>
      <c r="V94" s="120"/>
      <c r="W94" s="120"/>
      <c r="X94" s="120"/>
      <c r="Y94" s="120"/>
      <c r="Z94" s="120"/>
      <c r="AA94" s="120"/>
      <c r="AB94" s="21"/>
      <c r="AC94" s="20"/>
      <c r="AD94" s="20"/>
      <c r="AE94" s="20"/>
      <c r="AF94" s="20"/>
      <c r="AG94" s="20"/>
      <c r="AH94" s="20">
        <v>1814</v>
      </c>
      <c r="AI94" s="20">
        <v>1870</v>
      </c>
      <c r="AJ94" s="20">
        <v>1916</v>
      </c>
      <c r="AK94" s="20">
        <v>1934</v>
      </c>
      <c r="AL94" s="20">
        <v>2034</v>
      </c>
      <c r="AM94" s="20">
        <v>2102</v>
      </c>
      <c r="AN94" s="20"/>
      <c r="AO94" s="20"/>
      <c r="AP94" s="20"/>
      <c r="AQ94" s="36" t="s">
        <v>174</v>
      </c>
      <c r="AR94" s="36" t="s">
        <v>71</v>
      </c>
      <c r="AS94" s="71"/>
      <c r="AT94" s="71"/>
      <c r="AU94" s="4"/>
      <c r="AV94" s="30"/>
      <c r="AW94" s="30"/>
      <c r="AX94" s="30"/>
      <c r="AY94" s="30"/>
      <c r="AZ94" s="30"/>
      <c r="BA94" s="30"/>
      <c r="BB94" s="30"/>
    </row>
    <row r="95" spans="1:70" s="5" customFormat="1" ht="9.9499999999999993" customHeight="1">
      <c r="A95" s="48">
        <v>89</v>
      </c>
      <c r="B95" s="31" t="s">
        <v>71</v>
      </c>
      <c r="C95" s="121" t="s">
        <v>612</v>
      </c>
      <c r="D95" s="31"/>
      <c r="E95" s="31"/>
      <c r="F95" s="31"/>
      <c r="G95" s="31"/>
      <c r="H95" s="31"/>
      <c r="I95" s="31"/>
      <c r="J95" s="20"/>
      <c r="K95" s="20"/>
      <c r="L95" s="20">
        <v>201719.541</v>
      </c>
      <c r="M95" s="164">
        <v>208877.48699999999</v>
      </c>
      <c r="N95" s="222">
        <v>217170.693</v>
      </c>
      <c r="O95" s="191">
        <v>220341.57500000001</v>
      </c>
      <c r="P95" s="20">
        <v>227711.35999999999</v>
      </c>
      <c r="Q95" s="20">
        <v>225501.04699999999</v>
      </c>
      <c r="R95" s="20">
        <v>237416.00099999999</v>
      </c>
      <c r="S95" s="20">
        <v>242870.09599999999</v>
      </c>
      <c r="T95" s="20">
        <v>246811.99</v>
      </c>
      <c r="U95" s="20">
        <v>245264.50599999999</v>
      </c>
      <c r="V95" s="20">
        <v>238905.337</v>
      </c>
      <c r="W95" s="20">
        <v>244837.943</v>
      </c>
      <c r="X95" s="20">
        <v>244449.82</v>
      </c>
      <c r="Y95" s="20">
        <v>239835.27600000001</v>
      </c>
      <c r="Z95" s="20">
        <v>237714.17199999999</v>
      </c>
      <c r="AA95" s="20">
        <v>243569.34099999999</v>
      </c>
      <c r="AB95" s="20">
        <v>236269.12100000001</v>
      </c>
      <c r="AC95" s="20">
        <v>238279.98499999999</v>
      </c>
      <c r="AD95" s="20">
        <v>228938.568</v>
      </c>
      <c r="AE95" s="20">
        <v>219231.81899999999</v>
      </c>
      <c r="AF95" s="20">
        <v>207670.26300000001</v>
      </c>
      <c r="AG95" s="20">
        <v>193396.00099999999</v>
      </c>
      <c r="AH95" s="20">
        <v>197248.777</v>
      </c>
      <c r="AI95" s="20">
        <v>193055.68100000001</v>
      </c>
      <c r="AJ95" s="20">
        <v>200533.533</v>
      </c>
      <c r="AK95" s="20">
        <v>193195.97</v>
      </c>
      <c r="AL95" s="21">
        <v>185223.84400000001</v>
      </c>
      <c r="AM95" s="20">
        <v>181933.05</v>
      </c>
      <c r="AN95" s="20"/>
      <c r="AO95" s="20"/>
      <c r="AP95" s="20"/>
      <c r="AQ95" s="36" t="s">
        <v>612</v>
      </c>
      <c r="AR95" s="36" t="s">
        <v>71</v>
      </c>
      <c r="AS95" s="71" t="s">
        <v>554</v>
      </c>
      <c r="AT95" s="71" t="s">
        <v>552</v>
      </c>
      <c r="AU95" s="4"/>
      <c r="AV95" s="30"/>
      <c r="AW95" s="30"/>
      <c r="AX95" s="30"/>
      <c r="AY95" s="30"/>
      <c r="AZ95" s="30"/>
      <c r="BA95" s="30"/>
      <c r="BB95" s="30"/>
    </row>
    <row r="96" spans="1:70" s="5" customFormat="1" ht="9.9499999999999993" customHeight="1">
      <c r="A96" s="48">
        <v>90</v>
      </c>
      <c r="B96" s="31" t="s">
        <v>71</v>
      </c>
      <c r="C96" s="121" t="s">
        <v>613</v>
      </c>
      <c r="D96" s="31"/>
      <c r="E96" s="31"/>
      <c r="F96" s="31"/>
      <c r="G96" s="31"/>
      <c r="H96" s="31"/>
      <c r="I96" s="31"/>
      <c r="J96" s="20"/>
      <c r="K96" s="20"/>
      <c r="L96" s="20">
        <v>39471.059000000001</v>
      </c>
      <c r="M96" s="164">
        <v>41986.735999999997</v>
      </c>
      <c r="N96" s="222">
        <v>44446.499000000003</v>
      </c>
      <c r="O96" s="191">
        <v>45800.841</v>
      </c>
      <c r="P96" s="20">
        <v>47060.84</v>
      </c>
      <c r="Q96" s="20">
        <v>47816.171000000002</v>
      </c>
      <c r="R96" s="20">
        <v>50129.957999999999</v>
      </c>
      <c r="S96" s="20">
        <v>50955.067999999999</v>
      </c>
      <c r="T96" s="20">
        <v>52818.436000000002</v>
      </c>
      <c r="U96" s="20">
        <v>54220.362999999998</v>
      </c>
      <c r="V96" s="20">
        <v>55362.177000000003</v>
      </c>
      <c r="W96" s="20">
        <v>56840.883000000002</v>
      </c>
      <c r="X96" s="20">
        <v>58201.466</v>
      </c>
      <c r="Y96" s="20">
        <v>58681.245000000003</v>
      </c>
      <c r="Z96" s="20">
        <v>59604.832999999999</v>
      </c>
      <c r="AA96" s="20">
        <v>60077.900999999998</v>
      </c>
      <c r="AB96" s="20">
        <v>61220.197</v>
      </c>
      <c r="AC96" s="20">
        <v>61615.686000000002</v>
      </c>
      <c r="AD96" s="20">
        <v>60840.334000000003</v>
      </c>
      <c r="AE96" s="20">
        <v>59827.438999999998</v>
      </c>
      <c r="AF96" s="20">
        <v>57246.817999999999</v>
      </c>
      <c r="AG96" s="20">
        <v>57447.163999999997</v>
      </c>
      <c r="AH96" s="20">
        <v>58379.483</v>
      </c>
      <c r="AI96" s="20">
        <v>56864.148000000001</v>
      </c>
      <c r="AJ96" s="20">
        <v>57094.188999999998</v>
      </c>
      <c r="AK96" s="20">
        <v>55234.423999999999</v>
      </c>
      <c r="AL96" s="21">
        <v>53608.142</v>
      </c>
      <c r="AM96" s="20">
        <v>53112.961000000003</v>
      </c>
      <c r="AN96" s="20"/>
      <c r="AO96" s="20"/>
      <c r="AP96" s="20"/>
      <c r="AQ96" s="36" t="s">
        <v>613</v>
      </c>
      <c r="AR96" s="36" t="s">
        <v>71</v>
      </c>
      <c r="AS96" s="71" t="s">
        <v>554</v>
      </c>
      <c r="AT96" s="71" t="s">
        <v>552</v>
      </c>
      <c r="AU96" s="4"/>
      <c r="AV96" s="30"/>
      <c r="AW96" s="30"/>
      <c r="AX96" s="30"/>
      <c r="AY96" s="30"/>
      <c r="AZ96" s="30"/>
      <c r="BA96" s="30"/>
      <c r="BB96" s="30"/>
      <c r="BC96" s="34"/>
      <c r="BD96" s="29"/>
      <c r="BE96" s="29"/>
      <c r="BF96" s="29"/>
      <c r="BG96" s="29"/>
      <c r="BH96" s="29"/>
      <c r="BI96" s="29"/>
      <c r="BJ96" s="29"/>
      <c r="BK96" s="29"/>
      <c r="BL96" s="29"/>
      <c r="BM96" s="29"/>
      <c r="BN96" s="29"/>
    </row>
    <row r="97" spans="1:66" s="5" customFormat="1" ht="9.9499999999999993" customHeight="1">
      <c r="A97" s="48">
        <v>91</v>
      </c>
      <c r="B97" s="31" t="s">
        <v>71</v>
      </c>
      <c r="C97" s="121" t="s">
        <v>614</v>
      </c>
      <c r="D97" s="31"/>
      <c r="E97" s="31"/>
      <c r="F97" s="31"/>
      <c r="G97" s="31"/>
      <c r="H97" s="31"/>
      <c r="I97" s="31"/>
      <c r="J97" s="20"/>
      <c r="K97" s="20"/>
      <c r="L97" s="20">
        <v>39471.059000000001</v>
      </c>
      <c r="M97" s="164">
        <v>41766.213000000003</v>
      </c>
      <c r="N97" s="222">
        <v>44265.589</v>
      </c>
      <c r="O97" s="191">
        <v>45702.194000000003</v>
      </c>
      <c r="P97" s="20">
        <v>46957.421999999999</v>
      </c>
      <c r="Q97" s="20">
        <v>47690.777999999998</v>
      </c>
      <c r="R97" s="20">
        <v>50011.036999999997</v>
      </c>
      <c r="S97" s="20">
        <v>50820.392</v>
      </c>
      <c r="T97" s="20">
        <v>52637.196000000004</v>
      </c>
      <c r="U97" s="20">
        <v>54058.169000000002</v>
      </c>
      <c r="V97" s="20">
        <v>56840.883000000002</v>
      </c>
      <c r="W97" s="20">
        <v>58201.466</v>
      </c>
      <c r="X97" s="20">
        <v>58681.245000000003</v>
      </c>
      <c r="Y97" s="20">
        <v>58455.56</v>
      </c>
      <c r="Z97" s="57" t="s">
        <v>553</v>
      </c>
      <c r="AA97" s="57" t="s">
        <v>553</v>
      </c>
      <c r="AB97" s="57" t="s">
        <v>553</v>
      </c>
      <c r="AC97" s="57" t="s">
        <v>553</v>
      </c>
      <c r="AD97" s="57" t="s">
        <v>553</v>
      </c>
      <c r="AE97" s="57" t="s">
        <v>553</v>
      </c>
      <c r="AF97" s="57" t="s">
        <v>553</v>
      </c>
      <c r="AG97" s="57" t="s">
        <v>553</v>
      </c>
      <c r="AH97" s="57" t="s">
        <v>553</v>
      </c>
      <c r="AI97" s="57" t="s">
        <v>553</v>
      </c>
      <c r="AJ97" s="57" t="s">
        <v>553</v>
      </c>
      <c r="AK97" s="57" t="s">
        <v>553</v>
      </c>
      <c r="AL97" s="57" t="s">
        <v>553</v>
      </c>
      <c r="AM97" s="57" t="s">
        <v>553</v>
      </c>
      <c r="AN97" s="57" t="s">
        <v>553</v>
      </c>
      <c r="AO97" s="57" t="s">
        <v>553</v>
      </c>
      <c r="AP97" s="57" t="s">
        <v>553</v>
      </c>
      <c r="AQ97" s="36" t="s">
        <v>614</v>
      </c>
      <c r="AR97" s="36" t="s">
        <v>71</v>
      </c>
      <c r="AS97" s="71" t="s">
        <v>554</v>
      </c>
      <c r="AT97" s="71" t="s">
        <v>552</v>
      </c>
      <c r="AU97" s="4"/>
      <c r="AV97" s="30"/>
      <c r="AW97" s="30"/>
      <c r="AX97" s="30"/>
      <c r="AY97" s="30"/>
      <c r="AZ97" s="30"/>
      <c r="BA97" s="30"/>
      <c r="BB97" s="30"/>
      <c r="BC97" s="34"/>
      <c r="BD97" s="29"/>
      <c r="BE97" s="29"/>
      <c r="BF97" s="29"/>
      <c r="BG97" s="29"/>
      <c r="BH97" s="29"/>
      <c r="BI97" s="29"/>
      <c r="BJ97" s="29"/>
      <c r="BK97" s="29"/>
      <c r="BL97" s="29"/>
      <c r="BM97" s="29"/>
      <c r="BN97" s="29"/>
    </row>
    <row r="98" spans="1:66" s="5" customFormat="1" ht="9.9499999999999993" customHeight="1">
      <c r="A98" s="48">
        <v>92</v>
      </c>
      <c r="B98" s="31" t="s">
        <v>71</v>
      </c>
      <c r="C98" s="121" t="s">
        <v>615</v>
      </c>
      <c r="D98" s="31"/>
      <c r="E98" s="31"/>
      <c r="F98" s="31"/>
      <c r="G98" s="31"/>
      <c r="H98" s="31"/>
      <c r="I98" s="31"/>
      <c r="J98" s="20"/>
      <c r="K98" s="20"/>
      <c r="L98" s="20">
        <v>29896.572</v>
      </c>
      <c r="M98" s="164">
        <v>31173.302</v>
      </c>
      <c r="N98" s="222">
        <v>31110.064999999999</v>
      </c>
      <c r="O98" s="191">
        <v>32698.191999999999</v>
      </c>
      <c r="P98" s="20">
        <v>35958.680999999997</v>
      </c>
      <c r="Q98" s="20">
        <v>36093.499000000003</v>
      </c>
      <c r="R98" s="20">
        <v>39069.038</v>
      </c>
      <c r="S98" s="20">
        <v>44376.932999999997</v>
      </c>
      <c r="T98" s="20">
        <v>44390.184999999998</v>
      </c>
      <c r="U98" s="20">
        <v>47007.470999999998</v>
      </c>
      <c r="V98" s="20">
        <v>43688.993000000002</v>
      </c>
      <c r="W98" s="20">
        <v>47385.618000000002</v>
      </c>
      <c r="X98" s="20">
        <v>48238.078999999998</v>
      </c>
      <c r="Y98" s="20">
        <v>46552.35</v>
      </c>
      <c r="Z98" s="20">
        <v>47691.017</v>
      </c>
      <c r="AA98" s="20">
        <v>49091.849000000002</v>
      </c>
      <c r="AB98" s="20">
        <v>48413.667999999998</v>
      </c>
      <c r="AC98" s="20">
        <v>49540.512000000002</v>
      </c>
      <c r="AD98" s="20">
        <v>49647.042000000001</v>
      </c>
      <c r="AE98" s="20">
        <v>49309.65</v>
      </c>
      <c r="AF98" s="20">
        <v>45329.589</v>
      </c>
      <c r="AG98" s="20">
        <v>44485.184999999998</v>
      </c>
      <c r="AH98" s="20">
        <v>47394.311000000002</v>
      </c>
      <c r="AI98" s="20">
        <v>44646.101999999999</v>
      </c>
      <c r="AJ98" s="57">
        <v>42822.355000000003</v>
      </c>
      <c r="AK98" s="57">
        <v>45335.92</v>
      </c>
      <c r="AL98" s="57">
        <v>43666.175000000003</v>
      </c>
      <c r="AM98" s="57">
        <v>46560.288999999997</v>
      </c>
      <c r="AN98" s="20"/>
      <c r="AO98" s="20"/>
      <c r="AP98" s="20"/>
      <c r="AQ98" s="36" t="s">
        <v>615</v>
      </c>
      <c r="AR98" s="36" t="s">
        <v>71</v>
      </c>
      <c r="AS98" s="71" t="s">
        <v>554</v>
      </c>
      <c r="AT98" s="71" t="s">
        <v>552</v>
      </c>
      <c r="AU98" s="4"/>
      <c r="AV98" s="30"/>
      <c r="AW98" s="30"/>
      <c r="AX98" s="30"/>
      <c r="AY98" s="30"/>
      <c r="AZ98" s="30"/>
      <c r="BA98" s="30"/>
      <c r="BB98" s="30"/>
    </row>
    <row r="99" spans="1:66" s="5" customFormat="1" ht="9.9499999999999993" customHeight="1">
      <c r="A99" s="48">
        <v>93</v>
      </c>
      <c r="B99" s="31" t="s">
        <v>71</v>
      </c>
      <c r="C99" s="121" t="s">
        <v>616</v>
      </c>
      <c r="D99" s="31"/>
      <c r="E99" s="31"/>
      <c r="F99" s="31"/>
      <c r="G99" s="31"/>
      <c r="H99" s="31"/>
      <c r="I99" s="31"/>
      <c r="J99" s="20"/>
      <c r="K99" s="20"/>
      <c r="L99" s="20">
        <v>3309.2220000000002</v>
      </c>
      <c r="M99" s="164">
        <v>3466.056</v>
      </c>
      <c r="N99" s="222">
        <v>3637.0010000000002</v>
      </c>
      <c r="O99" s="191">
        <v>3787.306</v>
      </c>
      <c r="P99" s="20">
        <v>3942.4989999999998</v>
      </c>
      <c r="Q99" s="20">
        <v>4180.6509999999998</v>
      </c>
      <c r="R99" s="20">
        <v>4314.7250000000004</v>
      </c>
      <c r="S99" s="20">
        <v>4874.4070000000002</v>
      </c>
      <c r="T99" s="20">
        <v>4814.585</v>
      </c>
      <c r="U99" s="20">
        <v>4845.0889999999999</v>
      </c>
      <c r="V99" s="20">
        <v>4927.3919999999998</v>
      </c>
      <c r="W99" s="20">
        <v>4500.1270000000004</v>
      </c>
      <c r="X99" s="20">
        <v>4576.1689999999999</v>
      </c>
      <c r="Y99" s="20">
        <v>4976.7550000000001</v>
      </c>
      <c r="Z99" s="20">
        <v>4692.5860000000002</v>
      </c>
      <c r="AA99" s="20">
        <v>4526.9380000000001</v>
      </c>
      <c r="AB99" s="20">
        <v>4838.05</v>
      </c>
      <c r="AC99" s="20">
        <v>4904.9889999999996</v>
      </c>
      <c r="AD99" s="20">
        <v>5431.6660000000002</v>
      </c>
      <c r="AE99" s="20">
        <v>5829.1210000000001</v>
      </c>
      <c r="AF99" s="20">
        <v>5760.7209999999995</v>
      </c>
      <c r="AG99" s="20">
        <v>5336.6989999999996</v>
      </c>
      <c r="AH99" s="20">
        <v>5432.2290000000003</v>
      </c>
      <c r="AI99" s="20">
        <v>4306.0339999999997</v>
      </c>
      <c r="AJ99" s="20">
        <v>3965.0129999999999</v>
      </c>
      <c r="AK99" s="20">
        <v>4874.4579999999996</v>
      </c>
      <c r="AL99" s="21">
        <v>5215.0209999999997</v>
      </c>
      <c r="AM99" s="20">
        <v>5407.28</v>
      </c>
      <c r="AN99" s="20"/>
      <c r="AO99" s="20"/>
      <c r="AP99" s="20"/>
      <c r="AQ99" s="36" t="s">
        <v>616</v>
      </c>
      <c r="AR99" s="36" t="s">
        <v>71</v>
      </c>
      <c r="AS99" s="71" t="s">
        <v>554</v>
      </c>
      <c r="AT99" s="71" t="s">
        <v>552</v>
      </c>
      <c r="AU99" s="4"/>
      <c r="AV99" s="30"/>
      <c r="AW99" s="30"/>
      <c r="AX99" s="30"/>
      <c r="AY99" s="30"/>
      <c r="AZ99" s="30"/>
      <c r="BA99" s="30"/>
      <c r="BB99" s="30"/>
    </row>
    <row r="100" spans="1:66" s="5" customFormat="1" ht="9.9499999999999993" customHeight="1">
      <c r="A100" s="48">
        <v>94</v>
      </c>
      <c r="B100" s="31" t="s">
        <v>71</v>
      </c>
      <c r="C100" s="121" t="s">
        <v>617</v>
      </c>
      <c r="D100" s="31"/>
      <c r="E100" s="31"/>
      <c r="F100" s="31"/>
      <c r="G100" s="31"/>
      <c r="H100" s="31"/>
      <c r="I100" s="31"/>
      <c r="J100" s="20"/>
      <c r="K100" s="20"/>
      <c r="L100" s="20">
        <v>28186.403999999999</v>
      </c>
      <c r="M100" s="164">
        <v>26600.212</v>
      </c>
      <c r="N100" s="222">
        <v>26324.156999999999</v>
      </c>
      <c r="O100" s="191">
        <v>27074.944</v>
      </c>
      <c r="P100" s="20">
        <v>27524.654999999999</v>
      </c>
      <c r="Q100" s="20">
        <v>28038.116999999998</v>
      </c>
      <c r="R100" s="20">
        <v>28034.797999999999</v>
      </c>
      <c r="S100" s="20">
        <v>29152.222000000002</v>
      </c>
      <c r="T100" s="20">
        <v>30466.43</v>
      </c>
      <c r="U100" s="20">
        <v>28803.668000000001</v>
      </c>
      <c r="V100" s="20">
        <v>28290.169000000002</v>
      </c>
      <c r="W100" s="20">
        <v>29433.736000000001</v>
      </c>
      <c r="X100" s="20">
        <v>29875.653999999999</v>
      </c>
      <c r="Y100" s="20">
        <v>29867.219000000001</v>
      </c>
      <c r="Z100" s="20">
        <v>29287.494999999999</v>
      </c>
      <c r="AA100" s="20">
        <v>29751.916000000001</v>
      </c>
      <c r="AB100" s="20">
        <v>27410.848000000002</v>
      </c>
      <c r="AC100" s="20">
        <v>29538.868999999999</v>
      </c>
      <c r="AD100" s="20">
        <v>26322.907999999999</v>
      </c>
      <c r="AE100" s="20">
        <v>23006.328000000001</v>
      </c>
      <c r="AF100" s="20">
        <v>20972.251</v>
      </c>
      <c r="AG100" s="20">
        <v>20104.238000000001</v>
      </c>
      <c r="AH100" s="20">
        <v>20248.350999999999</v>
      </c>
      <c r="AI100" s="20">
        <v>19375.565999999999</v>
      </c>
      <c r="AJ100" s="20">
        <v>19939.464</v>
      </c>
      <c r="AK100" s="20">
        <v>18010.194</v>
      </c>
      <c r="AL100" s="21">
        <v>17214.059000000001</v>
      </c>
      <c r="AM100" s="20">
        <v>15878.391</v>
      </c>
      <c r="AN100" s="20"/>
      <c r="AO100" s="20"/>
      <c r="AP100" s="20"/>
      <c r="AQ100" s="36" t="s">
        <v>617</v>
      </c>
      <c r="AR100" s="36" t="s">
        <v>71</v>
      </c>
      <c r="AS100" s="71" t="s">
        <v>554</v>
      </c>
      <c r="AT100" s="71" t="s">
        <v>552</v>
      </c>
      <c r="AU100" s="4"/>
      <c r="AV100" s="30"/>
      <c r="AW100" s="30"/>
      <c r="AX100" s="30"/>
      <c r="AY100" s="30"/>
      <c r="AZ100" s="30"/>
      <c r="BA100" s="30"/>
      <c r="BB100" s="30"/>
    </row>
    <row r="101" spans="1:66" s="5" customFormat="1" ht="9.9499999999999993" customHeight="1">
      <c r="A101" s="48">
        <v>95</v>
      </c>
      <c r="B101" s="31" t="s">
        <v>71</v>
      </c>
      <c r="C101" s="121" t="s">
        <v>618</v>
      </c>
      <c r="D101" s="31"/>
      <c r="E101" s="31"/>
      <c r="F101" s="31"/>
      <c r="G101" s="31"/>
      <c r="H101" s="31"/>
      <c r="I101" s="31"/>
      <c r="J101" s="20"/>
      <c r="K101" s="20"/>
      <c r="L101" s="20">
        <v>31508.421999999999</v>
      </c>
      <c r="M101" s="164">
        <v>34111.067000000003</v>
      </c>
      <c r="N101" s="222">
        <v>37177.527000000002</v>
      </c>
      <c r="O101" s="191">
        <v>39320.843999999997</v>
      </c>
      <c r="P101" s="20">
        <v>40616.15</v>
      </c>
      <c r="Q101" s="20">
        <v>41386.186999999998</v>
      </c>
      <c r="R101" s="20">
        <v>43880.534</v>
      </c>
      <c r="S101" s="20">
        <v>44981.678999999996</v>
      </c>
      <c r="T101" s="20">
        <v>45934.349000000002</v>
      </c>
      <c r="U101" s="20">
        <v>45612.887000000002</v>
      </c>
      <c r="V101" s="20">
        <v>43947.934000000001</v>
      </c>
      <c r="W101" s="20">
        <v>43611.023000000001</v>
      </c>
      <c r="X101" s="20">
        <v>42274.993999999999</v>
      </c>
      <c r="Y101" s="20">
        <v>41174.377</v>
      </c>
      <c r="Z101" s="20">
        <v>39799.587</v>
      </c>
      <c r="AA101" s="20">
        <v>38295.300999999999</v>
      </c>
      <c r="AB101" s="20">
        <v>38078.815999999999</v>
      </c>
      <c r="AC101" s="20">
        <v>37449.415999999997</v>
      </c>
      <c r="AD101" s="20">
        <v>36778.726000000002</v>
      </c>
      <c r="AE101" s="20">
        <v>35937.542000000001</v>
      </c>
      <c r="AF101" s="20">
        <v>34246.288999999997</v>
      </c>
      <c r="AG101" s="20">
        <v>32246.936000000002</v>
      </c>
      <c r="AH101" s="20">
        <v>33063.802000000003</v>
      </c>
      <c r="AI101" s="20">
        <v>32657.646000000001</v>
      </c>
      <c r="AJ101" s="20">
        <v>33401.661999999997</v>
      </c>
      <c r="AK101" s="20">
        <v>33753.277999999998</v>
      </c>
      <c r="AL101" s="21">
        <v>33788.559999999998</v>
      </c>
      <c r="AM101" s="20">
        <v>33665.440999999999</v>
      </c>
      <c r="AN101" s="20"/>
      <c r="AO101" s="20"/>
      <c r="AP101" s="20"/>
      <c r="AQ101" s="36" t="s">
        <v>618</v>
      </c>
      <c r="AR101" s="36" t="s">
        <v>71</v>
      </c>
      <c r="AS101" s="71" t="s">
        <v>554</v>
      </c>
      <c r="AT101" s="71" t="s">
        <v>552</v>
      </c>
      <c r="AU101" s="4"/>
      <c r="AV101" s="30"/>
      <c r="AW101" s="30"/>
      <c r="AX101" s="30"/>
      <c r="AY101" s="30"/>
      <c r="AZ101" s="30"/>
      <c r="BA101" s="30"/>
      <c r="BB101" s="30"/>
    </row>
    <row r="102" spans="1:66" s="5" customFormat="1" ht="9.9499999999999993" customHeight="1">
      <c r="A102" s="48">
        <v>96</v>
      </c>
      <c r="B102" s="31" t="s">
        <v>71</v>
      </c>
      <c r="C102" s="20" t="s">
        <v>619</v>
      </c>
      <c r="D102" s="31"/>
      <c r="E102" s="31"/>
      <c r="F102" s="31"/>
      <c r="G102" s="31"/>
      <c r="H102" s="31"/>
      <c r="I102" s="31"/>
      <c r="J102" s="20"/>
      <c r="K102" s="20"/>
      <c r="L102" s="20">
        <v>69347.861999999994</v>
      </c>
      <c r="M102" s="164">
        <v>71540.114000000001</v>
      </c>
      <c r="N102" s="222">
        <v>74475.444000000003</v>
      </c>
      <c r="O102" s="191">
        <v>71659.448000000004</v>
      </c>
      <c r="P102" s="20">
        <v>72608.535000000003</v>
      </c>
      <c r="Q102" s="20">
        <v>67986.422000000006</v>
      </c>
      <c r="R102" s="20">
        <v>71986.948000000004</v>
      </c>
      <c r="S102" s="20">
        <v>68529.786999999997</v>
      </c>
      <c r="T102" s="20">
        <v>68388.005000000005</v>
      </c>
      <c r="U102" s="20">
        <v>64775.027999999998</v>
      </c>
      <c r="V102" s="20">
        <v>62688.671999999999</v>
      </c>
      <c r="W102" s="20">
        <v>63066.555999999997</v>
      </c>
      <c r="X102" s="20">
        <v>61283.457999999999</v>
      </c>
      <c r="Y102" s="20">
        <v>58583.33</v>
      </c>
      <c r="Z102" s="20">
        <v>56638.654000000002</v>
      </c>
      <c r="AA102" s="20">
        <v>61825.436000000002</v>
      </c>
      <c r="AB102" s="20">
        <v>56307.542000000001</v>
      </c>
      <c r="AC102" s="20">
        <v>55230.512999999999</v>
      </c>
      <c r="AD102" s="20">
        <v>49917.892</v>
      </c>
      <c r="AE102" s="20">
        <v>45321.739000000001</v>
      </c>
      <c r="AF102" s="20">
        <v>44114.595000000001</v>
      </c>
      <c r="AG102" s="20">
        <v>33775.779000000002</v>
      </c>
      <c r="AH102" s="20">
        <v>32730.600999999999</v>
      </c>
      <c r="AI102" s="20">
        <v>35206.184999999998</v>
      </c>
      <c r="AJ102" s="20">
        <v>43310.85</v>
      </c>
      <c r="AK102" s="20">
        <v>35987.696000000004</v>
      </c>
      <c r="AL102" s="21">
        <v>31731.886999999999</v>
      </c>
      <c r="AM102" s="20">
        <v>27308.687999999998</v>
      </c>
      <c r="AN102" s="20"/>
      <c r="AO102" s="20"/>
      <c r="AP102" s="20"/>
      <c r="AQ102" s="36" t="s">
        <v>619</v>
      </c>
      <c r="AR102" s="36" t="s">
        <v>71</v>
      </c>
      <c r="AS102" s="71" t="s">
        <v>554</v>
      </c>
      <c r="AT102" s="71" t="s">
        <v>552</v>
      </c>
      <c r="AU102" s="4"/>
      <c r="AV102" s="30"/>
      <c r="AW102" s="30"/>
      <c r="AX102" s="30"/>
      <c r="AY102" s="30"/>
      <c r="AZ102" s="30"/>
      <c r="BA102" s="30"/>
      <c r="BB102" s="30"/>
    </row>
    <row r="103" spans="1:66" s="5" customFormat="1" ht="9.9499999999999993" customHeight="1">
      <c r="A103" s="48">
        <v>97</v>
      </c>
      <c r="B103" s="31" t="s">
        <v>71</v>
      </c>
      <c r="C103" s="20" t="s">
        <v>620</v>
      </c>
      <c r="D103" s="31"/>
      <c r="E103" s="31"/>
      <c r="F103" s="31"/>
      <c r="G103" s="31"/>
      <c r="H103" s="31"/>
      <c r="I103" s="31"/>
      <c r="J103" s="20"/>
      <c r="K103" s="20"/>
      <c r="L103" s="20">
        <v>24608.152999999998</v>
      </c>
      <c r="M103" s="164">
        <v>25907.755000000001</v>
      </c>
      <c r="N103" s="222">
        <v>26765.478999999999</v>
      </c>
      <c r="O103" s="191">
        <v>27663.763999999999</v>
      </c>
      <c r="P103" s="20">
        <v>27753.727999999999</v>
      </c>
      <c r="Q103" s="20">
        <v>27718.169000000002</v>
      </c>
      <c r="R103" s="20">
        <v>27756.799999999999</v>
      </c>
      <c r="S103" s="20">
        <v>28427.46</v>
      </c>
      <c r="T103" s="20">
        <v>29091.133999999998</v>
      </c>
      <c r="U103" s="20">
        <v>28511.006000000001</v>
      </c>
      <c r="V103" s="20">
        <v>27875.167000000001</v>
      </c>
      <c r="W103" s="20">
        <v>28919.763999999999</v>
      </c>
      <c r="X103" s="20">
        <v>29497.907999999999</v>
      </c>
      <c r="Y103" s="20">
        <v>29629.704000000002</v>
      </c>
      <c r="Z103" s="20">
        <v>29669.058000000001</v>
      </c>
      <c r="AA103" s="20">
        <v>29968.115000000002</v>
      </c>
      <c r="AB103" s="20">
        <v>29189.483</v>
      </c>
      <c r="AC103" s="20">
        <v>28647.773000000001</v>
      </c>
      <c r="AD103" s="20">
        <v>25278.643</v>
      </c>
      <c r="AE103" s="20">
        <v>21676.032999999999</v>
      </c>
      <c r="AF103" s="20">
        <v>19093.641</v>
      </c>
      <c r="AG103" s="20">
        <v>16207.323</v>
      </c>
      <c r="AH103" s="20">
        <v>15628.72</v>
      </c>
      <c r="AI103" s="20">
        <v>14626.621999999999</v>
      </c>
      <c r="AJ103" s="20">
        <v>14299.343999999999</v>
      </c>
      <c r="AK103" s="20">
        <v>13428.254000000001</v>
      </c>
      <c r="AL103" s="21">
        <v>12736.605</v>
      </c>
      <c r="AM103" s="20">
        <v>11832.352000000001</v>
      </c>
      <c r="AN103" s="20"/>
      <c r="AO103" s="20"/>
      <c r="AP103" s="20"/>
      <c r="AQ103" s="36" t="s">
        <v>620</v>
      </c>
      <c r="AR103" s="36" t="s">
        <v>71</v>
      </c>
      <c r="AS103" s="71" t="s">
        <v>554</v>
      </c>
      <c r="AT103" s="71" t="s">
        <v>552</v>
      </c>
      <c r="AU103" s="4"/>
      <c r="AV103" s="30"/>
      <c r="AW103" s="30"/>
      <c r="AX103" s="30"/>
      <c r="AY103" s="30"/>
      <c r="AZ103" s="30"/>
      <c r="BA103" s="30"/>
      <c r="BB103" s="30"/>
    </row>
    <row r="104" spans="1:66" s="5" customFormat="1" ht="9.9499999999999993" customHeight="1">
      <c r="A104" s="48">
        <v>98</v>
      </c>
      <c r="B104" s="31" t="s">
        <v>71</v>
      </c>
      <c r="C104" s="20" t="s">
        <v>621</v>
      </c>
      <c r="D104" s="31"/>
      <c r="E104" s="31"/>
      <c r="F104" s="31"/>
      <c r="G104" s="31"/>
      <c r="H104" s="31"/>
      <c r="I104" s="31"/>
      <c r="J104" s="20"/>
      <c r="K104" s="20"/>
      <c r="L104" s="20">
        <v>1484.3689999999999</v>
      </c>
      <c r="M104" s="164">
        <v>1072.4349999999999</v>
      </c>
      <c r="N104" s="222">
        <v>813.26099999999997</v>
      </c>
      <c r="O104" s="191">
        <v>481.33800000000002</v>
      </c>
      <c r="P104" s="20">
        <v>146.595</v>
      </c>
      <c r="Q104" s="20">
        <v>151.82</v>
      </c>
      <c r="R104" s="20">
        <v>129.05199999999999</v>
      </c>
      <c r="S104" s="20">
        <v>108.13800000000001</v>
      </c>
      <c r="T104" s="20">
        <v>64.287999999999997</v>
      </c>
      <c r="U104" s="20">
        <v>51.427999999999997</v>
      </c>
      <c r="V104" s="20">
        <v>45.872999999999998</v>
      </c>
      <c r="W104" s="20">
        <v>25.588999999999999</v>
      </c>
      <c r="X104" s="20">
        <v>26.472000000000001</v>
      </c>
      <c r="Y104" s="20">
        <v>28.565000000000001</v>
      </c>
      <c r="Z104" s="57" t="s">
        <v>553</v>
      </c>
      <c r="AA104" s="57" t="s">
        <v>553</v>
      </c>
      <c r="AB104" s="57" t="s">
        <v>553</v>
      </c>
      <c r="AC104" s="57" t="s">
        <v>553</v>
      </c>
      <c r="AD104" s="57" t="s">
        <v>553</v>
      </c>
      <c r="AE104" s="57" t="s">
        <v>553</v>
      </c>
      <c r="AF104" s="57" t="s">
        <v>553</v>
      </c>
      <c r="AG104" s="57" t="s">
        <v>553</v>
      </c>
      <c r="AH104" s="57" t="s">
        <v>553</v>
      </c>
      <c r="AI104" s="57" t="s">
        <v>553</v>
      </c>
      <c r="AJ104" s="57" t="s">
        <v>553</v>
      </c>
      <c r="AK104" s="57" t="s">
        <v>553</v>
      </c>
      <c r="AL104" s="57" t="s">
        <v>553</v>
      </c>
      <c r="AM104" s="57" t="s">
        <v>553</v>
      </c>
      <c r="AN104" s="57" t="s">
        <v>553</v>
      </c>
      <c r="AO104" s="57" t="s">
        <v>553</v>
      </c>
      <c r="AP104" s="57" t="s">
        <v>553</v>
      </c>
      <c r="AQ104" s="36" t="s">
        <v>621</v>
      </c>
      <c r="AR104" s="36" t="s">
        <v>71</v>
      </c>
      <c r="AS104" s="71" t="s">
        <v>554</v>
      </c>
      <c r="AT104" s="71" t="s">
        <v>552</v>
      </c>
      <c r="AU104" s="4"/>
      <c r="AV104" s="30"/>
      <c r="AW104" s="30"/>
      <c r="AX104" s="30"/>
      <c r="AY104" s="30"/>
      <c r="AZ104" s="30"/>
      <c r="BA104" s="30"/>
      <c r="BB104" s="30"/>
    </row>
    <row r="105" spans="1:66" s="5" customFormat="1" ht="9.9499999999999993" customHeight="1">
      <c r="A105" s="48">
        <v>99</v>
      </c>
      <c r="B105" s="31" t="s">
        <v>71</v>
      </c>
      <c r="C105" s="20" t="s">
        <v>622</v>
      </c>
      <c r="D105" s="31"/>
      <c r="E105" s="31"/>
      <c r="F105" s="31"/>
      <c r="G105" s="31"/>
      <c r="H105" s="31"/>
      <c r="I105" s="31"/>
      <c r="J105" s="20"/>
      <c r="K105" s="20"/>
      <c r="L105" s="20">
        <v>43255.34</v>
      </c>
      <c r="M105" s="164">
        <v>44559.923999999999</v>
      </c>
      <c r="N105" s="222">
        <v>46896.703999999998</v>
      </c>
      <c r="O105" s="191">
        <v>43514.345999999998</v>
      </c>
      <c r="P105" s="20">
        <v>44708.212</v>
      </c>
      <c r="Q105" s="20">
        <v>40116.432999999997</v>
      </c>
      <c r="R105" s="20">
        <v>44101.095999999998</v>
      </c>
      <c r="S105" s="20">
        <v>39994.188999999998</v>
      </c>
      <c r="T105" s="20">
        <v>39232.582999999999</v>
      </c>
      <c r="U105" s="20">
        <v>36212.593999999997</v>
      </c>
      <c r="V105" s="20">
        <v>34767.631999999998</v>
      </c>
      <c r="W105" s="20">
        <v>34121.203000000001</v>
      </c>
      <c r="X105" s="20">
        <v>31759.078000000001</v>
      </c>
      <c r="Y105" s="20">
        <v>28925.061000000002</v>
      </c>
      <c r="Z105" s="20">
        <v>26969.596000000001</v>
      </c>
      <c r="AA105" s="20">
        <v>31857.321</v>
      </c>
      <c r="AB105" s="20">
        <v>27118.059000000001</v>
      </c>
      <c r="AC105" s="20">
        <v>26582.74</v>
      </c>
      <c r="AD105" s="20">
        <v>24639.249</v>
      </c>
      <c r="AE105" s="20">
        <v>23645.705999999998</v>
      </c>
      <c r="AF105" s="20">
        <v>25020.954000000002</v>
      </c>
      <c r="AG105" s="20">
        <v>17568.455999999998</v>
      </c>
      <c r="AH105" s="20">
        <v>17101.881000000001</v>
      </c>
      <c r="AI105" s="20">
        <v>20579.562999999998</v>
      </c>
      <c r="AJ105" s="20">
        <v>29011.506000000001</v>
      </c>
      <c r="AK105" s="20">
        <v>22559.441999999999</v>
      </c>
      <c r="AL105" s="21">
        <v>18995.281999999999</v>
      </c>
      <c r="AM105" s="20">
        <v>15476.335999999999</v>
      </c>
      <c r="AN105" s="20"/>
      <c r="AO105" s="20"/>
      <c r="AP105" s="20"/>
      <c r="AQ105" s="36" t="s">
        <v>622</v>
      </c>
      <c r="AR105" s="36" t="s">
        <v>71</v>
      </c>
      <c r="AS105" s="71" t="s">
        <v>554</v>
      </c>
      <c r="AT105" s="71" t="s">
        <v>552</v>
      </c>
      <c r="AU105" s="4"/>
      <c r="AV105" s="30"/>
      <c r="AW105" s="30"/>
      <c r="AX105" s="30"/>
      <c r="AY105" s="30"/>
      <c r="AZ105" s="30"/>
      <c r="BA105" s="30"/>
      <c r="BB105" s="30"/>
    </row>
    <row r="106" spans="1:66" s="5" customFormat="1" ht="9.9499999999999993" customHeight="1">
      <c r="A106" s="48">
        <v>100</v>
      </c>
      <c r="B106" s="31" t="s">
        <v>71</v>
      </c>
      <c r="C106" s="121" t="s">
        <v>623</v>
      </c>
      <c r="D106" s="1"/>
      <c r="E106" s="1"/>
      <c r="F106" s="1"/>
      <c r="G106" s="1"/>
      <c r="H106" s="1"/>
      <c r="I106" s="1"/>
      <c r="J106" s="1"/>
      <c r="K106" s="1"/>
      <c r="L106" s="20"/>
      <c r="M106" s="164"/>
      <c r="N106" s="222"/>
      <c r="O106" s="191"/>
      <c r="P106" s="20"/>
      <c r="Q106" s="20"/>
      <c r="R106" s="20">
        <v>2338.0720000000001</v>
      </c>
      <c r="S106" s="20">
        <v>2367.1350000000002</v>
      </c>
      <c r="T106" s="20">
        <v>2385.0909999999999</v>
      </c>
      <c r="U106" s="20">
        <v>2429.2330000000002</v>
      </c>
      <c r="V106" s="20">
        <v>2333.982</v>
      </c>
      <c r="W106" s="20">
        <v>2264.9299999999998</v>
      </c>
      <c r="X106" s="20">
        <v>2221.681</v>
      </c>
      <c r="Y106" s="20">
        <v>2088.9479999999999</v>
      </c>
      <c r="Z106" s="20">
        <v>2097.7440000000001</v>
      </c>
      <c r="AA106" s="20">
        <v>2086.201</v>
      </c>
      <c r="AB106" s="20">
        <v>2070.1709999999998</v>
      </c>
      <c r="AC106" s="20">
        <v>2045.538</v>
      </c>
      <c r="AD106" s="20">
        <v>2061.152</v>
      </c>
      <c r="AE106" s="20">
        <v>1944.865</v>
      </c>
      <c r="AF106" s="20">
        <v>1888.509</v>
      </c>
      <c r="AG106" s="20">
        <v>1586.8240000000001</v>
      </c>
      <c r="AH106" s="20">
        <v>1756.4</v>
      </c>
      <c r="AI106" s="20">
        <v>1710.348</v>
      </c>
      <c r="AJ106" s="57">
        <v>1594.02</v>
      </c>
      <c r="AK106" s="57">
        <v>1539.421</v>
      </c>
      <c r="AL106" s="57">
        <v>1505.201</v>
      </c>
      <c r="AM106" s="57">
        <v>1477.9179999999999</v>
      </c>
      <c r="AN106" s="20"/>
      <c r="AO106" s="20"/>
      <c r="AP106" s="20"/>
      <c r="AQ106" s="36" t="s">
        <v>623</v>
      </c>
      <c r="AR106" s="36" t="s">
        <v>71</v>
      </c>
      <c r="AS106" s="71" t="s">
        <v>554</v>
      </c>
      <c r="AT106" s="71" t="s">
        <v>552</v>
      </c>
      <c r="AU106" s="4"/>
      <c r="AV106" s="30"/>
      <c r="AW106" s="30"/>
      <c r="AX106" s="30"/>
      <c r="AY106" s="30"/>
      <c r="AZ106" s="30"/>
      <c r="BA106" s="30"/>
      <c r="BB106" s="30"/>
    </row>
    <row r="107" spans="1:66" s="5" customFormat="1" ht="9.9499999999999993" customHeight="1">
      <c r="A107" s="48">
        <v>101</v>
      </c>
      <c r="B107" s="31" t="s">
        <v>71</v>
      </c>
      <c r="C107" s="121" t="s">
        <v>624</v>
      </c>
      <c r="D107" s="121"/>
      <c r="E107" s="1"/>
      <c r="F107" s="31"/>
      <c r="G107" s="121"/>
      <c r="H107" s="31"/>
      <c r="I107" s="31"/>
      <c r="J107" s="20"/>
      <c r="K107" s="20"/>
      <c r="L107" s="20"/>
      <c r="M107" s="164"/>
      <c r="N107" s="222"/>
      <c r="O107" s="191">
        <v>5957.192</v>
      </c>
      <c r="P107" s="20">
        <v>6021.8969999999999</v>
      </c>
      <c r="Q107" s="20">
        <v>6046.7330000000002</v>
      </c>
      <c r="R107" s="20">
        <v>5927.3220000000001</v>
      </c>
      <c r="S107" s="20">
        <v>5681.357</v>
      </c>
      <c r="T107" s="20">
        <v>5763.393</v>
      </c>
      <c r="U107" s="20">
        <v>5639.2030000000004</v>
      </c>
      <c r="V107" s="20">
        <v>5340.2479999999996</v>
      </c>
      <c r="W107" s="20">
        <v>5033.5739999999996</v>
      </c>
      <c r="X107" s="20">
        <v>4892.2190000000001</v>
      </c>
      <c r="Y107" s="20">
        <v>4788.5140000000001</v>
      </c>
      <c r="Z107" s="20">
        <v>4489.7280000000001</v>
      </c>
      <c r="AA107" s="20">
        <v>4041.1170000000002</v>
      </c>
      <c r="AB107" s="20">
        <v>3769.8409999999999</v>
      </c>
      <c r="AC107" s="20">
        <v>3443.232</v>
      </c>
      <c r="AD107" s="20">
        <v>3319.9580000000001</v>
      </c>
      <c r="AE107" s="20">
        <v>3384.3609999999999</v>
      </c>
      <c r="AF107" s="20">
        <v>2835.7080000000001</v>
      </c>
      <c r="AG107" s="20">
        <v>2801.5610000000001</v>
      </c>
      <c r="AH107" s="20">
        <v>2752.4209999999998</v>
      </c>
      <c r="AI107" s="20">
        <v>2492.8319999999999</v>
      </c>
      <c r="AJ107" s="20">
        <v>2473.3429999999998</v>
      </c>
      <c r="AK107" s="20">
        <v>2158.8989999999999</v>
      </c>
      <c r="AL107" s="21">
        <v>2087.2629999999999</v>
      </c>
      <c r="AM107" s="20">
        <v>2018.5540000000001</v>
      </c>
      <c r="AN107" s="20"/>
      <c r="AO107" s="20"/>
      <c r="AP107" s="20"/>
      <c r="AQ107" s="36" t="s">
        <v>624</v>
      </c>
      <c r="AR107" s="36" t="s">
        <v>71</v>
      </c>
      <c r="AS107" s="71" t="s">
        <v>554</v>
      </c>
      <c r="AT107" s="71" t="s">
        <v>552</v>
      </c>
      <c r="AU107" s="4"/>
    </row>
    <row r="108" spans="1:66" s="5" customFormat="1" ht="9.9499999999999993" customHeight="1">
      <c r="A108" s="48">
        <v>102</v>
      </c>
      <c r="B108" s="31" t="s">
        <v>71</v>
      </c>
      <c r="C108" s="121" t="s">
        <v>625</v>
      </c>
      <c r="D108" s="31"/>
      <c r="E108" s="31"/>
      <c r="F108" s="31"/>
      <c r="G108" s="31"/>
      <c r="H108" s="31"/>
      <c r="I108" s="31"/>
      <c r="J108" s="20"/>
      <c r="K108" s="20"/>
      <c r="L108" s="20"/>
      <c r="M108" s="164"/>
      <c r="N108" s="222"/>
      <c r="O108" s="191">
        <v>851.33500000000004</v>
      </c>
      <c r="P108" s="20">
        <v>812.42899999999997</v>
      </c>
      <c r="Q108" s="20">
        <v>838.29499999999996</v>
      </c>
      <c r="R108" s="20">
        <v>994.51800000000003</v>
      </c>
      <c r="S108" s="20">
        <v>1049.3409999999999</v>
      </c>
      <c r="T108" s="20">
        <v>1034.462</v>
      </c>
      <c r="U108" s="20">
        <v>1134.7529999999999</v>
      </c>
      <c r="V108" s="20">
        <v>75.015000000000001</v>
      </c>
      <c r="W108" s="20">
        <v>53.328000000000003</v>
      </c>
      <c r="X108" s="20">
        <v>64.397000000000006</v>
      </c>
      <c r="Y108" s="20">
        <v>53.237000000000002</v>
      </c>
      <c r="Z108" s="20">
        <v>56.527999999999999</v>
      </c>
      <c r="AA108" s="20">
        <v>58.744999999999997</v>
      </c>
      <c r="AB108" s="20">
        <v>67.078000000000003</v>
      </c>
      <c r="AC108" s="20">
        <v>67.534999999999997</v>
      </c>
      <c r="AD108" s="20">
        <v>69.465999999999994</v>
      </c>
      <c r="AE108" s="20">
        <v>78.382000000000005</v>
      </c>
      <c r="AF108" s="20">
        <v>72.048000000000002</v>
      </c>
      <c r="AG108" s="20">
        <v>54.529000000000003</v>
      </c>
      <c r="AH108" s="20">
        <v>64.927000000000007</v>
      </c>
      <c r="AI108" s="20">
        <v>67.234999999999999</v>
      </c>
      <c r="AJ108" s="20">
        <v>61.822000000000003</v>
      </c>
      <c r="AK108" s="20">
        <v>59.997</v>
      </c>
      <c r="AL108" s="21">
        <v>63.101999999999997</v>
      </c>
      <c r="AM108" s="20">
        <v>60.984999999999999</v>
      </c>
      <c r="AN108" s="20"/>
      <c r="AO108" s="20"/>
      <c r="AP108" s="20"/>
      <c r="AQ108" s="36" t="s">
        <v>625</v>
      </c>
      <c r="AR108" s="36" t="s">
        <v>71</v>
      </c>
      <c r="AS108" s="71" t="s">
        <v>554</v>
      </c>
      <c r="AT108" s="71" t="s">
        <v>552</v>
      </c>
      <c r="AU108" s="4"/>
    </row>
    <row r="109" spans="1:66" s="5" customFormat="1" ht="9.9499999999999993" customHeight="1">
      <c r="A109" s="48">
        <v>103</v>
      </c>
      <c r="B109" s="31" t="s">
        <v>71</v>
      </c>
      <c r="C109" s="121" t="s">
        <v>626</v>
      </c>
      <c r="D109" s="31"/>
      <c r="E109" s="31"/>
      <c r="F109" s="31"/>
      <c r="G109" s="31"/>
      <c r="H109" s="31"/>
      <c r="I109" s="31"/>
      <c r="J109" s="20"/>
      <c r="K109" s="20"/>
      <c r="L109" s="20"/>
      <c r="M109" s="164"/>
      <c r="N109" s="222"/>
      <c r="O109" s="191">
        <v>78.941999999999993</v>
      </c>
      <c r="P109" s="20">
        <v>76.129000000000005</v>
      </c>
      <c r="Q109" s="20">
        <v>74.403999999999996</v>
      </c>
      <c r="R109" s="20">
        <v>72.265000000000001</v>
      </c>
      <c r="S109" s="20">
        <v>65.33</v>
      </c>
      <c r="T109" s="20">
        <v>55.552999999999997</v>
      </c>
      <c r="U109" s="20">
        <v>62.884</v>
      </c>
      <c r="V109" s="20">
        <v>64.820999999999998</v>
      </c>
      <c r="W109" s="20">
        <v>62.017000000000003</v>
      </c>
      <c r="X109" s="20">
        <v>62.414000000000001</v>
      </c>
      <c r="Y109" s="20">
        <v>55.945999999999998</v>
      </c>
      <c r="Z109" s="20">
        <v>61.362000000000002</v>
      </c>
      <c r="AA109" s="20">
        <v>60.212000000000003</v>
      </c>
      <c r="AB109" s="20">
        <v>64.47</v>
      </c>
      <c r="AC109" s="20">
        <v>61.125999999999998</v>
      </c>
      <c r="AD109" s="20">
        <v>60.933999999999997</v>
      </c>
      <c r="AE109" s="20">
        <v>60.334000000000003</v>
      </c>
      <c r="AF109" s="20">
        <v>57.948</v>
      </c>
      <c r="AG109" s="20">
        <v>47.771999999999998</v>
      </c>
      <c r="AH109" s="20">
        <v>57.039000000000001</v>
      </c>
      <c r="AI109" s="20">
        <v>53.668999999999997</v>
      </c>
      <c r="AJ109" s="20">
        <v>45.354999999999997</v>
      </c>
      <c r="AK109" s="20">
        <v>43.981000000000002</v>
      </c>
      <c r="AL109" s="21">
        <v>43.786999999999999</v>
      </c>
      <c r="AM109" s="20">
        <v>43.414999999999999</v>
      </c>
      <c r="AN109" s="20"/>
      <c r="AO109" s="20"/>
      <c r="AP109" s="20"/>
      <c r="AQ109" s="36" t="s">
        <v>626</v>
      </c>
      <c r="AR109" s="36" t="s">
        <v>71</v>
      </c>
      <c r="AS109" s="71" t="s">
        <v>554</v>
      </c>
      <c r="AT109" s="71" t="s">
        <v>552</v>
      </c>
      <c r="AU109" s="4"/>
      <c r="AV109" s="30"/>
      <c r="AW109" s="30"/>
      <c r="AX109" s="30"/>
      <c r="AY109" s="30"/>
      <c r="AZ109" s="30"/>
      <c r="BA109" s="30"/>
      <c r="BB109" s="30"/>
    </row>
    <row r="110" spans="1:66" s="5" customFormat="1" ht="9.9499999999999993" customHeight="1">
      <c r="A110" s="48">
        <v>104</v>
      </c>
      <c r="B110" s="31" t="s">
        <v>71</v>
      </c>
      <c r="C110" s="121" t="s">
        <v>627</v>
      </c>
      <c r="D110" s="31"/>
      <c r="E110" s="31"/>
      <c r="F110" s="31"/>
      <c r="G110" s="31"/>
      <c r="H110" s="31"/>
      <c r="I110" s="31"/>
      <c r="J110" s="20"/>
      <c r="K110" s="20"/>
      <c r="L110" s="20"/>
      <c r="M110" s="164"/>
      <c r="N110" s="222"/>
      <c r="O110" s="191"/>
      <c r="P110" s="20"/>
      <c r="Q110" s="20"/>
      <c r="R110" s="20"/>
      <c r="S110" s="20"/>
      <c r="T110" s="20"/>
      <c r="U110" s="20"/>
      <c r="V110" s="20"/>
      <c r="W110" s="20"/>
      <c r="X110" s="20"/>
      <c r="Y110" s="20"/>
      <c r="Z110" s="20"/>
      <c r="AA110" s="20">
        <v>17259.106</v>
      </c>
      <c r="AB110" s="20">
        <v>16323.674000000001</v>
      </c>
      <c r="AC110" s="20">
        <v>16300.976000000001</v>
      </c>
      <c r="AD110" s="20">
        <v>16759.04</v>
      </c>
      <c r="AE110" s="20">
        <v>16307.572</v>
      </c>
      <c r="AF110" s="20">
        <v>16245.085999999999</v>
      </c>
      <c r="AG110" s="20">
        <v>15081.285</v>
      </c>
      <c r="AH110" s="20">
        <v>14643.871999999999</v>
      </c>
      <c r="AI110" s="20">
        <v>15008.084000000001</v>
      </c>
      <c r="AJ110" s="20">
        <v>16111.08</v>
      </c>
      <c r="AK110" s="20">
        <v>15242.513999999999</v>
      </c>
      <c r="AL110" s="21">
        <v>14685.09</v>
      </c>
      <c r="AM110" s="20">
        <v>13002.909</v>
      </c>
      <c r="AN110" s="20"/>
      <c r="AO110" s="20"/>
      <c r="AP110" s="20"/>
      <c r="AQ110" s="36" t="s">
        <v>627</v>
      </c>
      <c r="AR110" s="36" t="s">
        <v>71</v>
      </c>
      <c r="AS110" s="71" t="s">
        <v>554</v>
      </c>
      <c r="AT110" s="71" t="s">
        <v>550</v>
      </c>
      <c r="AU110" s="4"/>
    </row>
    <row r="111" spans="1:66" s="5" customFormat="1" ht="9.9499999999999993" customHeight="1">
      <c r="A111" s="48">
        <v>105</v>
      </c>
      <c r="B111" s="31" t="s">
        <v>71</v>
      </c>
      <c r="C111" s="20" t="s">
        <v>628</v>
      </c>
      <c r="D111" s="31"/>
      <c r="E111" s="31"/>
      <c r="F111" s="31"/>
      <c r="G111" s="31"/>
      <c r="H111" s="31"/>
      <c r="I111" s="31"/>
      <c r="J111" s="20"/>
      <c r="K111" s="20"/>
      <c r="L111" s="20"/>
      <c r="M111" s="164"/>
      <c r="N111" s="222"/>
      <c r="O111" s="191"/>
      <c r="P111" s="20"/>
      <c r="Q111" s="20"/>
      <c r="R111" s="20"/>
      <c r="S111" s="20"/>
      <c r="T111" s="20"/>
      <c r="U111" s="20"/>
      <c r="V111" s="20"/>
      <c r="W111" s="20"/>
      <c r="X111" s="20"/>
      <c r="Y111" s="20"/>
      <c r="Z111" s="20"/>
      <c r="AA111" s="20">
        <v>11380.072</v>
      </c>
      <c r="AB111" s="20">
        <v>10753.304</v>
      </c>
      <c r="AC111" s="20">
        <v>10801.415000000001</v>
      </c>
      <c r="AD111" s="20">
        <v>11226.495999999999</v>
      </c>
      <c r="AE111" s="20">
        <v>10593.967000000001</v>
      </c>
      <c r="AF111" s="20">
        <v>11086.147999999999</v>
      </c>
      <c r="AG111" s="20">
        <v>10017.925999999999</v>
      </c>
      <c r="AH111" s="20">
        <v>10271.967000000001</v>
      </c>
      <c r="AI111" s="20">
        <v>10550.763999999999</v>
      </c>
      <c r="AJ111" s="20">
        <v>11277.119000000001</v>
      </c>
      <c r="AK111" s="20">
        <v>10605.99</v>
      </c>
      <c r="AL111" s="21">
        <v>10501.26</v>
      </c>
      <c r="AM111" s="20">
        <v>9790.0490000000009</v>
      </c>
      <c r="AN111" s="20"/>
      <c r="AO111" s="20"/>
      <c r="AP111" s="20"/>
      <c r="AQ111" s="36" t="s">
        <v>628</v>
      </c>
      <c r="AR111" s="36" t="s">
        <v>71</v>
      </c>
      <c r="AS111" s="71" t="s">
        <v>554</v>
      </c>
      <c r="AT111" s="71" t="s">
        <v>551</v>
      </c>
      <c r="AU111" s="4"/>
      <c r="AV111" s="30"/>
      <c r="AW111" s="30"/>
      <c r="AX111" s="30"/>
      <c r="AY111" s="30"/>
      <c r="AZ111" s="30"/>
      <c r="BA111" s="30"/>
      <c r="BB111" s="30"/>
    </row>
    <row r="112" spans="1:66" s="5" customFormat="1" ht="9.9499999999999993" customHeight="1">
      <c r="A112" s="48">
        <v>106</v>
      </c>
      <c r="B112" s="31" t="s">
        <v>71</v>
      </c>
      <c r="C112" s="20" t="s">
        <v>629</v>
      </c>
      <c r="D112" s="31"/>
      <c r="E112" s="31"/>
      <c r="F112" s="31"/>
      <c r="G112" s="31"/>
      <c r="H112" s="31"/>
      <c r="I112" s="31"/>
      <c r="J112" s="20"/>
      <c r="K112" s="20"/>
      <c r="L112" s="20"/>
      <c r="M112" s="164"/>
      <c r="N112" s="222"/>
      <c r="O112" s="191"/>
      <c r="P112" s="20"/>
      <c r="Q112" s="20"/>
      <c r="R112" s="20"/>
      <c r="S112" s="20"/>
      <c r="T112" s="20"/>
      <c r="U112" s="20"/>
      <c r="V112" s="20"/>
      <c r="W112" s="20"/>
      <c r="X112" s="20"/>
      <c r="Y112" s="20"/>
      <c r="Z112" s="20"/>
      <c r="AA112" s="20">
        <v>5879.0339999999997</v>
      </c>
      <c r="AB112" s="20">
        <v>5570.37</v>
      </c>
      <c r="AC112" s="20">
        <v>5499.5609999999997</v>
      </c>
      <c r="AD112" s="20">
        <v>5532.5439999999999</v>
      </c>
      <c r="AE112" s="20">
        <v>5713.6049999999996</v>
      </c>
      <c r="AF112" s="20">
        <v>5158.9380000000001</v>
      </c>
      <c r="AG112" s="20">
        <v>5063.3590000000004</v>
      </c>
      <c r="AH112" s="20">
        <v>4371.9049999999997</v>
      </c>
      <c r="AI112" s="20">
        <v>4457.32</v>
      </c>
      <c r="AJ112" s="20">
        <v>4833.9610000000002</v>
      </c>
      <c r="AK112" s="20">
        <v>4636.5240000000003</v>
      </c>
      <c r="AL112" s="21">
        <v>4183.83</v>
      </c>
      <c r="AM112" s="20">
        <v>3212.86</v>
      </c>
      <c r="AN112" s="20"/>
      <c r="AO112" s="20"/>
      <c r="AP112" s="20"/>
      <c r="AQ112" s="36" t="s">
        <v>629</v>
      </c>
      <c r="AR112" s="36" t="s">
        <v>71</v>
      </c>
      <c r="AS112" s="71" t="s">
        <v>554</v>
      </c>
      <c r="AT112" s="71" t="s">
        <v>552</v>
      </c>
      <c r="AU112" s="4"/>
    </row>
    <row r="113" spans="1:83" s="5" customFormat="1" ht="9.9499999999999993" customHeight="1">
      <c r="A113" s="48">
        <v>107</v>
      </c>
      <c r="B113" s="31" t="s">
        <v>71</v>
      </c>
      <c r="C113" s="121" t="s">
        <v>630</v>
      </c>
      <c r="D113" s="31"/>
      <c r="E113" s="31"/>
      <c r="F113" s="31"/>
      <c r="G113" s="31"/>
      <c r="H113" s="31"/>
      <c r="I113" s="20"/>
      <c r="J113" s="20"/>
      <c r="K113" s="20"/>
      <c r="L113" s="20"/>
      <c r="M113" s="164"/>
      <c r="N113" s="222"/>
      <c r="O113" s="191"/>
      <c r="P113" s="20"/>
      <c r="Q113" s="20"/>
      <c r="R113" s="20"/>
      <c r="S113" s="20"/>
      <c r="T113" s="20"/>
      <c r="U113" s="20"/>
      <c r="V113" s="20"/>
      <c r="W113" s="20"/>
      <c r="X113" s="20"/>
      <c r="Y113" s="20"/>
      <c r="Z113" s="20"/>
      <c r="AA113" s="20">
        <v>53565.974999999999</v>
      </c>
      <c r="AB113" s="20">
        <v>50225.262000000002</v>
      </c>
      <c r="AC113" s="20">
        <v>50963.337</v>
      </c>
      <c r="AD113" s="20">
        <v>61822.703999999998</v>
      </c>
      <c r="AE113" s="20">
        <v>71452.956000000006</v>
      </c>
      <c r="AF113" s="20">
        <v>72335.274999999994</v>
      </c>
      <c r="AG113" s="20">
        <v>68094.797999999995</v>
      </c>
      <c r="AH113" s="20">
        <v>75213.531000000003</v>
      </c>
      <c r="AI113" s="20">
        <v>76766.759000000005</v>
      </c>
      <c r="AJ113" s="20">
        <v>84735.634999999995</v>
      </c>
      <c r="AK113" s="20">
        <v>84693.428</v>
      </c>
      <c r="AL113" s="21">
        <v>84086.524000000005</v>
      </c>
      <c r="AM113" s="20">
        <v>80551.539000000004</v>
      </c>
      <c r="AN113" s="20"/>
      <c r="AO113" s="20"/>
      <c r="AP113" s="20"/>
      <c r="AQ113" s="36" t="s">
        <v>630</v>
      </c>
      <c r="AR113" s="36" t="s">
        <v>71</v>
      </c>
      <c r="AS113" s="71" t="s">
        <v>554</v>
      </c>
      <c r="AT113" s="71" t="s">
        <v>552</v>
      </c>
      <c r="AU113" s="4"/>
    </row>
    <row r="114" spans="1:83" s="85" customFormat="1" ht="12">
      <c r="A114" s="48">
        <v>108</v>
      </c>
      <c r="B114" s="90" t="s">
        <v>355</v>
      </c>
      <c r="C114" s="1" t="s">
        <v>175</v>
      </c>
      <c r="D114" s="3">
        <v>16646</v>
      </c>
      <c r="E114" s="3">
        <v>17046</v>
      </c>
      <c r="F114" s="3">
        <v>17432</v>
      </c>
      <c r="G114" s="3">
        <v>17836</v>
      </c>
      <c r="H114" s="3">
        <v>18245</v>
      </c>
      <c r="I114" s="3">
        <v>18674</v>
      </c>
      <c r="J114" s="47">
        <v>19117</v>
      </c>
      <c r="K114" s="47">
        <v>19617</v>
      </c>
      <c r="L114" s="47">
        <v>20211</v>
      </c>
      <c r="M114" s="184">
        <v>20792</v>
      </c>
      <c r="N114" s="239">
        <v>21334</v>
      </c>
      <c r="O114" s="213">
        <v>21844</v>
      </c>
      <c r="P114" s="47">
        <v>22280</v>
      </c>
      <c r="Q114" s="47">
        <v>22703</v>
      </c>
      <c r="R114" s="47">
        <v>23190</v>
      </c>
      <c r="S114" s="47">
        <v>23580</v>
      </c>
      <c r="T114" s="47">
        <v>24087</v>
      </c>
      <c r="U114" s="47">
        <v>24625</v>
      </c>
      <c r="V114" s="47">
        <v>25070</v>
      </c>
      <c r="W114" s="47">
        <v>25456</v>
      </c>
      <c r="X114" s="47">
        <v>25858</v>
      </c>
      <c r="Y114" s="47">
        <v>26227</v>
      </c>
      <c r="Z114" s="47">
        <v>26566</v>
      </c>
      <c r="AA114" s="47">
        <v>26960</v>
      </c>
      <c r="AB114" s="21"/>
      <c r="AC114" s="20">
        <v>27761.664000000001</v>
      </c>
      <c r="AD114" s="20">
        <v>28081.901999999998</v>
      </c>
      <c r="AE114" s="20">
        <v>28377.25</v>
      </c>
      <c r="AF114" s="20">
        <v>28598.87</v>
      </c>
      <c r="AG114" s="20">
        <v>28775.600999999999</v>
      </c>
      <c r="AH114" s="20">
        <v>28901.83</v>
      </c>
      <c r="AI114" s="20">
        <v>29039.37</v>
      </c>
      <c r="AJ114" s="20">
        <v>29229.547999999999</v>
      </c>
      <c r="AK114" s="20">
        <v>29457.701000000001</v>
      </c>
      <c r="AL114" s="20">
        <v>29731.88</v>
      </c>
      <c r="AM114" s="32"/>
      <c r="AN114" s="90"/>
      <c r="AO114" s="90"/>
      <c r="AP114" s="90"/>
      <c r="AQ114" s="90" t="s">
        <v>175</v>
      </c>
      <c r="AR114" s="90" t="s">
        <v>355</v>
      </c>
      <c r="AS114" s="138"/>
      <c r="AT114" s="138"/>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row>
    <row r="115" spans="1:83" s="5" customFormat="1" ht="9.9499999999999993" customHeight="1">
      <c r="A115" s="48">
        <v>109</v>
      </c>
      <c r="B115" s="31" t="s">
        <v>71</v>
      </c>
      <c r="C115" s="32" t="s">
        <v>456</v>
      </c>
      <c r="D115" s="20"/>
      <c r="E115" s="20"/>
      <c r="F115" s="20"/>
      <c r="G115" s="20"/>
      <c r="H115" s="20"/>
      <c r="I115" s="20"/>
      <c r="J115" s="20"/>
      <c r="K115" s="20"/>
      <c r="L115" s="20"/>
      <c r="M115" s="164"/>
      <c r="N115" s="222"/>
      <c r="O115" s="191"/>
      <c r="P115" s="20"/>
      <c r="Q115" s="20"/>
      <c r="R115" s="20"/>
      <c r="S115" s="20"/>
      <c r="T115" s="20"/>
      <c r="U115" s="20"/>
      <c r="V115" s="20"/>
      <c r="W115" s="20"/>
      <c r="X115" s="20"/>
      <c r="Y115" s="20"/>
      <c r="Z115" s="20"/>
      <c r="AA115" s="20"/>
      <c r="AB115" s="21"/>
      <c r="AC115" s="20">
        <v>24871.424999999999</v>
      </c>
      <c r="AD115" s="20">
        <v>25087.491000000002</v>
      </c>
      <c r="AE115" s="20">
        <v>25276.708999999999</v>
      </c>
      <c r="AF115" s="20">
        <v>25381.534</v>
      </c>
      <c r="AG115" s="20">
        <v>25425.07</v>
      </c>
      <c r="AH115" s="20">
        <v>25317.042000000001</v>
      </c>
      <c r="AI115" s="20">
        <v>25559.914000000001</v>
      </c>
      <c r="AJ115" s="20">
        <v>25713.409</v>
      </c>
      <c r="AK115" s="20">
        <v>25901.574000000001</v>
      </c>
      <c r="AL115" s="20">
        <v>26112.013999999999</v>
      </c>
      <c r="AM115" s="20"/>
      <c r="AN115" s="20"/>
      <c r="AO115" s="20"/>
      <c r="AP115" s="20"/>
      <c r="AQ115" s="36" t="s">
        <v>456</v>
      </c>
      <c r="AR115" s="36" t="s">
        <v>71</v>
      </c>
      <c r="AS115" s="74" t="s">
        <v>519</v>
      </c>
      <c r="AT115" s="71"/>
    </row>
    <row r="116" spans="1:83" s="85" customFormat="1" ht="9" customHeight="1">
      <c r="A116" s="48">
        <v>110</v>
      </c>
      <c r="B116" s="90" t="s">
        <v>355</v>
      </c>
      <c r="C116" s="32" t="s">
        <v>677</v>
      </c>
      <c r="D116" s="3">
        <v>21486</v>
      </c>
      <c r="E116" s="3">
        <v>22003</v>
      </c>
      <c r="F116" s="3">
        <v>22306</v>
      </c>
      <c r="G116" s="3">
        <v>22678</v>
      </c>
      <c r="H116" s="3">
        <v>23068</v>
      </c>
      <c r="I116" s="3">
        <v>23324</v>
      </c>
      <c r="J116" s="47">
        <v>23875</v>
      </c>
      <c r="K116" s="47">
        <v>24343</v>
      </c>
      <c r="L116" s="47">
        <v>24815</v>
      </c>
      <c r="M116" s="184">
        <v>25305</v>
      </c>
      <c r="N116" s="239">
        <v>25826</v>
      </c>
      <c r="O116" s="213">
        <v>26309</v>
      </c>
      <c r="P116" s="47">
        <v>27520</v>
      </c>
      <c r="Q116" s="47">
        <v>27985</v>
      </c>
      <c r="R116" s="47">
        <v>28377</v>
      </c>
      <c r="S116" s="47">
        <v>28742</v>
      </c>
      <c r="T116" s="47">
        <v>29355</v>
      </c>
      <c r="U116" s="47">
        <v>29824</v>
      </c>
      <c r="V116" s="47">
        <v>30300</v>
      </c>
      <c r="W116" s="47">
        <v>30990</v>
      </c>
      <c r="X116" s="47">
        <v>31311</v>
      </c>
      <c r="Y116" s="47">
        <v>31755</v>
      </c>
      <c r="Z116" s="47">
        <v>32236</v>
      </c>
      <c r="AA116" s="47">
        <v>32759</v>
      </c>
      <c r="AB116" s="21">
        <v>33159.978999999999</v>
      </c>
      <c r="AC116" s="20">
        <v>33828.404999999999</v>
      </c>
      <c r="AD116" s="20">
        <v>34320.491000000002</v>
      </c>
      <c r="AE116" s="20">
        <v>34862.061999999998</v>
      </c>
      <c r="AF116" s="20">
        <v>35361.792000000001</v>
      </c>
      <c r="AG116" s="20">
        <v>35806.029000000002</v>
      </c>
      <c r="AH116" s="20">
        <v>36204.053999999996</v>
      </c>
      <c r="AI116" s="20">
        <v>36680.406000000003</v>
      </c>
      <c r="AJ116" s="20">
        <v>37119.364999999998</v>
      </c>
      <c r="AK116" s="20">
        <v>37574.726000000002</v>
      </c>
      <c r="AL116" s="20">
        <v>37998.381000000001</v>
      </c>
      <c r="AM116" s="90"/>
      <c r="AN116" s="90"/>
      <c r="AO116" s="90"/>
      <c r="AP116" s="90"/>
      <c r="AQ116" s="90" t="s">
        <v>677</v>
      </c>
      <c r="AR116" s="90" t="s">
        <v>355</v>
      </c>
      <c r="AS116" s="74" t="s">
        <v>519</v>
      </c>
      <c r="AT116" s="138"/>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row>
    <row r="117" spans="1:83" s="85" customFormat="1" ht="9" customHeight="1">
      <c r="A117" s="48">
        <v>111</v>
      </c>
      <c r="B117" s="90" t="s">
        <v>355</v>
      </c>
      <c r="C117" s="32" t="s">
        <v>441</v>
      </c>
      <c r="D117" s="3">
        <v>77.5</v>
      </c>
      <c r="E117" s="3">
        <v>77.5</v>
      </c>
      <c r="F117" s="3">
        <v>78.2</v>
      </c>
      <c r="G117" s="3">
        <v>78.7</v>
      </c>
      <c r="H117" s="3">
        <v>79.099999999999994</v>
      </c>
      <c r="I117" s="3">
        <v>80.099999999999994</v>
      </c>
      <c r="J117" s="47">
        <v>80.099999999999994</v>
      </c>
      <c r="K117" s="47">
        <v>80.599999999999994</v>
      </c>
      <c r="L117" s="47">
        <v>81.400000000000006</v>
      </c>
      <c r="M117" s="184">
        <v>82.2</v>
      </c>
      <c r="N117" s="239">
        <v>82.6</v>
      </c>
      <c r="O117" s="213">
        <v>83</v>
      </c>
      <c r="P117" s="47">
        <v>81</v>
      </c>
      <c r="Q117" s="47">
        <v>81.099999999999994</v>
      </c>
      <c r="R117" s="47">
        <v>81.7</v>
      </c>
      <c r="S117" s="47">
        <v>82</v>
      </c>
      <c r="T117" s="47">
        <v>82.1</v>
      </c>
      <c r="U117" s="47">
        <v>82.6</v>
      </c>
      <c r="V117" s="47">
        <v>82.7</v>
      </c>
      <c r="W117" s="47">
        <v>82.1</v>
      </c>
      <c r="X117" s="47">
        <v>82.6</v>
      </c>
      <c r="Y117" s="47">
        <v>82.6</v>
      </c>
      <c r="Z117" s="47">
        <v>82.4</v>
      </c>
      <c r="AA117" s="47">
        <v>82.3</v>
      </c>
      <c r="AB117" s="32"/>
      <c r="AC117" s="50">
        <f t="shared" ref="AC117:AL117" si="6">AC114/AC116*100</f>
        <v>82.066133475698905</v>
      </c>
      <c r="AD117" s="50">
        <f t="shared" si="6"/>
        <v>81.822553179673321</v>
      </c>
      <c r="AE117" s="50">
        <f t="shared" si="6"/>
        <v>81.398656224063856</v>
      </c>
      <c r="AF117" s="50">
        <f t="shared" si="6"/>
        <v>80.875058594315576</v>
      </c>
      <c r="AG117" s="50">
        <f t="shared" si="6"/>
        <v>80.365239608111793</v>
      </c>
      <c r="AH117" s="50">
        <f t="shared" si="6"/>
        <v>79.830369273010163</v>
      </c>
      <c r="AI117" s="50">
        <f t="shared" si="6"/>
        <v>79.168616617820419</v>
      </c>
      <c r="AJ117" s="50">
        <f t="shared" si="6"/>
        <v>78.744741457726988</v>
      </c>
      <c r="AK117" s="50">
        <f t="shared" si="6"/>
        <v>78.397646865076283</v>
      </c>
      <c r="AL117" s="50">
        <f t="shared" si="6"/>
        <v>78.245123127745885</v>
      </c>
      <c r="AM117" s="135"/>
      <c r="AN117" s="135"/>
      <c r="AO117" s="135"/>
      <c r="AP117" s="135"/>
      <c r="AQ117" s="90" t="s">
        <v>441</v>
      </c>
      <c r="AR117" s="90" t="s">
        <v>355</v>
      </c>
      <c r="AS117" s="74" t="s">
        <v>519</v>
      </c>
      <c r="AT117" s="138"/>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row>
    <row r="118" spans="1:83" s="5" customFormat="1" ht="9.9499999999999993" customHeight="1">
      <c r="A118" s="48">
        <v>112</v>
      </c>
      <c r="B118" s="31" t="s">
        <v>71</v>
      </c>
      <c r="C118" s="8" t="s">
        <v>678</v>
      </c>
      <c r="D118" s="20">
        <v>91413</v>
      </c>
      <c r="E118" s="20">
        <v>97030</v>
      </c>
      <c r="F118" s="20">
        <v>97726</v>
      </c>
      <c r="G118" s="20">
        <v>102884</v>
      </c>
      <c r="H118" s="20">
        <v>113836</v>
      </c>
      <c r="I118" s="20">
        <v>116340</v>
      </c>
      <c r="J118" s="20">
        <v>123608</v>
      </c>
      <c r="K118" s="20">
        <v>126127</v>
      </c>
      <c r="L118" s="20">
        <v>136865</v>
      </c>
      <c r="M118" s="164">
        <v>142402</v>
      </c>
      <c r="N118" s="222">
        <v>150129</v>
      </c>
      <c r="O118" s="191">
        <v>164350</v>
      </c>
      <c r="P118" s="20">
        <v>174411</v>
      </c>
      <c r="Q118" s="20">
        <v>185807</v>
      </c>
      <c r="R118" s="20">
        <v>192606</v>
      </c>
      <c r="S118" s="20">
        <v>202367</v>
      </c>
      <c r="T118" s="20">
        <v>215997</v>
      </c>
      <c r="U118" s="20">
        <v>220713</v>
      </c>
      <c r="V118" s="20">
        <v>226228</v>
      </c>
      <c r="W118" s="20">
        <v>983575</v>
      </c>
      <c r="X118" s="20">
        <v>1035052</v>
      </c>
      <c r="Y118" s="20">
        <v>1064111</v>
      </c>
      <c r="Z118" s="20">
        <v>1109961</v>
      </c>
      <c r="AA118" s="20">
        <v>1189360</v>
      </c>
      <c r="AB118" s="21">
        <v>1240841.8700000001</v>
      </c>
      <c r="AC118" s="20">
        <v>1358757.71</v>
      </c>
      <c r="AD118" s="20">
        <v>1413253.9809999999</v>
      </c>
      <c r="AE118" s="20">
        <v>1502627.7350000001</v>
      </c>
      <c r="AF118" s="20">
        <v>1444396.6980000001</v>
      </c>
      <c r="AG118" s="20">
        <v>1416454.26</v>
      </c>
      <c r="AH118" s="20">
        <v>1476923.264</v>
      </c>
      <c r="AI118" s="20">
        <v>1503277.801</v>
      </c>
      <c r="AJ118" s="20">
        <v>1520493.503</v>
      </c>
      <c r="AK118" s="20">
        <v>1536003.6669999999</v>
      </c>
      <c r="AL118" s="20">
        <v>1553013.8160000001</v>
      </c>
      <c r="AM118" s="21"/>
      <c r="AN118" s="21"/>
      <c r="AO118" s="21"/>
      <c r="AP118" s="21"/>
      <c r="AQ118" s="38" t="s">
        <v>678</v>
      </c>
      <c r="AR118" s="38" t="s">
        <v>71</v>
      </c>
      <c r="AS118" s="74" t="s">
        <v>519</v>
      </c>
      <c r="AT118" s="74"/>
    </row>
    <row r="119" spans="1:83" s="5" customFormat="1" ht="9.9499999999999993" customHeight="1">
      <c r="A119" s="48">
        <v>113</v>
      </c>
      <c r="B119" s="31" t="s">
        <v>71</v>
      </c>
      <c r="C119" s="8" t="s">
        <v>455</v>
      </c>
      <c r="D119" s="20">
        <v>382654.81800000003</v>
      </c>
      <c r="E119" s="20">
        <v>406167.58</v>
      </c>
      <c r="F119" s="20">
        <v>409081.03600000002</v>
      </c>
      <c r="G119" s="20">
        <v>430672.424</v>
      </c>
      <c r="H119" s="20">
        <v>476517.49599999998</v>
      </c>
      <c r="I119" s="20">
        <v>486999.24</v>
      </c>
      <c r="J119" s="20">
        <v>517423.08799999999</v>
      </c>
      <c r="K119" s="20">
        <v>527967.62199999997</v>
      </c>
      <c r="L119" s="20">
        <v>572916.89</v>
      </c>
      <c r="M119" s="164">
        <v>596094.772</v>
      </c>
      <c r="N119" s="222">
        <v>628439.99399999995</v>
      </c>
      <c r="O119" s="191">
        <v>687969.1</v>
      </c>
      <c r="P119" s="20">
        <v>730084.446</v>
      </c>
      <c r="Q119" s="20">
        <v>777788.10199999996</v>
      </c>
      <c r="R119" s="20">
        <v>806248.71600000001</v>
      </c>
      <c r="S119" s="20">
        <v>847108.26199999999</v>
      </c>
      <c r="T119" s="20">
        <v>904163.44200000004</v>
      </c>
      <c r="U119" s="20">
        <v>923904.61800000002</v>
      </c>
      <c r="V119" s="20">
        <v>946990.40800000005</v>
      </c>
      <c r="W119" s="20">
        <v>983575</v>
      </c>
      <c r="X119" s="20">
        <v>1035052</v>
      </c>
      <c r="Y119" s="20">
        <v>1064111</v>
      </c>
      <c r="Z119" s="20">
        <v>1109961</v>
      </c>
      <c r="AA119" s="20">
        <v>1189360</v>
      </c>
      <c r="AB119" s="21">
        <v>1240841.8700000001</v>
      </c>
      <c r="AC119" s="20">
        <v>1358757.71</v>
      </c>
      <c r="AD119" s="20">
        <v>1413253.9809999999</v>
      </c>
      <c r="AE119" s="20">
        <v>1502627.7350000001</v>
      </c>
      <c r="AF119" s="20">
        <v>1444396.6980000001</v>
      </c>
      <c r="AG119" s="20">
        <v>1416454.26</v>
      </c>
      <c r="AH119" s="20">
        <v>1476923.264</v>
      </c>
      <c r="AI119" s="20">
        <v>1503277.801</v>
      </c>
      <c r="AJ119" s="20">
        <v>1520493.503</v>
      </c>
      <c r="AK119" s="20">
        <v>1536003.6669999999</v>
      </c>
      <c r="AL119" s="20">
        <v>1553013.8160000001</v>
      </c>
      <c r="AM119" s="21"/>
      <c r="AN119" s="21"/>
      <c r="AO119" s="21"/>
      <c r="AP119" s="21"/>
      <c r="AQ119" s="38" t="s">
        <v>455</v>
      </c>
      <c r="AR119" s="38" t="s">
        <v>71</v>
      </c>
      <c r="AS119" s="74"/>
      <c r="AT119" s="74"/>
    </row>
    <row r="120" spans="1:83" s="5" customFormat="1" ht="9.9499999999999993" customHeight="1">
      <c r="A120" s="48">
        <v>114</v>
      </c>
      <c r="B120" s="31" t="s">
        <v>71</v>
      </c>
      <c r="C120" s="8" t="s">
        <v>679</v>
      </c>
      <c r="D120" s="20">
        <v>56007</v>
      </c>
      <c r="E120" s="20">
        <v>58177</v>
      </c>
      <c r="F120" s="20">
        <v>58201</v>
      </c>
      <c r="G120" s="20">
        <v>60746</v>
      </c>
      <c r="H120" s="20">
        <v>66065</v>
      </c>
      <c r="I120" s="20">
        <v>65707</v>
      </c>
      <c r="J120" s="20">
        <v>70127</v>
      </c>
      <c r="K120" s="20">
        <v>69799</v>
      </c>
      <c r="L120" s="20">
        <v>75558</v>
      </c>
      <c r="M120" s="164">
        <v>76338</v>
      </c>
      <c r="N120" s="222">
        <v>76449</v>
      </c>
      <c r="O120" s="191">
        <v>80738</v>
      </c>
      <c r="P120" s="20">
        <v>84580</v>
      </c>
      <c r="Q120" s="20">
        <v>88061</v>
      </c>
      <c r="R120" s="20">
        <v>84750</v>
      </c>
      <c r="S120" s="20">
        <v>87810</v>
      </c>
      <c r="T120" s="20">
        <v>92266</v>
      </c>
      <c r="U120" s="20">
        <v>89918</v>
      </c>
      <c r="V120" s="20">
        <v>378</v>
      </c>
      <c r="W120" s="20">
        <v>388</v>
      </c>
      <c r="X120" s="20">
        <v>397</v>
      </c>
      <c r="Y120" s="20"/>
      <c r="Z120" s="20"/>
      <c r="AA120" s="20"/>
      <c r="AB120" s="21"/>
      <c r="AC120" s="20"/>
      <c r="AD120" s="20"/>
      <c r="AE120" s="20"/>
      <c r="AF120" s="20"/>
      <c r="AG120" s="20"/>
      <c r="AH120" s="20"/>
      <c r="AI120" s="20"/>
      <c r="AJ120" s="20"/>
      <c r="AK120" s="20"/>
      <c r="AL120" s="20"/>
      <c r="AM120" s="21"/>
      <c r="AN120" s="21"/>
      <c r="AO120" s="21"/>
      <c r="AP120" s="21"/>
      <c r="AQ120" s="38" t="s">
        <v>679</v>
      </c>
      <c r="AR120" s="38" t="s">
        <v>71</v>
      </c>
      <c r="AS120" s="74" t="s">
        <v>518</v>
      </c>
      <c r="AT120" s="74"/>
      <c r="AV120" s="30"/>
      <c r="AW120" s="30"/>
      <c r="AX120" s="30"/>
      <c r="AY120" s="30"/>
      <c r="AZ120" s="30"/>
      <c r="BA120" s="30"/>
      <c r="BB120" s="30"/>
    </row>
    <row r="121" spans="1:83" s="5" customFormat="1" ht="9.9499999999999993" customHeight="1">
      <c r="A121" s="48">
        <v>115</v>
      </c>
      <c r="B121" s="31" t="s">
        <v>71</v>
      </c>
      <c r="C121" s="8" t="s">
        <v>757</v>
      </c>
      <c r="D121" s="20">
        <v>4984</v>
      </c>
      <c r="E121" s="20">
        <v>5336</v>
      </c>
      <c r="F121" s="20">
        <v>5295</v>
      </c>
      <c r="G121" s="20">
        <v>5460</v>
      </c>
      <c r="H121" s="20">
        <v>5696</v>
      </c>
      <c r="I121" s="20">
        <v>5611</v>
      </c>
      <c r="J121" s="20">
        <v>5835</v>
      </c>
      <c r="K121" s="20">
        <v>6127</v>
      </c>
      <c r="L121" s="20">
        <v>6858</v>
      </c>
      <c r="M121" s="164">
        <v>6907</v>
      </c>
      <c r="N121" s="222">
        <v>6688</v>
      </c>
      <c r="O121" s="191">
        <v>7100</v>
      </c>
      <c r="P121" s="20">
        <v>7283</v>
      </c>
      <c r="Q121" s="20">
        <v>7491</v>
      </c>
      <c r="R121" s="20">
        <v>7456</v>
      </c>
      <c r="S121" s="20">
        <v>8144</v>
      </c>
      <c r="T121" s="20">
        <v>8307</v>
      </c>
      <c r="U121" s="20">
        <v>8271</v>
      </c>
      <c r="V121" s="20">
        <v>5004</v>
      </c>
      <c r="W121" s="20">
        <v>4855</v>
      </c>
      <c r="X121" s="20">
        <v>5259</v>
      </c>
      <c r="Y121" s="20"/>
      <c r="Z121" s="20"/>
      <c r="AA121" s="20"/>
      <c r="AB121" s="21"/>
      <c r="AC121" s="20"/>
      <c r="AD121" s="20"/>
      <c r="AE121" s="20"/>
      <c r="AF121" s="20"/>
      <c r="AG121" s="20"/>
      <c r="AH121" s="20"/>
      <c r="AI121" s="20"/>
      <c r="AJ121" s="20"/>
      <c r="AK121" s="20"/>
      <c r="AL121" s="20"/>
      <c r="AM121" s="21"/>
      <c r="AN121" s="21"/>
      <c r="AO121" s="21"/>
      <c r="AP121" s="21"/>
      <c r="AQ121" s="38" t="s">
        <v>757</v>
      </c>
      <c r="AR121" s="38" t="s">
        <v>71</v>
      </c>
      <c r="AS121" s="74" t="s">
        <v>518</v>
      </c>
      <c r="AT121" s="74"/>
      <c r="AV121" s="30"/>
      <c r="AW121" s="30"/>
      <c r="AX121" s="30"/>
      <c r="AY121" s="30"/>
      <c r="AZ121" s="30"/>
      <c r="BA121" s="30"/>
      <c r="BB121" s="30"/>
    </row>
    <row r="122" spans="1:83" s="5" customFormat="1" ht="9.9499999999999993" customHeight="1">
      <c r="A122" s="48">
        <v>116</v>
      </c>
      <c r="B122" s="31"/>
      <c r="C122" s="1"/>
      <c r="D122" s="20"/>
      <c r="E122" s="20"/>
      <c r="F122" s="20"/>
      <c r="G122" s="20"/>
      <c r="H122" s="20"/>
      <c r="I122" s="20"/>
      <c r="J122" s="20"/>
      <c r="K122" s="20"/>
      <c r="L122" s="20"/>
      <c r="M122" s="164"/>
      <c r="N122" s="222"/>
      <c r="O122" s="191"/>
      <c r="P122" s="20"/>
      <c r="Q122" s="20"/>
      <c r="R122" s="20"/>
      <c r="S122" s="20"/>
      <c r="T122" s="20"/>
      <c r="U122" s="20"/>
      <c r="V122" s="20"/>
      <c r="W122" s="20"/>
      <c r="X122" s="20"/>
      <c r="Y122" s="20"/>
      <c r="Z122" s="20"/>
      <c r="AA122" s="20"/>
      <c r="AB122" s="21"/>
      <c r="AC122" s="20"/>
      <c r="AD122" s="21"/>
      <c r="AE122" s="21"/>
      <c r="AF122" s="21"/>
      <c r="AG122" s="21"/>
      <c r="AH122" s="21"/>
      <c r="AI122" s="21"/>
      <c r="AJ122" s="21"/>
      <c r="AK122" s="21"/>
      <c r="AL122" s="21"/>
      <c r="AM122" s="21"/>
      <c r="AN122" s="21"/>
      <c r="AO122" s="21"/>
      <c r="AP122" s="21"/>
      <c r="AQ122" s="36"/>
      <c r="AR122" s="36"/>
      <c r="AS122" s="74"/>
      <c r="AT122" s="74"/>
      <c r="AV122" s="30"/>
      <c r="AW122" s="30"/>
      <c r="AX122" s="30"/>
      <c r="AY122" s="30"/>
      <c r="AZ122" s="30"/>
      <c r="BA122" s="30"/>
      <c r="BB122" s="30"/>
    </row>
    <row r="123" spans="1:83" s="5" customFormat="1" ht="9.9499999999999993" customHeight="1">
      <c r="A123" s="48">
        <v>117</v>
      </c>
      <c r="B123" s="31" t="s">
        <v>113</v>
      </c>
      <c r="C123" s="54" t="s">
        <v>464</v>
      </c>
      <c r="D123" s="17"/>
      <c r="E123" s="17"/>
      <c r="F123" s="17"/>
      <c r="G123" s="17"/>
      <c r="H123" s="17"/>
      <c r="I123" s="17"/>
      <c r="J123" s="17"/>
      <c r="K123" s="16"/>
      <c r="L123" s="16">
        <v>16.467504999999999</v>
      </c>
      <c r="M123" s="168">
        <v>18.81392</v>
      </c>
      <c r="N123" s="225">
        <v>17.768015999999999</v>
      </c>
      <c r="O123" s="194">
        <v>18.286871000000001</v>
      </c>
      <c r="P123" s="16">
        <v>17.671557</v>
      </c>
      <c r="Q123" s="16">
        <v>14.042097</v>
      </c>
      <c r="R123" s="16">
        <v>14.754015000000001</v>
      </c>
      <c r="S123" s="16">
        <v>21.896547000000002</v>
      </c>
      <c r="T123" s="16">
        <v>16.614609999999999</v>
      </c>
      <c r="U123" s="16">
        <v>15.735386</v>
      </c>
      <c r="V123" s="16">
        <v>15.022734</v>
      </c>
      <c r="W123" s="16">
        <v>19.443307000000001</v>
      </c>
      <c r="X123" s="16">
        <v>15.776579</v>
      </c>
      <c r="Y123" s="16">
        <v>15.191082</v>
      </c>
      <c r="Z123" s="16">
        <v>14.047249000000001</v>
      </c>
      <c r="AA123" s="16">
        <v>14.276847</v>
      </c>
      <c r="AB123" s="16">
        <v>14.054432</v>
      </c>
      <c r="AC123" s="16">
        <v>13.822756999999999</v>
      </c>
      <c r="AD123" s="16">
        <v>14.022465</v>
      </c>
      <c r="AE123" s="16">
        <v>14.220807000000001</v>
      </c>
      <c r="AF123" s="16">
        <v>13.12734</v>
      </c>
      <c r="AG123" s="16">
        <v>15.467738000000001</v>
      </c>
      <c r="AH123" s="16">
        <v>11.141176</v>
      </c>
      <c r="AI123" s="16">
        <v>9.4057069999999996</v>
      </c>
      <c r="AJ123" s="16">
        <v>11.627542</v>
      </c>
      <c r="AK123" s="16">
        <v>13.453265</v>
      </c>
      <c r="AL123" s="16">
        <v>13.191831000000001</v>
      </c>
      <c r="AM123" s="16"/>
      <c r="AN123" s="16"/>
      <c r="AO123" s="16"/>
      <c r="AP123" s="16"/>
      <c r="AQ123" s="36" t="s">
        <v>464</v>
      </c>
      <c r="AR123" s="36" t="s">
        <v>113</v>
      </c>
      <c r="AS123" s="74" t="s">
        <v>118</v>
      </c>
      <c r="AT123" s="71"/>
      <c r="AV123" s="30"/>
      <c r="AW123" s="30"/>
      <c r="AX123" s="30"/>
      <c r="AY123" s="30"/>
      <c r="AZ123" s="30"/>
      <c r="BA123" s="30"/>
      <c r="BB123" s="30"/>
    </row>
    <row r="124" spans="1:83" s="5" customFormat="1" ht="9.9499999999999993" customHeight="1">
      <c r="A124" s="48">
        <v>118</v>
      </c>
      <c r="B124" s="31" t="s">
        <v>113</v>
      </c>
      <c r="C124" s="54" t="s">
        <v>226</v>
      </c>
      <c r="D124" s="17"/>
      <c r="E124" s="17"/>
      <c r="F124" s="17"/>
      <c r="G124" s="17"/>
      <c r="H124" s="17"/>
      <c r="I124" s="17"/>
      <c r="J124" s="17"/>
      <c r="K124" s="18"/>
      <c r="L124" s="18">
        <v>6.6720829999999998</v>
      </c>
      <c r="M124" s="169">
        <v>6.4348000000000001</v>
      </c>
      <c r="N124" s="226">
        <v>7.1178549999999996</v>
      </c>
      <c r="O124" s="195">
        <v>7.6164389999999997</v>
      </c>
      <c r="P124" s="18">
        <v>7.2128779999999999</v>
      </c>
      <c r="Q124" s="18">
        <v>5.4065649999999996</v>
      </c>
      <c r="R124" s="18">
        <v>4.7627649999999999</v>
      </c>
      <c r="S124" s="18">
        <v>6.2526390000000003</v>
      </c>
      <c r="T124" s="18">
        <v>5.5843049999999996</v>
      </c>
      <c r="U124" s="18">
        <v>6.1174309999999998</v>
      </c>
      <c r="V124" s="18">
        <v>6.2985819999999997</v>
      </c>
      <c r="W124" s="18">
        <v>10.710908</v>
      </c>
      <c r="X124" s="18">
        <v>6.2899649999999996</v>
      </c>
      <c r="Y124" s="18">
        <v>5.9717640000000003</v>
      </c>
      <c r="Z124" s="18">
        <v>5.6318650000000003</v>
      </c>
      <c r="AA124" s="16">
        <v>6.7823739999999999</v>
      </c>
      <c r="AB124" s="16">
        <v>6.770823</v>
      </c>
      <c r="AC124" s="16">
        <v>6.8609619999999998</v>
      </c>
      <c r="AD124" s="16">
        <v>8.1511709999999997</v>
      </c>
      <c r="AE124" s="18">
        <v>9.5035050000000005</v>
      </c>
      <c r="AF124" s="18">
        <v>8.1304890000000007</v>
      </c>
      <c r="AG124" s="18">
        <v>10.317712999999999</v>
      </c>
      <c r="AH124" s="18">
        <v>7.0546610000000003</v>
      </c>
      <c r="AI124" s="18">
        <v>5.2158309999999997</v>
      </c>
      <c r="AJ124" s="18">
        <v>9.6422810000000005</v>
      </c>
      <c r="AK124" s="18">
        <v>9.4316460000000006</v>
      </c>
      <c r="AL124" s="18">
        <v>9.6772819999999999</v>
      </c>
      <c r="AM124" s="18"/>
      <c r="AN124" s="18"/>
      <c r="AO124" s="18"/>
      <c r="AP124" s="18"/>
      <c r="AQ124" s="36" t="s">
        <v>226</v>
      </c>
      <c r="AR124" s="36" t="s">
        <v>113</v>
      </c>
      <c r="AS124" s="74" t="s">
        <v>118</v>
      </c>
      <c r="AT124" s="71"/>
      <c r="AV124" s="30"/>
      <c r="AW124" s="30"/>
      <c r="AX124" s="30"/>
      <c r="AY124" s="30"/>
      <c r="AZ124" s="30"/>
      <c r="BA124" s="30"/>
      <c r="BB124" s="30"/>
    </row>
    <row r="125" spans="1:83" s="5" customFormat="1" ht="9.9499999999999993" customHeight="1">
      <c r="A125" s="48">
        <v>119</v>
      </c>
      <c r="B125" s="79" t="s">
        <v>113</v>
      </c>
      <c r="C125" s="55" t="s">
        <v>227</v>
      </c>
      <c r="D125" s="49"/>
      <c r="E125" s="49"/>
      <c r="F125" s="49"/>
      <c r="G125" s="49"/>
      <c r="H125" s="49"/>
      <c r="I125" s="49"/>
      <c r="J125" s="49"/>
      <c r="K125" s="49"/>
      <c r="L125" s="49">
        <f t="shared" ref="L125:AD125" si="7">L124+L123</f>
        <v>23.139588</v>
      </c>
      <c r="M125" s="170">
        <f t="shared" si="7"/>
        <v>25.248719999999999</v>
      </c>
      <c r="N125" s="223">
        <f t="shared" si="7"/>
        <v>24.885870999999998</v>
      </c>
      <c r="O125" s="196">
        <f t="shared" si="7"/>
        <v>25.903310000000001</v>
      </c>
      <c r="P125" s="49">
        <f t="shared" si="7"/>
        <v>24.884435</v>
      </c>
      <c r="Q125" s="49">
        <f t="shared" si="7"/>
        <v>19.448661999999999</v>
      </c>
      <c r="R125" s="49">
        <f t="shared" si="7"/>
        <v>19.516780000000001</v>
      </c>
      <c r="S125" s="49">
        <f t="shared" si="7"/>
        <v>28.149186</v>
      </c>
      <c r="T125" s="49">
        <f t="shared" si="7"/>
        <v>22.198915</v>
      </c>
      <c r="U125" s="50">
        <f t="shared" si="7"/>
        <v>21.852817000000002</v>
      </c>
      <c r="V125" s="50">
        <f t="shared" si="7"/>
        <v>21.321315999999999</v>
      </c>
      <c r="W125" s="50">
        <f t="shared" si="7"/>
        <v>30.154215000000001</v>
      </c>
      <c r="X125" s="50">
        <f t="shared" si="7"/>
        <v>22.066544</v>
      </c>
      <c r="Y125" s="50">
        <f t="shared" si="7"/>
        <v>21.162846000000002</v>
      </c>
      <c r="Z125" s="50">
        <f t="shared" si="7"/>
        <v>19.679114000000002</v>
      </c>
      <c r="AA125" s="50">
        <f t="shared" si="7"/>
        <v>21.059221000000001</v>
      </c>
      <c r="AB125" s="50">
        <f t="shared" si="7"/>
        <v>20.825254999999999</v>
      </c>
      <c r="AC125" s="50">
        <f t="shared" si="7"/>
        <v>20.683719</v>
      </c>
      <c r="AD125" s="50">
        <f t="shared" si="7"/>
        <v>22.173636000000002</v>
      </c>
      <c r="AE125" s="50">
        <f t="shared" ref="AE125:AM125" si="8">AE124+AE123</f>
        <v>23.724312000000001</v>
      </c>
      <c r="AF125" s="50">
        <f t="shared" si="8"/>
        <v>21.257829000000001</v>
      </c>
      <c r="AG125" s="50">
        <f t="shared" si="8"/>
        <v>25.785451000000002</v>
      </c>
      <c r="AH125" s="50">
        <f t="shared" si="8"/>
        <v>18.195837000000001</v>
      </c>
      <c r="AI125" s="50">
        <f t="shared" si="8"/>
        <v>14.621537999999999</v>
      </c>
      <c r="AJ125" s="50">
        <f t="shared" si="8"/>
        <v>21.269823000000002</v>
      </c>
      <c r="AK125" s="50">
        <f t="shared" si="8"/>
        <v>22.884911000000002</v>
      </c>
      <c r="AL125" s="50">
        <f t="shared" si="8"/>
        <v>22.869112999999999</v>
      </c>
      <c r="AM125" s="50">
        <f t="shared" si="8"/>
        <v>0</v>
      </c>
      <c r="AN125" s="50"/>
      <c r="AO125" s="50"/>
      <c r="AP125" s="50"/>
      <c r="AQ125" s="43" t="s">
        <v>227</v>
      </c>
      <c r="AR125" s="43" t="s">
        <v>113</v>
      </c>
      <c r="AS125" s="73"/>
      <c r="AT125" s="75"/>
      <c r="AV125" s="30"/>
      <c r="AW125" s="30"/>
      <c r="AX125" s="30"/>
      <c r="AY125" s="30"/>
      <c r="AZ125" s="30"/>
      <c r="BA125" s="30"/>
      <c r="BB125" s="30"/>
    </row>
    <row r="126" spans="1:83" s="5" customFormat="1" ht="9.9499999999999993" customHeight="1">
      <c r="A126" s="48">
        <v>120</v>
      </c>
      <c r="B126" s="31" t="s">
        <v>113</v>
      </c>
      <c r="C126" s="54" t="s">
        <v>465</v>
      </c>
      <c r="D126" s="17"/>
      <c r="E126" s="17"/>
      <c r="F126" s="17"/>
      <c r="G126" s="17"/>
      <c r="H126" s="17"/>
      <c r="I126" s="17"/>
      <c r="J126" s="17"/>
      <c r="K126" s="16"/>
      <c r="L126" s="16">
        <v>25.686292999999999</v>
      </c>
      <c r="M126" s="168">
        <v>28.744354000000001</v>
      </c>
      <c r="N126" s="225">
        <v>28.029733</v>
      </c>
      <c r="O126" s="194">
        <v>28.273392000000001</v>
      </c>
      <c r="P126" s="16">
        <v>28.084130999999999</v>
      </c>
      <c r="Q126" s="16">
        <v>25.305281999999998</v>
      </c>
      <c r="R126" s="16">
        <v>25.767057000000001</v>
      </c>
      <c r="S126" s="16">
        <v>33.229979</v>
      </c>
      <c r="T126" s="16">
        <v>27.786947000000001</v>
      </c>
      <c r="U126" s="16">
        <v>27.391916999999999</v>
      </c>
      <c r="V126" s="16">
        <v>26.072351999999999</v>
      </c>
      <c r="W126" s="16">
        <v>26.072351999999999</v>
      </c>
      <c r="X126" s="16">
        <v>31.041229999999999</v>
      </c>
      <c r="Y126" s="16">
        <v>26.295791999999999</v>
      </c>
      <c r="Z126" s="16">
        <v>26.224143999999999</v>
      </c>
      <c r="AA126" s="16">
        <v>25.278162999999999</v>
      </c>
      <c r="AB126" s="16">
        <v>25.755756999999999</v>
      </c>
      <c r="AC126" s="16">
        <v>24.916747999999998</v>
      </c>
      <c r="AD126" s="16">
        <v>25.256878</v>
      </c>
      <c r="AE126" s="16">
        <v>24.912991999999999</v>
      </c>
      <c r="AF126" s="16">
        <v>23.098208</v>
      </c>
      <c r="AG126" s="16">
        <v>24.619558999999999</v>
      </c>
      <c r="AH126" s="16">
        <v>21.923411999999999</v>
      </c>
      <c r="AI126" s="16">
        <v>12.699424</v>
      </c>
      <c r="AJ126" s="16">
        <v>21.674683000000002</v>
      </c>
      <c r="AK126" s="16">
        <v>24.429244000000001</v>
      </c>
      <c r="AL126" s="16">
        <v>25.272974999999999</v>
      </c>
      <c r="AM126" s="16"/>
      <c r="AN126" s="16"/>
      <c r="AO126" s="16"/>
      <c r="AP126" s="16"/>
      <c r="AQ126" s="36" t="s">
        <v>465</v>
      </c>
      <c r="AR126" s="36" t="s">
        <v>113</v>
      </c>
      <c r="AS126" s="74" t="s">
        <v>118</v>
      </c>
      <c r="AT126" s="71"/>
      <c r="AV126" s="30"/>
      <c r="AW126" s="30"/>
      <c r="AX126" s="30"/>
      <c r="AY126" s="30"/>
      <c r="AZ126" s="30"/>
      <c r="BA126" s="30"/>
      <c r="BB126" s="30"/>
    </row>
    <row r="127" spans="1:83" s="5" customFormat="1" ht="9.9499999999999993" customHeight="1">
      <c r="A127" s="48">
        <v>121</v>
      </c>
      <c r="B127" s="31" t="s">
        <v>113</v>
      </c>
      <c r="C127" s="54" t="s">
        <v>225</v>
      </c>
      <c r="D127" s="17"/>
      <c r="E127" s="17"/>
      <c r="F127" s="17"/>
      <c r="G127" s="17"/>
      <c r="H127" s="17"/>
      <c r="I127" s="17"/>
      <c r="J127" s="17"/>
      <c r="K127" s="16"/>
      <c r="L127" s="16">
        <v>6.7256140000000002</v>
      </c>
      <c r="M127" s="168">
        <v>6.4800990000000001</v>
      </c>
      <c r="N127" s="225">
        <v>7.1479379999999999</v>
      </c>
      <c r="O127" s="194">
        <v>7.6996330000000004</v>
      </c>
      <c r="P127" s="16">
        <v>7.2729920000000003</v>
      </c>
      <c r="Q127" s="16">
        <v>5.4701529999999998</v>
      </c>
      <c r="R127" s="16">
        <v>4.8466230000000001</v>
      </c>
      <c r="S127" s="16">
        <v>6.4356859999999996</v>
      </c>
      <c r="T127" s="16">
        <v>5.7312859999999999</v>
      </c>
      <c r="U127" s="16">
        <v>6.5058280000000002</v>
      </c>
      <c r="V127" s="16">
        <v>6.7967930000000001</v>
      </c>
      <c r="W127" s="16">
        <v>6.7967930000000001</v>
      </c>
      <c r="X127" s="16">
        <v>11.340997</v>
      </c>
      <c r="Y127" s="16">
        <v>6.9521249999999997</v>
      </c>
      <c r="Z127" s="16">
        <v>6.9955129999999999</v>
      </c>
      <c r="AA127" s="16">
        <v>7.9311059999999998</v>
      </c>
      <c r="AB127" s="16">
        <v>8.0647029999999997</v>
      </c>
      <c r="AC127" s="16">
        <v>8.2774370000000008</v>
      </c>
      <c r="AD127" s="16">
        <v>9.6607330000000005</v>
      </c>
      <c r="AE127" s="16">
        <v>11.138101000000001</v>
      </c>
      <c r="AF127" s="16">
        <v>9.8460999999999999</v>
      </c>
      <c r="AG127" s="16">
        <v>12.153703999999999</v>
      </c>
      <c r="AH127" s="16">
        <v>9.1208139999999993</v>
      </c>
      <c r="AI127" s="16">
        <v>5.9157529999999996</v>
      </c>
      <c r="AJ127" s="16">
        <v>11.111871000000001</v>
      </c>
      <c r="AK127" s="16">
        <v>11.318754999999999</v>
      </c>
      <c r="AL127" s="16">
        <v>11.675125</v>
      </c>
      <c r="AM127" s="16"/>
      <c r="AN127" s="16"/>
      <c r="AO127" s="16"/>
      <c r="AP127" s="16"/>
      <c r="AQ127" s="36" t="s">
        <v>225</v>
      </c>
      <c r="AR127" s="36" t="s">
        <v>113</v>
      </c>
      <c r="AS127" s="74" t="s">
        <v>118</v>
      </c>
      <c r="AT127" s="71"/>
      <c r="AV127" s="30"/>
      <c r="AW127" s="30"/>
      <c r="AX127" s="30"/>
      <c r="AY127" s="30"/>
      <c r="AZ127" s="30"/>
      <c r="BA127" s="30"/>
      <c r="BB127" s="30"/>
    </row>
    <row r="128" spans="1:83" s="5" customFormat="1" ht="9.9499999999999993" customHeight="1">
      <c r="A128" s="48">
        <v>122</v>
      </c>
      <c r="B128" s="31" t="s">
        <v>113</v>
      </c>
      <c r="C128" s="1" t="s">
        <v>466</v>
      </c>
      <c r="D128" s="17"/>
      <c r="E128" s="17"/>
      <c r="F128" s="17"/>
      <c r="G128" s="17"/>
      <c r="H128" s="17"/>
      <c r="I128" s="17"/>
      <c r="J128" s="17"/>
      <c r="K128" s="17"/>
      <c r="L128" s="17"/>
      <c r="M128" s="171"/>
      <c r="N128" s="227"/>
      <c r="O128" s="197"/>
      <c r="P128" s="17"/>
      <c r="Q128" s="17"/>
      <c r="R128" s="17"/>
      <c r="S128" s="17"/>
      <c r="T128" s="17"/>
      <c r="U128" s="17"/>
      <c r="V128" s="17"/>
      <c r="W128" s="17"/>
      <c r="X128" s="17"/>
      <c r="Y128" s="17"/>
      <c r="Z128" s="17"/>
      <c r="AA128" s="17"/>
      <c r="AB128" s="18"/>
      <c r="AC128" s="17"/>
      <c r="AD128" s="18"/>
      <c r="AE128" s="18"/>
      <c r="AF128" s="18"/>
      <c r="AG128" s="18"/>
      <c r="AH128" s="18"/>
      <c r="AI128" s="18"/>
      <c r="AJ128" s="17">
        <v>12.143010999999998</v>
      </c>
      <c r="AK128" s="17">
        <v>14.318151</v>
      </c>
      <c r="AL128" s="17">
        <v>14.009312</v>
      </c>
      <c r="AM128" s="21"/>
      <c r="AN128" s="21"/>
      <c r="AO128" s="21"/>
      <c r="AP128" s="21"/>
      <c r="AQ128" s="36" t="s">
        <v>466</v>
      </c>
      <c r="AR128" s="36" t="s">
        <v>113</v>
      </c>
      <c r="AS128" s="71" t="s">
        <v>307</v>
      </c>
      <c r="AT128" s="74" t="s">
        <v>321</v>
      </c>
      <c r="AV128" s="30"/>
      <c r="AW128" s="30"/>
      <c r="AX128" s="30"/>
      <c r="AY128" s="30"/>
      <c r="AZ128" s="30"/>
      <c r="BA128" s="30"/>
      <c r="BB128" s="30"/>
    </row>
    <row r="129" spans="1:54" s="5" customFormat="1" ht="9.9499999999999993" customHeight="1">
      <c r="A129" s="48">
        <v>123</v>
      </c>
      <c r="B129" s="31" t="s">
        <v>113</v>
      </c>
      <c r="C129" s="1" t="s">
        <v>215</v>
      </c>
      <c r="D129" s="17"/>
      <c r="E129" s="17"/>
      <c r="F129" s="17"/>
      <c r="G129" s="17"/>
      <c r="H129" s="17"/>
      <c r="I129" s="17"/>
      <c r="J129" s="17"/>
      <c r="K129" s="17"/>
      <c r="L129" s="17"/>
      <c r="M129" s="171"/>
      <c r="N129" s="227"/>
      <c r="O129" s="197"/>
      <c r="P129" s="17"/>
      <c r="Q129" s="17"/>
      <c r="R129" s="17"/>
      <c r="S129" s="17"/>
      <c r="T129" s="17"/>
      <c r="U129" s="17"/>
      <c r="V129" s="17"/>
      <c r="W129" s="17"/>
      <c r="X129" s="17"/>
      <c r="Y129" s="17"/>
      <c r="Z129" s="17"/>
      <c r="AA129" s="17"/>
      <c r="AB129" s="18"/>
      <c r="AC129" s="17"/>
      <c r="AD129" s="18"/>
      <c r="AE129" s="18"/>
      <c r="AF129" s="18"/>
      <c r="AG129" s="18"/>
      <c r="AH129" s="18"/>
      <c r="AI129" s="18"/>
      <c r="AJ129" s="17">
        <v>8.9479380000000006</v>
      </c>
      <c r="AK129" s="17">
        <v>8.3530359999999995</v>
      </c>
      <c r="AL129" s="17">
        <v>8.9087080000000007</v>
      </c>
      <c r="AM129" s="21"/>
      <c r="AN129" s="21"/>
      <c r="AO129" s="21"/>
      <c r="AP129" s="21"/>
      <c r="AQ129" s="36" t="s">
        <v>215</v>
      </c>
      <c r="AR129" s="36" t="s">
        <v>113</v>
      </c>
      <c r="AS129" s="71" t="s">
        <v>307</v>
      </c>
      <c r="AT129" s="74" t="s">
        <v>321</v>
      </c>
      <c r="AV129" s="30"/>
      <c r="AW129" s="30"/>
      <c r="AX129" s="30"/>
      <c r="AY129" s="30"/>
      <c r="AZ129" s="30"/>
      <c r="BA129" s="30"/>
      <c r="BB129" s="30"/>
    </row>
    <row r="130" spans="1:54" s="5" customFormat="1" ht="9.9499999999999993" customHeight="1">
      <c r="A130" s="48">
        <v>124</v>
      </c>
      <c r="B130" s="80" t="s">
        <v>113</v>
      </c>
      <c r="C130" s="26" t="s">
        <v>213</v>
      </c>
      <c r="D130" s="28"/>
      <c r="E130" s="28"/>
      <c r="F130" s="28"/>
      <c r="G130" s="28"/>
      <c r="H130" s="28"/>
      <c r="I130" s="28"/>
      <c r="J130" s="28"/>
      <c r="K130" s="28"/>
      <c r="L130" s="28"/>
      <c r="M130" s="172"/>
      <c r="N130" s="227">
        <f t="shared" ref="N130:AL130" si="9">(N129+N128)</f>
        <v>0</v>
      </c>
      <c r="O130" s="198">
        <f t="shared" si="9"/>
        <v>0</v>
      </c>
      <c r="P130" s="28">
        <f t="shared" si="9"/>
        <v>0</v>
      </c>
      <c r="Q130" s="28">
        <f t="shared" si="9"/>
        <v>0</v>
      </c>
      <c r="R130" s="28">
        <f t="shared" si="9"/>
        <v>0</v>
      </c>
      <c r="S130" s="28">
        <f t="shared" si="9"/>
        <v>0</v>
      </c>
      <c r="T130" s="28">
        <f t="shared" si="9"/>
        <v>0</v>
      </c>
      <c r="U130" s="28">
        <f t="shared" si="9"/>
        <v>0</v>
      </c>
      <c r="V130" s="28">
        <f t="shared" si="9"/>
        <v>0</v>
      </c>
      <c r="W130" s="28">
        <f t="shared" si="9"/>
        <v>0</v>
      </c>
      <c r="X130" s="28">
        <f t="shared" si="9"/>
        <v>0</v>
      </c>
      <c r="Y130" s="28">
        <f t="shared" si="9"/>
        <v>0</v>
      </c>
      <c r="Z130" s="28">
        <f t="shared" si="9"/>
        <v>0</v>
      </c>
      <c r="AA130" s="28">
        <f t="shared" si="9"/>
        <v>0</v>
      </c>
      <c r="AB130" s="28">
        <f t="shared" si="9"/>
        <v>0</v>
      </c>
      <c r="AC130" s="28">
        <f t="shared" si="9"/>
        <v>0</v>
      </c>
      <c r="AD130" s="28">
        <f t="shared" si="9"/>
        <v>0</v>
      </c>
      <c r="AE130" s="28">
        <f t="shared" si="9"/>
        <v>0</v>
      </c>
      <c r="AF130" s="28">
        <f t="shared" si="9"/>
        <v>0</v>
      </c>
      <c r="AG130" s="28">
        <f t="shared" si="9"/>
        <v>0</v>
      </c>
      <c r="AH130" s="28">
        <f t="shared" si="9"/>
        <v>0</v>
      </c>
      <c r="AI130" s="28">
        <f t="shared" si="9"/>
        <v>0</v>
      </c>
      <c r="AJ130" s="28">
        <f t="shared" si="9"/>
        <v>21.090948999999998</v>
      </c>
      <c r="AK130" s="28">
        <f t="shared" si="9"/>
        <v>22.671187</v>
      </c>
      <c r="AL130" s="28">
        <f t="shared" si="9"/>
        <v>22.918019999999999</v>
      </c>
      <c r="AM130" s="24"/>
      <c r="AN130" s="24"/>
      <c r="AO130" s="24"/>
      <c r="AP130" s="24"/>
      <c r="AQ130" s="44" t="s">
        <v>213</v>
      </c>
      <c r="AR130" s="36" t="s">
        <v>113</v>
      </c>
      <c r="AS130" s="71" t="s">
        <v>307</v>
      </c>
      <c r="AT130" s="73" t="s">
        <v>321</v>
      </c>
      <c r="AV130" s="30"/>
      <c r="AW130" s="30"/>
      <c r="AX130" s="30"/>
      <c r="AY130" s="30"/>
      <c r="AZ130" s="30"/>
      <c r="BA130" s="30"/>
      <c r="BB130" s="30"/>
    </row>
    <row r="131" spans="1:54" s="5" customFormat="1" ht="9.9499999999999993" customHeight="1">
      <c r="A131" s="48">
        <v>125</v>
      </c>
      <c r="B131" s="31" t="s">
        <v>113</v>
      </c>
      <c r="C131" s="1" t="s">
        <v>284</v>
      </c>
      <c r="D131" s="20"/>
      <c r="E131" s="20"/>
      <c r="F131" s="20"/>
      <c r="G131" s="20"/>
      <c r="H131" s="20"/>
      <c r="I131" s="20"/>
      <c r="J131" s="20"/>
      <c r="K131" s="20"/>
      <c r="L131" s="20"/>
      <c r="M131" s="164"/>
      <c r="N131" s="222"/>
      <c r="O131" s="191"/>
      <c r="P131" s="20"/>
      <c r="Q131" s="20"/>
      <c r="R131" s="20"/>
      <c r="S131" s="20"/>
      <c r="T131" s="20"/>
      <c r="U131" s="20"/>
      <c r="V131" s="20"/>
      <c r="W131" s="20"/>
      <c r="X131" s="20"/>
      <c r="Y131" s="20"/>
      <c r="Z131" s="20"/>
      <c r="AA131" s="20">
        <v>4285</v>
      </c>
      <c r="AB131" s="20">
        <v>4142</v>
      </c>
      <c r="AC131" s="20">
        <v>4148</v>
      </c>
      <c r="AD131" s="20">
        <v>4374</v>
      </c>
      <c r="AE131" s="20">
        <v>3908</v>
      </c>
      <c r="AF131" s="20">
        <v>3719</v>
      </c>
      <c r="AG131" s="21">
        <v>3320</v>
      </c>
      <c r="AH131" s="21">
        <v>3543</v>
      </c>
      <c r="AI131" s="21">
        <v>1601</v>
      </c>
      <c r="AJ131" s="20">
        <v>2735</v>
      </c>
      <c r="AK131" s="20">
        <v>3866</v>
      </c>
      <c r="AL131" s="20">
        <v>3407</v>
      </c>
      <c r="AM131" s="21"/>
      <c r="AN131" s="21"/>
      <c r="AO131" s="21"/>
      <c r="AP131" s="21"/>
      <c r="AQ131" s="36" t="s">
        <v>284</v>
      </c>
      <c r="AR131" s="36" t="s">
        <v>113</v>
      </c>
      <c r="AS131" s="71" t="s">
        <v>308</v>
      </c>
      <c r="AT131" s="74"/>
      <c r="AV131" s="30"/>
      <c r="AW131" s="30"/>
      <c r="AX131" s="30"/>
      <c r="AY131" s="30"/>
      <c r="AZ131" s="30"/>
      <c r="BA131" s="30"/>
      <c r="BB131" s="30"/>
    </row>
    <row r="132" spans="1:54" s="5" customFormat="1" ht="9.9499999999999993" customHeight="1">
      <c r="A132" s="48">
        <v>126</v>
      </c>
      <c r="B132" s="31" t="s">
        <v>113</v>
      </c>
      <c r="C132" s="1" t="s">
        <v>285</v>
      </c>
      <c r="D132" s="20"/>
      <c r="E132" s="20"/>
      <c r="F132" s="20"/>
      <c r="G132" s="20"/>
      <c r="H132" s="20"/>
      <c r="I132" s="20"/>
      <c r="J132" s="20"/>
      <c r="K132" s="20"/>
      <c r="L132" s="20"/>
      <c r="M132" s="164"/>
      <c r="N132" s="222"/>
      <c r="O132" s="191"/>
      <c r="P132" s="20"/>
      <c r="Q132" s="20"/>
      <c r="R132" s="20"/>
      <c r="S132" s="20"/>
      <c r="T132" s="20"/>
      <c r="U132" s="20"/>
      <c r="V132" s="20"/>
      <c r="W132" s="20"/>
      <c r="X132" s="20"/>
      <c r="Y132" s="20"/>
      <c r="Z132" s="20"/>
      <c r="AA132" s="20">
        <v>10422</v>
      </c>
      <c r="AB132" s="20">
        <v>10740</v>
      </c>
      <c r="AC132" s="20">
        <v>10837</v>
      </c>
      <c r="AD132" s="20">
        <v>11569</v>
      </c>
      <c r="AE132" s="20">
        <v>12150</v>
      </c>
      <c r="AF132" s="20">
        <v>10953</v>
      </c>
      <c r="AG132" s="21">
        <v>10558</v>
      </c>
      <c r="AH132" s="21">
        <v>11494</v>
      </c>
      <c r="AI132" s="21">
        <v>7842</v>
      </c>
      <c r="AJ132" s="20">
        <v>12801</v>
      </c>
      <c r="AK132" s="20">
        <v>13268</v>
      </c>
      <c r="AL132" s="20">
        <v>13283</v>
      </c>
      <c r="AM132" s="21"/>
      <c r="AN132" s="21"/>
      <c r="AO132" s="21"/>
      <c r="AP132" s="21"/>
      <c r="AQ132" s="36" t="s">
        <v>285</v>
      </c>
      <c r="AR132" s="36" t="s">
        <v>113</v>
      </c>
      <c r="AS132" s="71" t="s">
        <v>308</v>
      </c>
      <c r="AT132" s="74"/>
      <c r="AV132" s="30"/>
      <c r="AW132" s="30"/>
      <c r="AX132" s="30"/>
      <c r="AY132" s="30"/>
      <c r="AZ132" s="30"/>
      <c r="BA132" s="30"/>
      <c r="BB132" s="30"/>
    </row>
    <row r="133" spans="1:54" s="5" customFormat="1" ht="9.9499999999999993" customHeight="1">
      <c r="A133" s="48">
        <v>127</v>
      </c>
      <c r="B133" s="79" t="s">
        <v>113</v>
      </c>
      <c r="C133" s="26" t="s">
        <v>275</v>
      </c>
      <c r="D133" s="23"/>
      <c r="E133" s="23"/>
      <c r="F133" s="23"/>
      <c r="G133" s="23"/>
      <c r="H133" s="23"/>
      <c r="I133" s="23"/>
      <c r="J133" s="23"/>
      <c r="K133" s="23"/>
      <c r="L133" s="23"/>
      <c r="M133" s="173"/>
      <c r="N133" s="222"/>
      <c r="O133" s="199"/>
      <c r="P133" s="23"/>
      <c r="Q133" s="23"/>
      <c r="R133" s="23"/>
      <c r="S133" s="23"/>
      <c r="T133" s="23"/>
      <c r="U133" s="23"/>
      <c r="V133" s="23"/>
      <c r="W133" s="23"/>
      <c r="X133" s="23"/>
      <c r="Y133" s="23"/>
      <c r="Z133" s="23"/>
      <c r="AA133" s="23">
        <f>AA131+AA132</f>
        <v>14707</v>
      </c>
      <c r="AB133" s="23">
        <f t="shared" ref="AB133:AL133" si="10">AB131+AB132</f>
        <v>14882</v>
      </c>
      <c r="AC133" s="23">
        <f t="shared" si="10"/>
        <v>14985</v>
      </c>
      <c r="AD133" s="23">
        <f t="shared" si="10"/>
        <v>15943</v>
      </c>
      <c r="AE133" s="23">
        <f t="shared" si="10"/>
        <v>16058</v>
      </c>
      <c r="AF133" s="23">
        <f t="shared" si="10"/>
        <v>14672</v>
      </c>
      <c r="AG133" s="23">
        <f t="shared" si="10"/>
        <v>13878</v>
      </c>
      <c r="AH133" s="23">
        <f t="shared" si="10"/>
        <v>15037</v>
      </c>
      <c r="AI133" s="23">
        <f t="shared" si="10"/>
        <v>9443</v>
      </c>
      <c r="AJ133" s="23">
        <f t="shared" si="10"/>
        <v>15536</v>
      </c>
      <c r="AK133" s="23">
        <f t="shared" si="10"/>
        <v>17134</v>
      </c>
      <c r="AL133" s="23">
        <f t="shared" si="10"/>
        <v>16690</v>
      </c>
      <c r="AM133" s="24"/>
      <c r="AN133" s="24"/>
      <c r="AO133" s="24"/>
      <c r="AP133" s="24"/>
      <c r="AQ133" s="44" t="s">
        <v>275</v>
      </c>
      <c r="AR133" s="44" t="s">
        <v>113</v>
      </c>
      <c r="AS133" s="72" t="s">
        <v>308</v>
      </c>
      <c r="AT133" s="73"/>
      <c r="AV133" s="30"/>
      <c r="AW133" s="30"/>
      <c r="AX133" s="30"/>
      <c r="AY133" s="30"/>
      <c r="AZ133" s="30"/>
      <c r="BA133" s="30"/>
      <c r="BB133" s="30"/>
    </row>
    <row r="134" spans="1:54" s="5" customFormat="1" ht="9.9499999999999993" customHeight="1">
      <c r="A134" s="48">
        <v>128</v>
      </c>
      <c r="B134" s="31" t="s">
        <v>113</v>
      </c>
      <c r="C134" s="1" t="s">
        <v>122</v>
      </c>
      <c r="D134" s="17"/>
      <c r="E134" s="17"/>
      <c r="F134" s="17"/>
      <c r="G134" s="17"/>
      <c r="H134" s="17"/>
      <c r="I134" s="17"/>
      <c r="J134" s="17"/>
      <c r="K134" s="21"/>
      <c r="L134" s="21">
        <v>161.511</v>
      </c>
      <c r="M134" s="163">
        <v>186.25</v>
      </c>
      <c r="N134" s="228">
        <v>203.14599999999999</v>
      </c>
      <c r="O134" s="200">
        <v>243.55199999999999</v>
      </c>
      <c r="P134" s="21">
        <v>241.19800000000001</v>
      </c>
      <c r="Q134" s="21">
        <v>226.88300000000001</v>
      </c>
      <c r="R134" s="21">
        <v>218.57300000000001</v>
      </c>
      <c r="S134" s="21">
        <v>213.84200000000001</v>
      </c>
      <c r="T134" s="21">
        <v>206.39500000000001</v>
      </c>
      <c r="U134" s="21">
        <v>195.321</v>
      </c>
      <c r="V134" s="21">
        <v>178.09899999999999</v>
      </c>
      <c r="W134" s="21">
        <v>181.483</v>
      </c>
      <c r="X134" s="21">
        <v>168.578</v>
      </c>
      <c r="Y134" s="21">
        <v>180.928</v>
      </c>
      <c r="Z134" s="21">
        <v>188.03100000000001</v>
      </c>
      <c r="AA134" s="21">
        <v>159.95500000000001</v>
      </c>
      <c r="AB134" s="21">
        <v>174.762</v>
      </c>
      <c r="AC134" s="21">
        <v>183.77699999999999</v>
      </c>
      <c r="AD134" s="21">
        <v>188.417</v>
      </c>
      <c r="AE134" s="21">
        <v>196.13800000000001</v>
      </c>
      <c r="AF134" s="21">
        <v>181.58600000000001</v>
      </c>
      <c r="AG134" s="21">
        <v>152.773</v>
      </c>
      <c r="AH134" s="21">
        <v>151.41399999999999</v>
      </c>
      <c r="AI134" s="21">
        <v>178.22399999999999</v>
      </c>
      <c r="AJ134" s="21">
        <v>191.172</v>
      </c>
      <c r="AK134" s="21">
        <v>174.60499999999999</v>
      </c>
      <c r="AL134" s="21">
        <v>172.96299999999999</v>
      </c>
      <c r="AM134" s="21">
        <v>189.584</v>
      </c>
      <c r="AN134" s="21"/>
      <c r="AO134" s="21"/>
      <c r="AP134" s="21"/>
      <c r="AQ134" s="36" t="s">
        <v>122</v>
      </c>
      <c r="AR134" s="36" t="s">
        <v>113</v>
      </c>
      <c r="AS134" s="74" t="s">
        <v>118</v>
      </c>
      <c r="AT134" s="71" t="s">
        <v>237</v>
      </c>
      <c r="AV134" s="30"/>
      <c r="AW134" s="30"/>
      <c r="AX134" s="30"/>
      <c r="AY134" s="30"/>
      <c r="AZ134" s="30"/>
      <c r="BA134" s="30"/>
      <c r="BB134" s="30"/>
    </row>
    <row r="135" spans="1:54" s="5" customFormat="1" ht="9.9499999999999993" customHeight="1">
      <c r="A135" s="48">
        <v>129</v>
      </c>
      <c r="B135" s="31" t="s">
        <v>113</v>
      </c>
      <c r="C135" s="1" t="s">
        <v>124</v>
      </c>
      <c r="D135" s="17"/>
      <c r="E135" s="17"/>
      <c r="F135" s="17"/>
      <c r="G135" s="17"/>
      <c r="H135" s="17"/>
      <c r="I135" s="17"/>
      <c r="J135" s="17"/>
      <c r="K135" s="21"/>
      <c r="L135" s="21">
        <v>110.505</v>
      </c>
      <c r="M135" s="163">
        <v>129.858</v>
      </c>
      <c r="N135" s="228">
        <v>161.67099999999999</v>
      </c>
      <c r="O135" s="200">
        <v>160.41300000000001</v>
      </c>
      <c r="P135" s="21">
        <v>150.79400000000001</v>
      </c>
      <c r="Q135" s="21">
        <v>151.42400000000001</v>
      </c>
      <c r="R135" s="21">
        <v>159.077</v>
      </c>
      <c r="S135" s="21">
        <v>159.04</v>
      </c>
      <c r="T135" s="21">
        <v>173.30699999999999</v>
      </c>
      <c r="U135" s="21">
        <v>154.79400000000001</v>
      </c>
      <c r="V135" s="21">
        <v>143.95699999999999</v>
      </c>
      <c r="W135" s="21">
        <v>145.267</v>
      </c>
      <c r="X135" s="21">
        <v>136.36000000000001</v>
      </c>
      <c r="Y135" s="21">
        <v>136.72999999999999</v>
      </c>
      <c r="Z135" s="21">
        <v>139.148</v>
      </c>
      <c r="AA135" s="21">
        <v>121.986</v>
      </c>
      <c r="AB135" s="21">
        <v>123.883</v>
      </c>
      <c r="AC135" s="21">
        <v>134.61600000000001</v>
      </c>
      <c r="AD135" s="21">
        <v>134.84299999999999</v>
      </c>
      <c r="AE135" s="21">
        <v>135.874</v>
      </c>
      <c r="AF135" s="21">
        <v>132.41</v>
      </c>
      <c r="AG135" s="21">
        <v>118.61</v>
      </c>
      <c r="AH135" s="21">
        <v>112.69</v>
      </c>
      <c r="AI135" s="21">
        <v>121.961</v>
      </c>
      <c r="AJ135" s="21">
        <v>126.956</v>
      </c>
      <c r="AK135" s="21">
        <v>130.94399999999999</v>
      </c>
      <c r="AL135" s="21">
        <v>131.4</v>
      </c>
      <c r="AM135" s="21">
        <v>132.18199999999999</v>
      </c>
      <c r="AN135" s="21"/>
      <c r="AO135" s="21"/>
      <c r="AP135" s="21"/>
      <c r="AQ135" s="36" t="s">
        <v>124</v>
      </c>
      <c r="AR135" s="36" t="s">
        <v>113</v>
      </c>
      <c r="AS135" s="74" t="s">
        <v>118</v>
      </c>
      <c r="AT135" s="71" t="s">
        <v>237</v>
      </c>
    </row>
    <row r="136" spans="1:54" s="5" customFormat="1" ht="9.9499999999999993" customHeight="1">
      <c r="A136" s="48">
        <v>130</v>
      </c>
      <c r="B136" s="31" t="s">
        <v>113</v>
      </c>
      <c r="C136" s="1" t="s">
        <v>123</v>
      </c>
      <c r="D136" s="17"/>
      <c r="E136" s="17"/>
      <c r="F136" s="17"/>
      <c r="G136" s="17"/>
      <c r="H136" s="17"/>
      <c r="I136" s="17"/>
      <c r="J136" s="19"/>
      <c r="K136" s="16"/>
      <c r="L136" s="16">
        <v>26.507999999999999</v>
      </c>
      <c r="M136" s="168">
        <v>28.117000000000001</v>
      </c>
      <c r="N136" s="225">
        <v>33.67</v>
      </c>
      <c r="O136" s="194">
        <v>41.975999999999999</v>
      </c>
      <c r="P136" s="16">
        <v>38.121000000000002</v>
      </c>
      <c r="Q136" s="16">
        <v>39.201999999999998</v>
      </c>
      <c r="R136" s="16">
        <v>43.377000000000002</v>
      </c>
      <c r="S136" s="16">
        <v>37.588000000000001</v>
      </c>
      <c r="T136" s="16">
        <v>36.411999999999999</v>
      </c>
      <c r="U136" s="16">
        <v>35.515000000000001</v>
      </c>
      <c r="V136" s="16">
        <v>34.204000000000001</v>
      </c>
      <c r="W136" s="16">
        <v>41.673000000000002</v>
      </c>
      <c r="X136" s="16">
        <v>45.066000000000003</v>
      </c>
      <c r="Y136" s="16">
        <v>40.893999999999998</v>
      </c>
      <c r="Z136" s="16">
        <v>42.563000000000002</v>
      </c>
      <c r="AA136" s="16">
        <v>64.424999999999997</v>
      </c>
      <c r="AB136" s="16">
        <v>40.18</v>
      </c>
      <c r="AC136" s="16">
        <v>55.273000000000003</v>
      </c>
      <c r="AD136" s="16">
        <v>46.063000000000002</v>
      </c>
      <c r="AE136" s="16">
        <v>48.875999999999998</v>
      </c>
      <c r="AF136" s="16">
        <v>37.151000000000003</v>
      </c>
      <c r="AG136" s="16">
        <v>29.524999999999999</v>
      </c>
      <c r="AH136" s="16">
        <v>27.006</v>
      </c>
      <c r="AI136" s="16">
        <v>33.103999999999999</v>
      </c>
      <c r="AJ136" s="16">
        <v>44.3</v>
      </c>
      <c r="AK136" s="16">
        <v>51.558999999999997</v>
      </c>
      <c r="AL136" s="16">
        <v>50.191000000000003</v>
      </c>
      <c r="AM136" s="16">
        <v>50.292000000000002</v>
      </c>
      <c r="AN136" s="21"/>
      <c r="AO136" s="21"/>
      <c r="AP136" s="21"/>
      <c r="AQ136" s="36" t="s">
        <v>123</v>
      </c>
      <c r="AR136" s="36" t="s">
        <v>113</v>
      </c>
      <c r="AS136" s="74" t="s">
        <v>118</v>
      </c>
      <c r="AT136" s="71" t="s">
        <v>237</v>
      </c>
      <c r="AV136" s="30"/>
      <c r="AW136" s="30"/>
      <c r="AX136" s="30"/>
      <c r="AY136" s="30"/>
      <c r="AZ136" s="30"/>
      <c r="BA136" s="30"/>
      <c r="BB136" s="30"/>
    </row>
    <row r="137" spans="1:54" s="5" customFormat="1" ht="9.9499999999999993" customHeight="1">
      <c r="A137" s="48">
        <v>131</v>
      </c>
      <c r="B137" s="31" t="s">
        <v>113</v>
      </c>
      <c r="C137" s="1" t="s">
        <v>125</v>
      </c>
      <c r="D137" s="19"/>
      <c r="E137" s="19"/>
      <c r="F137" s="19"/>
      <c r="G137" s="19"/>
      <c r="H137" s="19"/>
      <c r="I137" s="19"/>
      <c r="J137" s="19"/>
      <c r="K137" s="16"/>
      <c r="L137" s="16">
        <v>33.073999999999998</v>
      </c>
      <c r="M137" s="168">
        <v>37.286999999999999</v>
      </c>
      <c r="N137" s="225">
        <v>46.283000000000001</v>
      </c>
      <c r="O137" s="194">
        <v>39.027000000000001</v>
      </c>
      <c r="P137" s="16">
        <v>28.710999999999999</v>
      </c>
      <c r="Q137" s="16">
        <v>28.277999999999999</v>
      </c>
      <c r="R137" s="16">
        <v>30.923999999999999</v>
      </c>
      <c r="S137" s="16">
        <v>30.606000000000002</v>
      </c>
      <c r="T137" s="16">
        <v>33.164999999999999</v>
      </c>
      <c r="U137" s="16">
        <v>34.642000000000003</v>
      </c>
      <c r="V137" s="16">
        <v>30.007000000000001</v>
      </c>
      <c r="W137" s="16">
        <v>33.131</v>
      </c>
      <c r="X137" s="16">
        <v>35.445</v>
      </c>
      <c r="Y137" s="16">
        <v>37.970999999999997</v>
      </c>
      <c r="Z137" s="16">
        <v>39.323999999999998</v>
      </c>
      <c r="AA137" s="16">
        <v>57.725000000000001</v>
      </c>
      <c r="AB137" s="16">
        <v>47.32</v>
      </c>
      <c r="AC137" s="16">
        <v>52.164000000000001</v>
      </c>
      <c r="AD137" s="16">
        <v>54.667999999999999</v>
      </c>
      <c r="AE137" s="16">
        <v>53.243000000000002</v>
      </c>
      <c r="AF137" s="16">
        <v>42.281999999999996</v>
      </c>
      <c r="AG137" s="16">
        <v>38.616999999999997</v>
      </c>
      <c r="AH137" s="16">
        <v>42.942</v>
      </c>
      <c r="AI137" s="16">
        <v>58.383000000000003</v>
      </c>
      <c r="AJ137" s="16">
        <v>71.796000000000006</v>
      </c>
      <c r="AK137" s="16">
        <v>71.305000000000007</v>
      </c>
      <c r="AL137" s="16">
        <v>51.545999999999999</v>
      </c>
      <c r="AM137" s="16">
        <v>53.932000000000002</v>
      </c>
      <c r="AN137" s="16"/>
      <c r="AO137" s="16"/>
      <c r="AP137" s="16"/>
      <c r="AQ137" s="36" t="s">
        <v>125</v>
      </c>
      <c r="AR137" s="36" t="s">
        <v>113</v>
      </c>
      <c r="AS137" s="74" t="s">
        <v>118</v>
      </c>
      <c r="AT137" s="71" t="s">
        <v>237</v>
      </c>
      <c r="AV137" s="30"/>
      <c r="AW137" s="30"/>
      <c r="AX137" s="30"/>
      <c r="AY137" s="30"/>
      <c r="AZ137" s="30"/>
      <c r="BA137" s="30"/>
      <c r="BB137" s="30"/>
    </row>
    <row r="138" spans="1:54" s="5" customFormat="1" ht="9.9499999999999993" customHeight="1">
      <c r="A138" s="48">
        <v>132</v>
      </c>
      <c r="B138" s="31" t="s">
        <v>113</v>
      </c>
      <c r="C138" s="54" t="s">
        <v>121</v>
      </c>
      <c r="D138" s="17"/>
      <c r="E138" s="17"/>
      <c r="F138" s="17"/>
      <c r="G138" s="17"/>
      <c r="H138" s="17"/>
      <c r="I138" s="17"/>
      <c r="J138" s="17"/>
      <c r="K138" s="21"/>
      <c r="L138" s="21">
        <v>3299</v>
      </c>
      <c r="M138" s="163">
        <v>3655</v>
      </c>
      <c r="N138" s="228">
        <v>3518</v>
      </c>
      <c r="O138" s="200">
        <v>3698</v>
      </c>
      <c r="P138" s="21">
        <v>3550</v>
      </c>
      <c r="Q138" s="21">
        <v>3307</v>
      </c>
      <c r="R138" s="21">
        <v>3226</v>
      </c>
      <c r="S138" s="21">
        <v>3181</v>
      </c>
      <c r="T138" s="21">
        <v>3064</v>
      </c>
      <c r="U138" s="21">
        <v>3031</v>
      </c>
      <c r="V138" s="21">
        <v>2712</v>
      </c>
      <c r="W138" s="21">
        <v>2608</v>
      </c>
      <c r="X138" s="21">
        <v>2730</v>
      </c>
      <c r="Y138" s="21">
        <v>2745</v>
      </c>
      <c r="Z138" s="21">
        <v>2547</v>
      </c>
      <c r="AA138" s="21">
        <v>2382</v>
      </c>
      <c r="AB138" s="21">
        <v>2347</v>
      </c>
      <c r="AC138" s="21">
        <v>2088</v>
      </c>
      <c r="AD138" s="21">
        <v>2273</v>
      </c>
      <c r="AE138" s="21">
        <v>2236</v>
      </c>
      <c r="AF138" s="21">
        <v>2079</v>
      </c>
      <c r="AG138" s="21">
        <v>2195</v>
      </c>
      <c r="AH138" s="21">
        <v>650</v>
      </c>
      <c r="AI138" s="21">
        <v>1110</v>
      </c>
      <c r="AJ138" s="21">
        <v>1580</v>
      </c>
      <c r="AK138" s="21">
        <v>1675</v>
      </c>
      <c r="AL138" s="21">
        <v>1660</v>
      </c>
      <c r="AM138" s="21">
        <v>1708</v>
      </c>
      <c r="AN138" s="21"/>
      <c r="AO138" s="21"/>
      <c r="AP138" s="21"/>
      <c r="AQ138" s="36" t="s">
        <v>121</v>
      </c>
      <c r="AR138" s="36" t="s">
        <v>113</v>
      </c>
      <c r="AS138" s="74" t="s">
        <v>118</v>
      </c>
      <c r="AT138" s="71"/>
      <c r="AV138" s="30"/>
      <c r="AW138" s="30"/>
      <c r="AX138" s="30"/>
      <c r="AY138" s="30"/>
      <c r="AZ138" s="30"/>
      <c r="BA138" s="30"/>
      <c r="BB138" s="30"/>
    </row>
    <row r="139" spans="1:54" s="5" customFormat="1" ht="9.9499999999999993" customHeight="1">
      <c r="A139" s="48">
        <v>133</v>
      </c>
      <c r="B139" s="79" t="s">
        <v>113</v>
      </c>
      <c r="C139" s="26" t="s">
        <v>296</v>
      </c>
      <c r="D139" s="23"/>
      <c r="E139" s="23"/>
      <c r="F139" s="23"/>
      <c r="G139" s="23"/>
      <c r="H139" s="23"/>
      <c r="I139" s="23"/>
      <c r="J139" s="23"/>
      <c r="K139" s="23"/>
      <c r="L139" s="23">
        <f t="shared" ref="L139:AL139" si="11">L138+L136/2+L134/2</f>
        <v>3393.0095000000001</v>
      </c>
      <c r="M139" s="173">
        <f t="shared" si="11"/>
        <v>3762.1835000000001</v>
      </c>
      <c r="N139" s="222">
        <f t="shared" si="11"/>
        <v>3636.4079999999999</v>
      </c>
      <c r="O139" s="199">
        <f t="shared" si="11"/>
        <v>3840.7639999999997</v>
      </c>
      <c r="P139" s="23">
        <f t="shared" si="11"/>
        <v>3689.6595000000002</v>
      </c>
      <c r="Q139" s="23">
        <f t="shared" si="11"/>
        <v>3440.0425</v>
      </c>
      <c r="R139" s="23">
        <f t="shared" si="11"/>
        <v>3356.9750000000004</v>
      </c>
      <c r="S139" s="23">
        <f t="shared" si="11"/>
        <v>3306.7149999999997</v>
      </c>
      <c r="T139" s="23">
        <f t="shared" si="11"/>
        <v>3185.4035000000003</v>
      </c>
      <c r="U139" s="23">
        <f t="shared" si="11"/>
        <v>3146.4180000000001</v>
      </c>
      <c r="V139" s="23">
        <f t="shared" si="11"/>
        <v>2818.1514999999999</v>
      </c>
      <c r="W139" s="23">
        <f t="shared" si="11"/>
        <v>2719.578</v>
      </c>
      <c r="X139" s="23">
        <f t="shared" si="11"/>
        <v>2836.8220000000001</v>
      </c>
      <c r="Y139" s="23">
        <f t="shared" si="11"/>
        <v>2855.9110000000001</v>
      </c>
      <c r="Z139" s="23">
        <f t="shared" si="11"/>
        <v>2662.297</v>
      </c>
      <c r="AA139" s="23">
        <f t="shared" si="11"/>
        <v>2494.19</v>
      </c>
      <c r="AB139" s="23">
        <f t="shared" si="11"/>
        <v>2454.471</v>
      </c>
      <c r="AC139" s="23">
        <f t="shared" si="11"/>
        <v>2207.5250000000001</v>
      </c>
      <c r="AD139" s="23">
        <f t="shared" si="11"/>
        <v>2390.2400000000002</v>
      </c>
      <c r="AE139" s="23">
        <f t="shared" si="11"/>
        <v>2358.5070000000001</v>
      </c>
      <c r="AF139" s="23">
        <f t="shared" si="11"/>
        <v>2188.3685</v>
      </c>
      <c r="AG139" s="23">
        <f t="shared" si="11"/>
        <v>2286.1489999999999</v>
      </c>
      <c r="AH139" s="23">
        <f t="shared" si="11"/>
        <v>739.21</v>
      </c>
      <c r="AI139" s="23">
        <f t="shared" si="11"/>
        <v>1215.664</v>
      </c>
      <c r="AJ139" s="23">
        <f t="shared" si="11"/>
        <v>1697.7360000000001</v>
      </c>
      <c r="AK139" s="23">
        <f t="shared" si="11"/>
        <v>1788.0820000000001</v>
      </c>
      <c r="AL139" s="23">
        <f t="shared" si="11"/>
        <v>1771.577</v>
      </c>
      <c r="AM139" s="24">
        <f>AM138+AM136/2+AM134/2</f>
        <v>1827.9379999999999</v>
      </c>
      <c r="AN139" s="24"/>
      <c r="AO139" s="24"/>
      <c r="AP139" s="24"/>
      <c r="AQ139" s="44" t="s">
        <v>296</v>
      </c>
      <c r="AR139" s="44" t="s">
        <v>113</v>
      </c>
      <c r="AS139" s="73"/>
      <c r="AT139" s="72"/>
      <c r="AV139" s="30"/>
      <c r="AW139" s="30"/>
      <c r="AX139" s="30"/>
      <c r="AY139" s="30"/>
      <c r="AZ139" s="30"/>
      <c r="BA139" s="30"/>
      <c r="BB139" s="30"/>
    </row>
    <row r="140" spans="1:54" s="5" customFormat="1" ht="9.9499999999999993" customHeight="1">
      <c r="A140" s="48">
        <v>134</v>
      </c>
      <c r="B140" s="31" t="s">
        <v>113</v>
      </c>
      <c r="C140" s="1" t="s">
        <v>268</v>
      </c>
      <c r="D140" s="20"/>
      <c r="E140" s="20"/>
      <c r="F140" s="20"/>
      <c r="G140" s="20"/>
      <c r="H140" s="20"/>
      <c r="I140" s="20"/>
      <c r="J140" s="20"/>
      <c r="K140" s="20"/>
      <c r="L140" s="21"/>
      <c r="M140" s="163"/>
      <c r="N140" s="228"/>
      <c r="O140" s="200"/>
      <c r="P140" s="21"/>
      <c r="Q140" s="21"/>
      <c r="R140" s="21"/>
      <c r="S140" s="21">
        <v>3198.3854999999999</v>
      </c>
      <c r="T140" s="21">
        <v>3082</v>
      </c>
      <c r="U140" s="21">
        <v>3003.5810000000001</v>
      </c>
      <c r="V140" s="21">
        <v>2818</v>
      </c>
      <c r="W140" s="21">
        <v>2903.8420000000001</v>
      </c>
      <c r="X140" s="21">
        <v>2702.07</v>
      </c>
      <c r="Y140" s="21">
        <v>2808</v>
      </c>
      <c r="Z140" s="21">
        <v>2587</v>
      </c>
      <c r="AA140" s="21">
        <v>2092</v>
      </c>
      <c r="AB140" s="21">
        <v>2382</v>
      </c>
      <c r="AC140" s="21">
        <v>2299</v>
      </c>
      <c r="AD140" s="21">
        <v>2307</v>
      </c>
      <c r="AE140" s="21">
        <v>2279</v>
      </c>
      <c r="AF140" s="21">
        <v>2118</v>
      </c>
      <c r="AG140" s="21">
        <v>2396</v>
      </c>
      <c r="AH140" s="21">
        <v>734</v>
      </c>
      <c r="AI140" s="21">
        <v>1139</v>
      </c>
      <c r="AJ140" s="21">
        <v>1664</v>
      </c>
      <c r="AK140" s="21">
        <v>1736</v>
      </c>
      <c r="AL140" s="21">
        <v>1753</v>
      </c>
      <c r="AM140" s="21">
        <v>1653</v>
      </c>
      <c r="AN140" s="21"/>
      <c r="AO140" s="21"/>
      <c r="AP140" s="21"/>
      <c r="AQ140" s="36" t="s">
        <v>268</v>
      </c>
      <c r="AR140" s="36" t="s">
        <v>113</v>
      </c>
      <c r="AS140" s="71" t="s">
        <v>308</v>
      </c>
      <c r="AT140" s="74" t="s">
        <v>322</v>
      </c>
      <c r="AV140" s="30"/>
      <c r="AW140" s="30"/>
      <c r="AX140" s="30"/>
      <c r="AY140" s="30"/>
      <c r="AZ140" s="30"/>
      <c r="BA140" s="30"/>
      <c r="BB140" s="30"/>
    </row>
    <row r="141" spans="1:54" s="5" customFormat="1" ht="9.9499999999999993" customHeight="1">
      <c r="A141" s="48">
        <v>135</v>
      </c>
      <c r="B141" s="31" t="s">
        <v>113</v>
      </c>
      <c r="C141" s="1" t="s">
        <v>126</v>
      </c>
      <c r="D141" s="17"/>
      <c r="E141" s="17"/>
      <c r="F141" s="17"/>
      <c r="G141" s="17"/>
      <c r="H141" s="17"/>
      <c r="I141" s="17"/>
      <c r="J141" s="17"/>
      <c r="K141" s="17"/>
      <c r="L141" s="17"/>
      <c r="M141" s="171"/>
      <c r="N141" s="227"/>
      <c r="O141" s="197"/>
      <c r="P141" s="17"/>
      <c r="Q141" s="17"/>
      <c r="R141" s="17"/>
      <c r="S141" s="17"/>
      <c r="T141" s="17"/>
      <c r="U141" s="17"/>
      <c r="V141" s="17"/>
      <c r="W141" s="17"/>
      <c r="X141" s="17"/>
      <c r="Y141" s="17"/>
      <c r="Z141" s="17"/>
      <c r="AA141" s="17"/>
      <c r="AB141" s="18"/>
      <c r="AC141" s="17"/>
      <c r="AD141" s="18"/>
      <c r="AE141" s="18"/>
      <c r="AF141" s="18"/>
      <c r="AG141" s="18"/>
      <c r="AH141" s="19">
        <v>69.805000000000007</v>
      </c>
      <c r="AI141" s="19">
        <v>65.983000000000004</v>
      </c>
      <c r="AJ141" s="19">
        <v>78.087100000000007</v>
      </c>
      <c r="AK141" s="19">
        <v>72.621100000000013</v>
      </c>
      <c r="AL141" s="19">
        <v>76.582999999999998</v>
      </c>
      <c r="AM141" s="21"/>
      <c r="AN141" s="21"/>
      <c r="AO141" s="21"/>
      <c r="AP141" s="21"/>
      <c r="AQ141" s="36" t="s">
        <v>126</v>
      </c>
      <c r="AR141" s="36" t="s">
        <v>113</v>
      </c>
      <c r="AS141" s="71"/>
      <c r="AT141" s="74" t="s">
        <v>128</v>
      </c>
      <c r="AV141" s="30"/>
      <c r="AW141" s="30"/>
      <c r="AX141" s="30"/>
      <c r="AY141" s="30"/>
      <c r="AZ141" s="30"/>
      <c r="BA141" s="30"/>
      <c r="BB141" s="30"/>
    </row>
    <row r="142" spans="1:54" s="5" customFormat="1" ht="9.9499999999999993" customHeight="1">
      <c r="A142" s="48">
        <v>136</v>
      </c>
      <c r="B142" s="31" t="s">
        <v>113</v>
      </c>
      <c r="C142" s="1" t="s">
        <v>127</v>
      </c>
      <c r="D142" s="17"/>
      <c r="E142" s="17"/>
      <c r="F142" s="17"/>
      <c r="G142" s="17"/>
      <c r="H142" s="17"/>
      <c r="I142" s="17"/>
      <c r="J142" s="17"/>
      <c r="K142" s="17"/>
      <c r="L142" s="17"/>
      <c r="M142" s="171"/>
      <c r="N142" s="227"/>
      <c r="O142" s="197"/>
      <c r="P142" s="17"/>
      <c r="Q142" s="17"/>
      <c r="R142" s="17"/>
      <c r="S142" s="17"/>
      <c r="T142" s="17"/>
      <c r="U142" s="17"/>
      <c r="V142" s="17"/>
      <c r="W142" s="17"/>
      <c r="X142" s="17"/>
      <c r="Y142" s="17"/>
      <c r="Z142" s="17"/>
      <c r="AA142" s="17"/>
      <c r="AB142" s="18"/>
      <c r="AC142" s="17"/>
      <c r="AD142" s="18"/>
      <c r="AE142" s="18"/>
      <c r="AF142" s="18"/>
      <c r="AG142" s="18"/>
      <c r="AH142" s="19">
        <v>31.401</v>
      </c>
      <c r="AI142" s="19">
        <v>29.789000000000001</v>
      </c>
      <c r="AJ142" s="19">
        <v>38.821299999999994</v>
      </c>
      <c r="AK142" s="19">
        <v>46.941799999999994</v>
      </c>
      <c r="AL142" s="19">
        <v>44.514000000000003</v>
      </c>
      <c r="AM142" s="21"/>
      <c r="AN142" s="21"/>
      <c r="AO142" s="21"/>
      <c r="AP142" s="21"/>
      <c r="AQ142" s="36" t="s">
        <v>127</v>
      </c>
      <c r="AR142" s="36" t="s">
        <v>113</v>
      </c>
      <c r="AS142" s="71"/>
      <c r="AT142" s="74" t="s">
        <v>128</v>
      </c>
      <c r="AV142" s="30"/>
      <c r="AW142" s="30"/>
      <c r="AX142" s="30"/>
      <c r="AY142" s="30"/>
      <c r="AZ142" s="30"/>
      <c r="BA142" s="30"/>
      <c r="BB142" s="30"/>
    </row>
    <row r="143" spans="1:54" s="5" customFormat="1" ht="9.9499999999999993" customHeight="1">
      <c r="A143" s="48">
        <v>137</v>
      </c>
      <c r="B143" s="79" t="s">
        <v>113</v>
      </c>
      <c r="C143" s="26" t="s">
        <v>129</v>
      </c>
      <c r="D143" s="23"/>
      <c r="E143" s="23"/>
      <c r="F143" s="23"/>
      <c r="G143" s="23"/>
      <c r="H143" s="23"/>
      <c r="I143" s="23"/>
      <c r="J143" s="23"/>
      <c r="K143" s="23"/>
      <c r="L143" s="23"/>
      <c r="M143" s="173"/>
      <c r="N143" s="222"/>
      <c r="O143" s="199"/>
      <c r="P143" s="23"/>
      <c r="Q143" s="23"/>
      <c r="R143" s="23"/>
      <c r="S143" s="23"/>
      <c r="T143" s="23"/>
      <c r="U143" s="23"/>
      <c r="V143" s="23"/>
      <c r="W143" s="23"/>
      <c r="X143" s="23"/>
      <c r="Y143" s="23"/>
      <c r="Z143" s="23"/>
      <c r="AA143" s="23"/>
      <c r="AB143" s="23"/>
      <c r="AC143" s="23"/>
      <c r="AD143" s="23"/>
      <c r="AE143" s="23"/>
      <c r="AF143" s="23"/>
      <c r="AG143" s="23"/>
      <c r="AH143" s="23">
        <f>AH142+AH141</f>
        <v>101.206</v>
      </c>
      <c r="AI143" s="23">
        <f t="shared" ref="AI143:AL143" si="12">AI142+AI141</f>
        <v>95.772000000000006</v>
      </c>
      <c r="AJ143" s="23">
        <f t="shared" si="12"/>
        <v>116.9084</v>
      </c>
      <c r="AK143" s="23">
        <f t="shared" si="12"/>
        <v>119.56290000000001</v>
      </c>
      <c r="AL143" s="23">
        <f t="shared" si="12"/>
        <v>121.09700000000001</v>
      </c>
      <c r="AM143" s="24"/>
      <c r="AN143" s="24"/>
      <c r="AO143" s="24"/>
      <c r="AP143" s="24"/>
      <c r="AQ143" s="44" t="s">
        <v>129</v>
      </c>
      <c r="AR143" s="44" t="s">
        <v>113</v>
      </c>
      <c r="AS143" s="72"/>
      <c r="AT143" s="74" t="s">
        <v>128</v>
      </c>
      <c r="AV143" s="30"/>
      <c r="AW143" s="30"/>
      <c r="AX143" s="30"/>
      <c r="AY143" s="30"/>
      <c r="AZ143" s="30"/>
      <c r="BA143" s="30"/>
      <c r="BB143" s="30"/>
    </row>
    <row r="144" spans="1:54" s="5" customFormat="1" ht="9.9499999999999993" customHeight="1">
      <c r="A144" s="48">
        <v>138</v>
      </c>
      <c r="B144" s="31" t="s">
        <v>113</v>
      </c>
      <c r="C144" s="1" t="s">
        <v>266</v>
      </c>
      <c r="D144" s="17">
        <v>29.742000000000001</v>
      </c>
      <c r="E144" s="17"/>
      <c r="F144" s="17"/>
      <c r="G144" s="17"/>
      <c r="H144" s="17"/>
      <c r="I144" s="17">
        <v>35.020000000000003</v>
      </c>
      <c r="J144" s="19"/>
      <c r="K144" s="16"/>
      <c r="L144" s="16"/>
      <c r="M144" s="168"/>
      <c r="N144" s="225">
        <v>47.134</v>
      </c>
      <c r="O144" s="247">
        <f>N144+(S144-N144)/5</f>
        <v>48.437800000000003</v>
      </c>
      <c r="P144" s="248">
        <f>N144+(S144-N144)/5*2</f>
        <v>49.741599999999998</v>
      </c>
      <c r="Q144" s="248">
        <f>N144+(S144-N144)/5*3</f>
        <v>51.045400000000001</v>
      </c>
      <c r="R144" s="248">
        <f>N144+(S144-N144)/5*4</f>
        <v>52.349199999999996</v>
      </c>
      <c r="S144" s="16">
        <v>53.652999999999999</v>
      </c>
      <c r="T144" s="248">
        <f>S144+(X144-S144)/5</f>
        <v>55.653799999999997</v>
      </c>
      <c r="U144" s="248">
        <f>S144+(X144-S144)/5*2</f>
        <v>57.654599999999995</v>
      </c>
      <c r="V144" s="248">
        <f>S144+(X144-S144)/5*3</f>
        <v>59.6554</v>
      </c>
      <c r="W144" s="248">
        <f>S144+(X144-S144)/5*4</f>
        <v>61.656199999999998</v>
      </c>
      <c r="X144" s="16">
        <v>63.656999999999996</v>
      </c>
      <c r="Y144" s="16">
        <v>62.223999999999997</v>
      </c>
      <c r="Z144" s="16">
        <v>63</v>
      </c>
      <c r="AA144" s="16">
        <v>62</v>
      </c>
      <c r="AB144" s="16">
        <v>62</v>
      </c>
      <c r="AC144" s="16">
        <v>60</v>
      </c>
      <c r="AD144" s="16">
        <v>63</v>
      </c>
      <c r="AE144" s="16">
        <v>64</v>
      </c>
      <c r="AF144" s="16">
        <v>57</v>
      </c>
      <c r="AG144" s="16">
        <v>56</v>
      </c>
      <c r="AH144" s="16">
        <v>70</v>
      </c>
      <c r="AI144" s="16">
        <v>66</v>
      </c>
      <c r="AJ144" s="16">
        <v>78</v>
      </c>
      <c r="AK144" s="16">
        <v>73</v>
      </c>
      <c r="AL144" s="16">
        <v>77</v>
      </c>
      <c r="AM144" s="16"/>
      <c r="AN144" s="21"/>
      <c r="AO144" s="21"/>
      <c r="AP144" s="21"/>
      <c r="AQ144" s="36" t="s">
        <v>266</v>
      </c>
      <c r="AR144" s="36" t="s">
        <v>113</v>
      </c>
      <c r="AS144" s="71" t="s">
        <v>309</v>
      </c>
      <c r="AT144" s="74" t="s">
        <v>323</v>
      </c>
      <c r="AV144" s="30"/>
      <c r="AW144" s="30"/>
      <c r="AX144" s="30"/>
      <c r="AY144" s="30"/>
      <c r="AZ144" s="30"/>
      <c r="BA144" s="30"/>
      <c r="BB144" s="30"/>
    </row>
    <row r="145" spans="1:82" s="5" customFormat="1" ht="9.9499999999999993" customHeight="1">
      <c r="A145" s="48">
        <v>139</v>
      </c>
      <c r="B145" s="31" t="s">
        <v>113</v>
      </c>
      <c r="C145" s="1" t="s">
        <v>267</v>
      </c>
      <c r="D145" s="19">
        <v>74.061000000000007</v>
      </c>
      <c r="E145" s="19"/>
      <c r="F145" s="19"/>
      <c r="G145" s="19"/>
      <c r="H145" s="19"/>
      <c r="I145" s="19">
        <v>60.262</v>
      </c>
      <c r="J145" s="19"/>
      <c r="K145" s="16"/>
      <c r="L145" s="16"/>
      <c r="M145" s="168"/>
      <c r="N145" s="225">
        <v>70.623000000000005</v>
      </c>
      <c r="O145" s="247">
        <f>N145+(S145-N145)/5</f>
        <v>70.5578</v>
      </c>
      <c r="P145" s="248">
        <f>N145+(S145-N145)/5*2</f>
        <v>70.492599999999996</v>
      </c>
      <c r="Q145" s="248">
        <f>N145+(S145-N145)/5*3</f>
        <v>70.427400000000006</v>
      </c>
      <c r="R145" s="248">
        <f>N145+(S145-N145)/5*4</f>
        <v>70.362200000000001</v>
      </c>
      <c r="S145" s="16">
        <v>70.296999999999997</v>
      </c>
      <c r="T145" s="248">
        <f>S145+(X145-S145)/5</f>
        <v>68.2624</v>
      </c>
      <c r="U145" s="248">
        <f>S145+(X145-S145)/5*2</f>
        <v>66.227800000000002</v>
      </c>
      <c r="V145" s="248">
        <f>S145+(X145-S145)/5*3</f>
        <v>64.193200000000004</v>
      </c>
      <c r="W145" s="248">
        <f>S145+(X145-S145)/5*4</f>
        <v>62.1586</v>
      </c>
      <c r="X145" s="16">
        <v>60.124000000000002</v>
      </c>
      <c r="Y145" s="16">
        <v>59.295999999999999</v>
      </c>
      <c r="Z145" s="16">
        <v>53</v>
      </c>
      <c r="AA145" s="16">
        <v>53</v>
      </c>
      <c r="AB145" s="16">
        <v>49</v>
      </c>
      <c r="AC145" s="16">
        <v>45</v>
      </c>
      <c r="AD145" s="16">
        <v>42</v>
      </c>
      <c r="AE145" s="16">
        <v>42</v>
      </c>
      <c r="AF145" s="16">
        <v>37</v>
      </c>
      <c r="AG145" s="16">
        <v>37</v>
      </c>
      <c r="AH145" s="16">
        <v>31</v>
      </c>
      <c r="AI145" s="16">
        <v>30</v>
      </c>
      <c r="AJ145" s="16">
        <v>39</v>
      </c>
      <c r="AK145" s="16">
        <v>47</v>
      </c>
      <c r="AL145" s="16">
        <v>45</v>
      </c>
      <c r="AM145" s="16"/>
      <c r="AN145" s="16"/>
      <c r="AO145" s="16"/>
      <c r="AP145" s="16"/>
      <c r="AQ145" s="36" t="s">
        <v>267</v>
      </c>
      <c r="AR145" s="36" t="s">
        <v>113</v>
      </c>
      <c r="AS145" s="71" t="s">
        <v>309</v>
      </c>
      <c r="AT145" s="74" t="s">
        <v>323</v>
      </c>
      <c r="AV145" s="30"/>
      <c r="AW145" s="30"/>
      <c r="AX145" s="30"/>
      <c r="AY145" s="30"/>
      <c r="AZ145" s="30"/>
      <c r="BA145" s="30"/>
      <c r="BB145" s="30"/>
    </row>
    <row r="146" spans="1:82" s="5" customFormat="1" ht="9.9499999999999993" customHeight="1">
      <c r="A146" s="48">
        <v>140</v>
      </c>
      <c r="B146" s="79" t="s">
        <v>113</v>
      </c>
      <c r="C146" s="26" t="s">
        <v>283</v>
      </c>
      <c r="D146" s="23">
        <f>D144+D145</f>
        <v>103.80300000000001</v>
      </c>
      <c r="E146" s="23"/>
      <c r="F146" s="23"/>
      <c r="G146" s="23"/>
      <c r="H146" s="23"/>
      <c r="I146" s="23">
        <f>I144+I145</f>
        <v>95.282000000000011</v>
      </c>
      <c r="J146" s="23"/>
      <c r="K146" s="23"/>
      <c r="L146" s="23"/>
      <c r="M146" s="173"/>
      <c r="N146" s="222">
        <f>N144+N145</f>
        <v>117.75700000000001</v>
      </c>
      <c r="O146" s="199">
        <f t="shared" ref="O146:W146" si="13">O144+O145</f>
        <v>118.9956</v>
      </c>
      <c r="P146" s="23">
        <f t="shared" si="13"/>
        <v>120.23419999999999</v>
      </c>
      <c r="Q146" s="23">
        <f t="shared" si="13"/>
        <v>121.47280000000001</v>
      </c>
      <c r="R146" s="23">
        <f t="shared" si="13"/>
        <v>122.7114</v>
      </c>
      <c r="S146" s="23">
        <f t="shared" si="13"/>
        <v>123.94999999999999</v>
      </c>
      <c r="T146" s="23">
        <f t="shared" si="13"/>
        <v>123.9162</v>
      </c>
      <c r="U146" s="23">
        <f t="shared" si="13"/>
        <v>123.88239999999999</v>
      </c>
      <c r="V146" s="23">
        <f t="shared" si="13"/>
        <v>123.8486</v>
      </c>
      <c r="W146" s="23">
        <f t="shared" si="13"/>
        <v>123.81479999999999</v>
      </c>
      <c r="X146" s="23">
        <f t="shared" ref="X146:AL146" si="14">X144+X145</f>
        <v>123.78100000000001</v>
      </c>
      <c r="Y146" s="23">
        <f t="shared" si="14"/>
        <v>121.52</v>
      </c>
      <c r="Z146" s="23">
        <f t="shared" si="14"/>
        <v>116</v>
      </c>
      <c r="AA146" s="23">
        <f t="shared" si="14"/>
        <v>115</v>
      </c>
      <c r="AB146" s="23">
        <f t="shared" si="14"/>
        <v>111</v>
      </c>
      <c r="AC146" s="23">
        <f t="shared" si="14"/>
        <v>105</v>
      </c>
      <c r="AD146" s="23">
        <f t="shared" si="14"/>
        <v>105</v>
      </c>
      <c r="AE146" s="23">
        <f t="shared" si="14"/>
        <v>106</v>
      </c>
      <c r="AF146" s="23">
        <f t="shared" si="14"/>
        <v>94</v>
      </c>
      <c r="AG146" s="23">
        <f t="shared" si="14"/>
        <v>93</v>
      </c>
      <c r="AH146" s="23">
        <f t="shared" si="14"/>
        <v>101</v>
      </c>
      <c r="AI146" s="23">
        <f t="shared" si="14"/>
        <v>96</v>
      </c>
      <c r="AJ146" s="23">
        <f t="shared" si="14"/>
        <v>117</v>
      </c>
      <c r="AK146" s="23">
        <f t="shared" si="14"/>
        <v>120</v>
      </c>
      <c r="AL146" s="23">
        <f t="shared" si="14"/>
        <v>122</v>
      </c>
      <c r="AM146" s="24"/>
      <c r="AN146" s="24"/>
      <c r="AO146" s="24"/>
      <c r="AP146" s="24"/>
      <c r="AQ146" s="44" t="s">
        <v>283</v>
      </c>
      <c r="AR146" s="44" t="s">
        <v>113</v>
      </c>
      <c r="AS146" s="72" t="s">
        <v>308</v>
      </c>
      <c r="AT146" s="73"/>
      <c r="AV146" s="30"/>
      <c r="AW146" s="30"/>
      <c r="AX146" s="30"/>
      <c r="AY146" s="30"/>
      <c r="AZ146" s="30"/>
      <c r="BA146" s="30"/>
      <c r="BB146" s="30"/>
    </row>
    <row r="147" spans="1:82" s="5" customFormat="1" ht="9.9499999999999993" customHeight="1">
      <c r="A147" s="48">
        <v>141</v>
      </c>
      <c r="B147" s="31" t="s">
        <v>113</v>
      </c>
      <c r="C147" s="1" t="s">
        <v>216</v>
      </c>
      <c r="D147" s="17"/>
      <c r="E147" s="17"/>
      <c r="F147" s="17"/>
      <c r="G147" s="17"/>
      <c r="H147" s="17"/>
      <c r="I147" s="17"/>
      <c r="J147" s="17"/>
      <c r="K147" s="17"/>
      <c r="L147" s="17"/>
      <c r="M147" s="171"/>
      <c r="N147" s="227"/>
      <c r="O147" s="197"/>
      <c r="P147" s="17"/>
      <c r="Q147" s="17"/>
      <c r="R147" s="17"/>
      <c r="S147" s="17"/>
      <c r="T147" s="17"/>
      <c r="U147" s="17"/>
      <c r="V147" s="17"/>
      <c r="W147" s="17"/>
      <c r="X147" s="17"/>
      <c r="Y147" s="17"/>
      <c r="Z147" s="17"/>
      <c r="AA147" s="17"/>
      <c r="AB147" s="18"/>
      <c r="AC147" s="17"/>
      <c r="AD147" s="18"/>
      <c r="AE147" s="18"/>
      <c r="AF147" s="18"/>
      <c r="AG147" s="18"/>
      <c r="AH147" s="18"/>
      <c r="AI147" s="18"/>
      <c r="AJ147" s="17">
        <v>54.105714999999996</v>
      </c>
      <c r="AK147" s="17">
        <v>109.53833400000002</v>
      </c>
      <c r="AL147" s="17">
        <v>118.632132</v>
      </c>
      <c r="AM147" s="21"/>
      <c r="AN147" s="21"/>
      <c r="AO147" s="21"/>
      <c r="AP147" s="21"/>
      <c r="AQ147" s="36" t="s">
        <v>216</v>
      </c>
      <c r="AR147" s="36" t="s">
        <v>113</v>
      </c>
      <c r="AS147" s="71" t="s">
        <v>307</v>
      </c>
      <c r="AT147" s="74" t="s">
        <v>321</v>
      </c>
      <c r="AV147" s="30"/>
      <c r="AW147" s="30"/>
      <c r="AX147" s="30"/>
      <c r="AY147" s="30"/>
      <c r="AZ147" s="30"/>
      <c r="BA147" s="30"/>
      <c r="BB147" s="30"/>
    </row>
    <row r="148" spans="1:82" s="5" customFormat="1" ht="9.9499999999999993" customHeight="1">
      <c r="A148" s="48">
        <v>142</v>
      </c>
      <c r="B148" s="31" t="s">
        <v>113</v>
      </c>
      <c r="C148" s="1" t="s">
        <v>217</v>
      </c>
      <c r="D148" s="17"/>
      <c r="E148" s="17"/>
      <c r="F148" s="17"/>
      <c r="G148" s="17"/>
      <c r="H148" s="17"/>
      <c r="I148" s="17"/>
      <c r="J148" s="17"/>
      <c r="K148" s="17"/>
      <c r="L148" s="17"/>
      <c r="M148" s="171"/>
      <c r="N148" s="227"/>
      <c r="O148" s="197"/>
      <c r="P148" s="17"/>
      <c r="Q148" s="17"/>
      <c r="R148" s="17"/>
      <c r="S148" s="17"/>
      <c r="T148" s="17"/>
      <c r="U148" s="17"/>
      <c r="V148" s="17"/>
      <c r="W148" s="17"/>
      <c r="X148" s="17"/>
      <c r="Y148" s="17"/>
      <c r="Z148" s="17"/>
      <c r="AA148" s="17"/>
      <c r="AB148" s="18"/>
      <c r="AC148" s="17"/>
      <c r="AD148" s="18"/>
      <c r="AE148" s="18"/>
      <c r="AF148" s="18"/>
      <c r="AG148" s="18"/>
      <c r="AH148" s="18"/>
      <c r="AI148" s="18"/>
      <c r="AJ148" s="17">
        <v>52.725645999999998</v>
      </c>
      <c r="AK148" s="17">
        <v>118.99289200000003</v>
      </c>
      <c r="AL148" s="17">
        <v>130.56673000000001</v>
      </c>
      <c r="AM148" s="21"/>
      <c r="AN148" s="21"/>
      <c r="AO148" s="21"/>
      <c r="AP148" s="21"/>
      <c r="AQ148" s="36" t="s">
        <v>217</v>
      </c>
      <c r="AR148" s="36" t="s">
        <v>113</v>
      </c>
      <c r="AS148" s="71" t="s">
        <v>307</v>
      </c>
      <c r="AT148" s="74" t="s">
        <v>321</v>
      </c>
      <c r="AV148" s="30"/>
      <c r="AW148" s="30"/>
      <c r="AX148" s="30"/>
      <c r="AY148" s="30"/>
      <c r="AZ148" s="30"/>
      <c r="BA148" s="30"/>
      <c r="BB148" s="30"/>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row>
    <row r="149" spans="1:82" s="5" customFormat="1" ht="9.9499999999999993" customHeight="1">
      <c r="A149" s="48">
        <v>143</v>
      </c>
      <c r="B149" s="80" t="s">
        <v>113</v>
      </c>
      <c r="C149" s="26" t="s">
        <v>218</v>
      </c>
      <c r="D149" s="23"/>
      <c r="E149" s="23"/>
      <c r="F149" s="23"/>
      <c r="G149" s="23"/>
      <c r="H149" s="23"/>
      <c r="I149" s="23"/>
      <c r="J149" s="23"/>
      <c r="K149" s="23"/>
      <c r="L149" s="23"/>
      <c r="M149" s="173"/>
      <c r="N149" s="222"/>
      <c r="O149" s="199"/>
      <c r="P149" s="23"/>
      <c r="Q149" s="23"/>
      <c r="R149" s="23"/>
      <c r="S149" s="23"/>
      <c r="T149" s="23"/>
      <c r="U149" s="23"/>
      <c r="V149" s="23"/>
      <c r="W149" s="23"/>
      <c r="X149" s="23"/>
      <c r="Y149" s="23"/>
      <c r="Z149" s="23"/>
      <c r="AA149" s="23"/>
      <c r="AB149" s="23"/>
      <c r="AC149" s="23"/>
      <c r="AD149" s="23"/>
      <c r="AE149" s="23"/>
      <c r="AF149" s="23"/>
      <c r="AG149" s="23"/>
      <c r="AH149" s="23"/>
      <c r="AI149" s="23"/>
      <c r="AJ149" s="23">
        <f>(AJ148+AJ147)</f>
        <v>106.83136099999999</v>
      </c>
      <c r="AK149" s="23">
        <f>(AK148+AK147)</f>
        <v>228.53122600000006</v>
      </c>
      <c r="AL149" s="23">
        <f>(AL148+AL147)</f>
        <v>249.19886200000002</v>
      </c>
      <c r="AM149" s="24"/>
      <c r="AN149" s="24"/>
      <c r="AO149" s="24"/>
      <c r="AP149" s="24"/>
      <c r="AQ149" s="44" t="s">
        <v>218</v>
      </c>
      <c r="AR149" s="36" t="s">
        <v>113</v>
      </c>
      <c r="AS149" s="71" t="s">
        <v>307</v>
      </c>
      <c r="AT149" s="73" t="s">
        <v>321</v>
      </c>
    </row>
    <row r="150" spans="1:82" s="5" customFormat="1" ht="9.9499999999999993" customHeight="1">
      <c r="A150" s="48">
        <v>144</v>
      </c>
      <c r="B150" s="31" t="s">
        <v>113</v>
      </c>
      <c r="C150" s="54" t="s">
        <v>238</v>
      </c>
      <c r="D150" s="17"/>
      <c r="E150" s="17"/>
      <c r="F150" s="17"/>
      <c r="G150" s="17"/>
      <c r="H150" s="17"/>
      <c r="I150" s="17"/>
      <c r="J150" s="17"/>
      <c r="K150" s="16"/>
      <c r="L150" s="16">
        <v>55.500999999999998</v>
      </c>
      <c r="M150" s="168">
        <v>57.598999999999997</v>
      </c>
      <c r="N150" s="225">
        <v>59.046999999999997</v>
      </c>
      <c r="O150" s="194">
        <v>58.792999999999999</v>
      </c>
      <c r="P150" s="16">
        <v>58.176000000000002</v>
      </c>
      <c r="Q150" s="16">
        <v>55.970999999999997</v>
      </c>
      <c r="R150" s="16">
        <v>54.21</v>
      </c>
      <c r="S150" s="16">
        <v>53.387</v>
      </c>
      <c r="T150" s="16">
        <v>52.012</v>
      </c>
      <c r="U150" s="16">
        <v>51.954000000000001</v>
      </c>
      <c r="V150" s="16">
        <v>51.643999999999998</v>
      </c>
      <c r="W150" s="16">
        <v>52.213000000000001</v>
      </c>
      <c r="X150" s="16">
        <v>52.466000000000001</v>
      </c>
      <c r="Y150" s="16">
        <v>54.844999999999999</v>
      </c>
      <c r="Z150" s="16">
        <v>55.936999999999998</v>
      </c>
      <c r="AA150" s="16">
        <v>61.835999999999999</v>
      </c>
      <c r="AB150" s="16">
        <v>62.143000000000001</v>
      </c>
      <c r="AC150" s="16">
        <v>61.173000000000002</v>
      </c>
      <c r="AD150" s="16">
        <v>66.4803</v>
      </c>
      <c r="AE150" s="16">
        <v>71.114599999999996</v>
      </c>
      <c r="AF150" s="16">
        <v>70.214699999999993</v>
      </c>
      <c r="AG150" s="16">
        <v>69.784099999999995</v>
      </c>
      <c r="AH150" s="16">
        <v>71.992199999999997</v>
      </c>
      <c r="AI150" s="16">
        <v>65.334699999999998</v>
      </c>
      <c r="AJ150" s="16">
        <v>68.2102</v>
      </c>
      <c r="AK150" s="16">
        <v>71.704999999999998</v>
      </c>
      <c r="AL150" s="16">
        <v>73.334999999999994</v>
      </c>
      <c r="AM150" s="16">
        <v>71.414000000000001</v>
      </c>
      <c r="AN150" s="16"/>
      <c r="AO150" s="16"/>
      <c r="AP150" s="16"/>
      <c r="AQ150" s="36" t="s">
        <v>238</v>
      </c>
      <c r="AR150" s="36" t="s">
        <v>113</v>
      </c>
      <c r="AS150" s="74" t="s">
        <v>288</v>
      </c>
      <c r="AT150" s="71"/>
    </row>
    <row r="151" spans="1:82" s="5" customFormat="1" ht="9.9499999999999993" customHeight="1">
      <c r="A151" s="48">
        <v>145</v>
      </c>
      <c r="B151" s="31" t="s">
        <v>113</v>
      </c>
      <c r="C151" s="54" t="s">
        <v>239</v>
      </c>
      <c r="D151" s="17"/>
      <c r="E151" s="17"/>
      <c r="F151" s="17"/>
      <c r="G151" s="17"/>
      <c r="H151" s="17"/>
      <c r="I151" s="17"/>
      <c r="J151" s="17"/>
      <c r="K151" s="16"/>
      <c r="L151" s="16">
        <v>26.013000000000002</v>
      </c>
      <c r="M151" s="168">
        <v>28.033000000000001</v>
      </c>
      <c r="N151" s="225">
        <v>29.007000000000001</v>
      </c>
      <c r="O151" s="194">
        <v>28.436</v>
      </c>
      <c r="P151" s="16">
        <v>28.077999999999999</v>
      </c>
      <c r="Q151" s="16">
        <v>26.152999999999999</v>
      </c>
      <c r="R151" s="16">
        <v>27.977</v>
      </c>
      <c r="S151" s="16">
        <v>29.472999999999999</v>
      </c>
      <c r="T151" s="16">
        <v>30.562000000000001</v>
      </c>
      <c r="U151" s="16">
        <v>32.155999999999999</v>
      </c>
      <c r="V151" s="16">
        <v>32.006</v>
      </c>
      <c r="W151" s="16">
        <v>32.518999999999998</v>
      </c>
      <c r="X151" s="16">
        <v>35.651000000000003</v>
      </c>
      <c r="Y151" s="16">
        <v>33.676000000000002</v>
      </c>
      <c r="Z151" s="16">
        <v>35.496000000000002</v>
      </c>
      <c r="AA151" s="16">
        <v>39.633000000000003</v>
      </c>
      <c r="AB151" s="16">
        <v>41.347999999999999</v>
      </c>
      <c r="AC151" s="16">
        <v>35.182000000000002</v>
      </c>
      <c r="AD151" s="16">
        <v>37.979999999999997</v>
      </c>
      <c r="AE151" s="16">
        <v>38.972000000000001</v>
      </c>
      <c r="AF151" s="16">
        <v>35.972999999999999</v>
      </c>
      <c r="AG151" s="16">
        <v>39.698999999999998</v>
      </c>
      <c r="AH151" s="16">
        <v>33.220999999999997</v>
      </c>
      <c r="AI151" s="16">
        <v>41.110999999999997</v>
      </c>
      <c r="AJ151" s="16">
        <v>44.029000000000003</v>
      </c>
      <c r="AK151" s="16">
        <v>40.564</v>
      </c>
      <c r="AL151" s="16">
        <v>39.107999999999997</v>
      </c>
      <c r="AM151" s="16">
        <v>36.475999999999999</v>
      </c>
      <c r="AN151" s="16"/>
      <c r="AO151" s="16"/>
      <c r="AP151" s="16"/>
      <c r="AQ151" s="36" t="s">
        <v>239</v>
      </c>
      <c r="AR151" s="36" t="s">
        <v>113</v>
      </c>
      <c r="AS151" s="74" t="s">
        <v>288</v>
      </c>
      <c r="AT151" s="71"/>
    </row>
    <row r="152" spans="1:82" s="5" customFormat="1" ht="9.9499999999999993" customHeight="1">
      <c r="A152" s="48">
        <v>146</v>
      </c>
      <c r="B152" s="31" t="s">
        <v>113</v>
      </c>
      <c r="C152" s="54" t="s">
        <v>240</v>
      </c>
      <c r="D152" s="17"/>
      <c r="E152" s="17"/>
      <c r="F152" s="17"/>
      <c r="G152" s="17"/>
      <c r="H152" s="17"/>
      <c r="I152" s="17"/>
      <c r="J152" s="17"/>
      <c r="K152" s="21"/>
      <c r="L152" s="21">
        <f>168.074+191.044</f>
        <v>359.11800000000005</v>
      </c>
      <c r="M152" s="163">
        <f>172.875+189.483</f>
        <v>362.358</v>
      </c>
      <c r="N152" s="228">
        <f>174.256+185.028</f>
        <v>359.28399999999999</v>
      </c>
      <c r="O152" s="200">
        <f>172.222+182.7</f>
        <v>354.92200000000003</v>
      </c>
      <c r="P152" s="21">
        <f>162.902+179.054</f>
        <v>341.95600000000002</v>
      </c>
      <c r="Q152" s="21">
        <f>149.848+175.239</f>
        <v>325.08699999999999</v>
      </c>
      <c r="R152" s="21">
        <f>147.555+176.449</f>
        <v>324.00400000000002</v>
      </c>
      <c r="S152" s="21">
        <f>140.513+174.204</f>
        <v>314.71699999999998</v>
      </c>
      <c r="T152" s="21">
        <f>134.182+171.045</f>
        <v>305.22699999999998</v>
      </c>
      <c r="U152" s="21">
        <f>127.832+167.241</f>
        <v>295.07299999999998</v>
      </c>
      <c r="V152" s="21">
        <f>118.355+166.318</f>
        <v>284.673</v>
      </c>
      <c r="W152" s="21">
        <f>113.658+167.069</f>
        <v>280.72699999999998</v>
      </c>
      <c r="X152" s="21">
        <f>111.31+164.549</f>
        <v>275.85900000000004</v>
      </c>
      <c r="Y152" s="21">
        <f>105.379+164.952</f>
        <v>270.33100000000002</v>
      </c>
      <c r="Z152" s="21">
        <f>101.382+165.805</f>
        <v>267.18700000000001</v>
      </c>
      <c r="AA152" s="21">
        <f>100.625+171.337</f>
        <v>271.96199999999999</v>
      </c>
      <c r="AB152" s="21">
        <f>98.079+174.914</f>
        <v>272.99299999999999</v>
      </c>
      <c r="AC152" s="21">
        <f>98.57+176.647</f>
        <v>275.21699999999998</v>
      </c>
      <c r="AD152" s="21">
        <f>90.466+164.976</f>
        <v>255.44200000000001</v>
      </c>
      <c r="AE152" s="21">
        <f>93.925+173.79</f>
        <v>267.71499999999997</v>
      </c>
      <c r="AF152" s="21">
        <f>87.752+166+0.306</f>
        <v>254.05800000000002</v>
      </c>
      <c r="AG152" s="21">
        <f>79.366+160.054</f>
        <v>239.42000000000002</v>
      </c>
      <c r="AH152" s="21">
        <f>76.933+153.704</f>
        <v>230.637</v>
      </c>
      <c r="AI152" s="21">
        <f>81.79+143.452</f>
        <v>225.24200000000002</v>
      </c>
      <c r="AJ152" s="21">
        <f>80.662+135.77</f>
        <v>216.43200000000002</v>
      </c>
      <c r="AK152" s="21">
        <f>78.542+129.672</f>
        <v>208.214</v>
      </c>
      <c r="AL152" s="21">
        <f>74.343+121.367</f>
        <v>195.71</v>
      </c>
      <c r="AM152" s="21">
        <f>72.589+112.218</f>
        <v>184.80700000000002</v>
      </c>
      <c r="AN152" s="16"/>
      <c r="AO152" s="16"/>
      <c r="AP152" s="16"/>
      <c r="AQ152" s="36" t="s">
        <v>240</v>
      </c>
      <c r="AR152" s="36" t="s">
        <v>113</v>
      </c>
      <c r="AS152" s="74" t="s">
        <v>288</v>
      </c>
      <c r="AT152" s="71"/>
    </row>
    <row r="153" spans="1:82" s="5" customFormat="1" ht="9.9499999999999993" customHeight="1">
      <c r="A153" s="48">
        <v>147</v>
      </c>
      <c r="B153" s="79" t="s">
        <v>113</v>
      </c>
      <c r="C153" s="26" t="s">
        <v>241</v>
      </c>
      <c r="D153" s="23"/>
      <c r="E153" s="23"/>
      <c r="F153" s="23"/>
      <c r="G153" s="23"/>
      <c r="H153" s="23"/>
      <c r="I153" s="23"/>
      <c r="J153" s="23"/>
      <c r="K153" s="23"/>
      <c r="L153" s="23">
        <f t="shared" ref="L153:AD153" si="15">L151+L152+L150</f>
        <v>440.63200000000001</v>
      </c>
      <c r="M153" s="173">
        <f t="shared" si="15"/>
        <v>447.99</v>
      </c>
      <c r="N153" s="222">
        <f t="shared" si="15"/>
        <v>447.33799999999997</v>
      </c>
      <c r="O153" s="199">
        <f t="shared" si="15"/>
        <v>442.15100000000001</v>
      </c>
      <c r="P153" s="23">
        <f t="shared" si="15"/>
        <v>428.21</v>
      </c>
      <c r="Q153" s="23">
        <f t="shared" si="15"/>
        <v>407.21100000000001</v>
      </c>
      <c r="R153" s="23">
        <f t="shared" si="15"/>
        <v>406.19099999999997</v>
      </c>
      <c r="S153" s="23">
        <f t="shared" si="15"/>
        <v>397.577</v>
      </c>
      <c r="T153" s="23">
        <f t="shared" si="15"/>
        <v>387.80099999999999</v>
      </c>
      <c r="U153" s="23">
        <f t="shared" si="15"/>
        <v>379.18299999999999</v>
      </c>
      <c r="V153" s="23">
        <f t="shared" si="15"/>
        <v>368.32299999999998</v>
      </c>
      <c r="W153" s="23">
        <f t="shared" si="15"/>
        <v>365.459</v>
      </c>
      <c r="X153" s="23">
        <f t="shared" si="15"/>
        <v>363.97600000000006</v>
      </c>
      <c r="Y153" s="23">
        <f t="shared" si="15"/>
        <v>358.85199999999998</v>
      </c>
      <c r="Z153" s="23">
        <f t="shared" si="15"/>
        <v>358.62</v>
      </c>
      <c r="AA153" s="23">
        <f t="shared" si="15"/>
        <v>373.43099999999998</v>
      </c>
      <c r="AB153" s="23">
        <f t="shared" si="15"/>
        <v>376.48400000000004</v>
      </c>
      <c r="AC153" s="23">
        <f t="shared" si="15"/>
        <v>371.572</v>
      </c>
      <c r="AD153" s="23">
        <f t="shared" si="15"/>
        <v>359.90230000000003</v>
      </c>
      <c r="AE153" s="23">
        <f>AE151+AE152+AE150</f>
        <v>377.80159999999995</v>
      </c>
      <c r="AF153" s="23">
        <f t="shared" ref="AF153:AM153" si="16">AF151+AF152+AF150</f>
        <v>360.2457</v>
      </c>
      <c r="AG153" s="23">
        <f t="shared" si="16"/>
        <v>348.90309999999999</v>
      </c>
      <c r="AH153" s="23">
        <f t="shared" si="16"/>
        <v>335.85019999999997</v>
      </c>
      <c r="AI153" s="23">
        <f t="shared" si="16"/>
        <v>331.68770000000001</v>
      </c>
      <c r="AJ153" s="23">
        <f t="shared" si="16"/>
        <v>328.6712</v>
      </c>
      <c r="AK153" s="23">
        <f t="shared" si="16"/>
        <v>320.483</v>
      </c>
      <c r="AL153" s="23">
        <f t="shared" si="16"/>
        <v>308.15300000000002</v>
      </c>
      <c r="AM153" s="24">
        <f t="shared" si="16"/>
        <v>292.697</v>
      </c>
      <c r="AN153" s="24"/>
      <c r="AO153" s="24"/>
      <c r="AP153" s="24"/>
      <c r="AQ153" s="44" t="s">
        <v>241</v>
      </c>
      <c r="AR153" s="44" t="s">
        <v>113</v>
      </c>
      <c r="AS153" s="73" t="s">
        <v>288</v>
      </c>
      <c r="AT153" s="72"/>
    </row>
    <row r="154" spans="1:82" s="5" customFormat="1" ht="9.9499999999999993" customHeight="1">
      <c r="A154" s="48">
        <v>148</v>
      </c>
      <c r="B154" s="31" t="s">
        <v>113</v>
      </c>
      <c r="C154" s="54" t="s">
        <v>242</v>
      </c>
      <c r="D154" s="17"/>
      <c r="E154" s="17"/>
      <c r="F154" s="17"/>
      <c r="G154" s="17"/>
      <c r="H154" s="17"/>
      <c r="I154" s="17"/>
      <c r="J154" s="16"/>
      <c r="K154" s="16"/>
      <c r="L154" s="16">
        <f>41.747+80.043</f>
        <v>121.79</v>
      </c>
      <c r="M154" s="168">
        <f>42.377+76.396</f>
        <v>118.773</v>
      </c>
      <c r="N154" s="225">
        <f>42.477+74.214</f>
        <v>116.691</v>
      </c>
      <c r="O154" s="194">
        <f>43.493+76.109</f>
        <v>119.602</v>
      </c>
      <c r="P154" s="16">
        <f>42.109+74.562</f>
        <v>116.67099999999999</v>
      </c>
      <c r="Q154" s="16">
        <f>33.815+77.749</f>
        <v>111.56399999999999</v>
      </c>
      <c r="R154" s="16">
        <f>32.048+74.285</f>
        <v>106.333</v>
      </c>
      <c r="S154" s="16">
        <f>28.916+73.075</f>
        <v>101.991</v>
      </c>
      <c r="T154" s="16">
        <f>26.015+69.377</f>
        <v>95.391999999999996</v>
      </c>
      <c r="U154" s="16">
        <f>24.148+67.145</f>
        <v>91.292999999999992</v>
      </c>
      <c r="V154" s="16">
        <f>22.035+64.067</f>
        <v>86.10199999999999</v>
      </c>
      <c r="W154" s="16">
        <f>20.113+63.037</f>
        <v>83.15</v>
      </c>
      <c r="X154" s="16">
        <f>18.419+61.525</f>
        <v>79.944000000000003</v>
      </c>
      <c r="Y154" s="16">
        <f>17.038+59.887</f>
        <v>76.924999999999997</v>
      </c>
      <c r="Z154" s="16">
        <f>15.146+58.425</f>
        <v>73.570999999999998</v>
      </c>
      <c r="AA154" s="16">
        <f>14.117+57.09</f>
        <v>71.207000000000008</v>
      </c>
      <c r="AB154" s="16">
        <f>13.7+56.258</f>
        <v>69.957999999999998</v>
      </c>
      <c r="AC154" s="16">
        <f>12.022+55.59</f>
        <v>67.612000000000009</v>
      </c>
      <c r="AD154" s="16">
        <f>11.6855+56.4587</f>
        <v>68.144199999999998</v>
      </c>
      <c r="AE154" s="16">
        <f>11.8131+54.5377</f>
        <v>66.350800000000007</v>
      </c>
      <c r="AF154" s="16">
        <f>14.4835+55.0957</f>
        <v>69.5792</v>
      </c>
      <c r="AG154" s="16">
        <f>14.8619+53.091</f>
        <v>67.9529</v>
      </c>
      <c r="AH154" s="16">
        <f>15.6746+54.6557</f>
        <v>70.330300000000008</v>
      </c>
      <c r="AI154" s="16">
        <f>15.0908+52.4255</f>
        <v>67.516300000000001</v>
      </c>
      <c r="AJ154" s="16">
        <f>18.2983+53.6767</f>
        <v>71.974999999999994</v>
      </c>
      <c r="AK154" s="16">
        <f>19.894+53.5195</f>
        <v>73.413499999999999</v>
      </c>
      <c r="AL154" s="16">
        <f>20.6719+52.6368</f>
        <v>73.308700000000002</v>
      </c>
      <c r="AM154" s="16">
        <f>19.8118+48.1948</f>
        <v>68.006600000000006</v>
      </c>
      <c r="AN154" s="16"/>
      <c r="AO154" s="16"/>
      <c r="AP154" s="16"/>
      <c r="AQ154" s="36" t="s">
        <v>242</v>
      </c>
      <c r="AR154" s="36" t="s">
        <v>113</v>
      </c>
      <c r="AS154" s="74" t="s">
        <v>288</v>
      </c>
      <c r="AT154" s="71"/>
    </row>
    <row r="155" spans="1:82" s="5" customFormat="1" ht="9.9499999999999993" customHeight="1">
      <c r="A155" s="48">
        <v>149</v>
      </c>
      <c r="B155" s="31" t="s">
        <v>113</v>
      </c>
      <c r="C155" s="54" t="s">
        <v>243</v>
      </c>
      <c r="D155" s="17"/>
      <c r="E155" s="17"/>
      <c r="F155" s="17"/>
      <c r="G155" s="17"/>
      <c r="H155" s="17"/>
      <c r="I155" s="17"/>
      <c r="J155" s="18"/>
      <c r="K155" s="18"/>
      <c r="L155" s="18">
        <v>3.48</v>
      </c>
      <c r="M155" s="169">
        <v>3.492</v>
      </c>
      <c r="N155" s="226">
        <v>3.67</v>
      </c>
      <c r="O155" s="195">
        <v>3.7480000000000002</v>
      </c>
      <c r="P155" s="18">
        <v>3.9580000000000002</v>
      </c>
      <c r="Q155" s="18">
        <v>3.778</v>
      </c>
      <c r="R155" s="18">
        <v>4.2889999999999997</v>
      </c>
      <c r="S155" s="18">
        <v>4.58</v>
      </c>
      <c r="T155" s="18">
        <v>4.7110000000000003</v>
      </c>
      <c r="U155" s="18">
        <v>5.0350000000000001</v>
      </c>
      <c r="V155" s="18">
        <v>5.4790000000000001</v>
      </c>
      <c r="W155" s="18">
        <v>5.9119999999999999</v>
      </c>
      <c r="X155" s="18">
        <v>6.7119999999999997</v>
      </c>
      <c r="Y155" s="18">
        <v>6.5460000000000003</v>
      </c>
      <c r="Z155" s="18">
        <v>6.407</v>
      </c>
      <c r="AA155" s="18">
        <v>7.0709999999999997</v>
      </c>
      <c r="AB155" s="18">
        <v>6.883</v>
      </c>
      <c r="AC155" s="18">
        <v>6.4009999999999998</v>
      </c>
      <c r="AD155" s="18">
        <v>6.8860000000000001</v>
      </c>
      <c r="AE155" s="18">
        <v>6.9269999999999996</v>
      </c>
      <c r="AF155" s="18">
        <v>7.1479999999999997</v>
      </c>
      <c r="AG155" s="18">
        <v>7.1139999999999999</v>
      </c>
      <c r="AH155" s="18">
        <v>6.2949999999999999</v>
      </c>
      <c r="AI155" s="18">
        <v>8.73</v>
      </c>
      <c r="AJ155" s="18">
        <v>8.9429999999999996</v>
      </c>
      <c r="AK155" s="18">
        <v>9.2889999999999997</v>
      </c>
      <c r="AL155" s="18">
        <v>8.8870000000000005</v>
      </c>
      <c r="AM155" s="18">
        <v>9.8859999999999992</v>
      </c>
      <c r="AN155" s="18"/>
      <c r="AO155" s="18"/>
      <c r="AP155" s="18"/>
      <c r="AQ155" s="36" t="s">
        <v>243</v>
      </c>
      <c r="AR155" s="36" t="s">
        <v>113</v>
      </c>
      <c r="AS155" s="74" t="s">
        <v>288</v>
      </c>
      <c r="AT155" s="71"/>
    </row>
    <row r="156" spans="1:82" s="5" customFormat="1" ht="9.9499999999999993" customHeight="1">
      <c r="A156" s="48">
        <v>150</v>
      </c>
      <c r="B156" s="79" t="s">
        <v>113</v>
      </c>
      <c r="C156" s="26" t="s">
        <v>289</v>
      </c>
      <c r="D156" s="23"/>
      <c r="E156" s="23"/>
      <c r="F156" s="23"/>
      <c r="G156" s="23"/>
      <c r="H156" s="23"/>
      <c r="I156" s="23"/>
      <c r="J156" s="23"/>
      <c r="K156" s="23"/>
      <c r="L156" s="23">
        <f>L155+L154</f>
        <v>125.27000000000001</v>
      </c>
      <c r="M156" s="173">
        <f t="shared" ref="M156:AM156" si="17">M155+M154</f>
        <v>122.265</v>
      </c>
      <c r="N156" s="222">
        <f t="shared" si="17"/>
        <v>120.361</v>
      </c>
      <c r="O156" s="199">
        <f t="shared" si="17"/>
        <v>123.35000000000001</v>
      </c>
      <c r="P156" s="23">
        <f t="shared" si="17"/>
        <v>120.62899999999999</v>
      </c>
      <c r="Q156" s="23">
        <f t="shared" si="17"/>
        <v>115.342</v>
      </c>
      <c r="R156" s="23">
        <f t="shared" si="17"/>
        <v>110.622</v>
      </c>
      <c r="S156" s="23">
        <f t="shared" si="17"/>
        <v>106.571</v>
      </c>
      <c r="T156" s="23">
        <f t="shared" si="17"/>
        <v>100.10299999999999</v>
      </c>
      <c r="U156" s="23">
        <f t="shared" si="17"/>
        <v>96.327999999999989</v>
      </c>
      <c r="V156" s="23">
        <f t="shared" si="17"/>
        <v>91.580999999999989</v>
      </c>
      <c r="W156" s="23">
        <f t="shared" si="17"/>
        <v>89.062000000000012</v>
      </c>
      <c r="X156" s="23">
        <f t="shared" si="17"/>
        <v>86.656000000000006</v>
      </c>
      <c r="Y156" s="23">
        <f t="shared" si="17"/>
        <v>83.471000000000004</v>
      </c>
      <c r="Z156" s="23">
        <f t="shared" si="17"/>
        <v>79.977999999999994</v>
      </c>
      <c r="AA156" s="23">
        <f t="shared" si="17"/>
        <v>78.278000000000006</v>
      </c>
      <c r="AB156" s="23">
        <f t="shared" si="17"/>
        <v>76.840999999999994</v>
      </c>
      <c r="AC156" s="23">
        <f t="shared" si="17"/>
        <v>74.013000000000005</v>
      </c>
      <c r="AD156" s="23">
        <f t="shared" si="17"/>
        <v>75.030199999999994</v>
      </c>
      <c r="AE156" s="23">
        <f t="shared" si="17"/>
        <v>73.277800000000013</v>
      </c>
      <c r="AF156" s="23">
        <f t="shared" si="17"/>
        <v>76.727199999999996</v>
      </c>
      <c r="AG156" s="23">
        <f t="shared" si="17"/>
        <v>75.066900000000004</v>
      </c>
      <c r="AH156" s="23">
        <f t="shared" si="17"/>
        <v>76.62530000000001</v>
      </c>
      <c r="AI156" s="23">
        <f t="shared" si="17"/>
        <v>76.246300000000005</v>
      </c>
      <c r="AJ156" s="23">
        <f t="shared" si="17"/>
        <v>80.917999999999992</v>
      </c>
      <c r="AK156" s="23">
        <f t="shared" si="17"/>
        <v>82.702500000000001</v>
      </c>
      <c r="AL156" s="23">
        <f t="shared" si="17"/>
        <v>82.195700000000002</v>
      </c>
      <c r="AM156" s="24">
        <f t="shared" si="17"/>
        <v>77.892600000000002</v>
      </c>
      <c r="AN156" s="24"/>
      <c r="AO156" s="24"/>
      <c r="AP156" s="24"/>
      <c r="AQ156" s="44" t="s">
        <v>289</v>
      </c>
      <c r="AR156" s="44" t="s">
        <v>113</v>
      </c>
      <c r="AS156" s="73" t="s">
        <v>288</v>
      </c>
      <c r="AT156" s="72"/>
    </row>
    <row r="157" spans="1:82" s="5" customFormat="1" ht="9.9499999999999993" customHeight="1">
      <c r="A157" s="48">
        <v>151</v>
      </c>
      <c r="B157" s="31" t="s">
        <v>113</v>
      </c>
      <c r="C157" s="54" t="s">
        <v>287</v>
      </c>
      <c r="D157" s="17"/>
      <c r="E157" s="17"/>
      <c r="F157" s="17"/>
      <c r="G157" s="17"/>
      <c r="H157" s="17"/>
      <c r="I157" s="19">
        <v>67.367999999999995</v>
      </c>
      <c r="J157" s="16"/>
      <c r="K157" s="16"/>
      <c r="L157" s="16">
        <v>68.677999999999997</v>
      </c>
      <c r="M157" s="168">
        <v>68.757999999999996</v>
      </c>
      <c r="N157" s="225">
        <v>67.658000000000001</v>
      </c>
      <c r="O157" s="194">
        <v>65.503</v>
      </c>
      <c r="P157" s="16">
        <v>61.719000000000001</v>
      </c>
      <c r="Q157" s="16">
        <v>56.615000000000002</v>
      </c>
      <c r="R157" s="16">
        <v>55.405999999999999</v>
      </c>
      <c r="S157" s="16">
        <v>52.832999999999998</v>
      </c>
      <c r="T157" s="16">
        <v>50.436999999999998</v>
      </c>
      <c r="U157" s="16">
        <v>47.938000000000002</v>
      </c>
      <c r="V157" s="16">
        <v>45.021999999999998</v>
      </c>
      <c r="W157" s="16">
        <v>43.655999999999999</v>
      </c>
      <c r="X157" s="16">
        <v>42.902000000000001</v>
      </c>
      <c r="Y157" s="16">
        <v>40.68</v>
      </c>
      <c r="Z157" s="16">
        <v>39.417999999999999</v>
      </c>
      <c r="AA157" s="16">
        <v>38.639000000000003</v>
      </c>
      <c r="AB157" s="16">
        <v>38.646000000000001</v>
      </c>
      <c r="AC157" s="16">
        <v>39.466999999999999</v>
      </c>
      <c r="AD157" s="16">
        <v>37.220999999999997</v>
      </c>
      <c r="AE157" s="16">
        <v>37.334000000000003</v>
      </c>
      <c r="AF157" s="16">
        <v>34.959000000000003</v>
      </c>
      <c r="AG157" s="16">
        <v>31.734999999999999</v>
      </c>
      <c r="AH157" s="16">
        <v>30.077999999999999</v>
      </c>
      <c r="AI157" s="16">
        <v>31.064</v>
      </c>
      <c r="AJ157" s="16">
        <v>32.042999999999999</v>
      </c>
      <c r="AK157" s="16">
        <v>31.099</v>
      </c>
      <c r="AL157" s="16">
        <v>29.478999999999999</v>
      </c>
      <c r="AM157" s="16">
        <v>27.637</v>
      </c>
      <c r="AN157" s="16"/>
      <c r="AO157" s="16"/>
      <c r="AP157" s="16"/>
      <c r="AQ157" s="36" t="s">
        <v>287</v>
      </c>
      <c r="AR157" s="36" t="s">
        <v>113</v>
      </c>
      <c r="AS157" s="74" t="s">
        <v>288</v>
      </c>
      <c r="AT157" s="71"/>
    </row>
    <row r="158" spans="1:82" s="5" customFormat="1" ht="9.9499999999999993" customHeight="1">
      <c r="A158" s="48">
        <v>152</v>
      </c>
      <c r="B158" s="79" t="s">
        <v>113</v>
      </c>
      <c r="C158" s="26" t="s">
        <v>244</v>
      </c>
      <c r="D158" s="23"/>
      <c r="E158" s="23"/>
      <c r="F158" s="23"/>
      <c r="G158" s="23"/>
      <c r="H158" s="23"/>
      <c r="I158" s="23"/>
      <c r="J158" s="23"/>
      <c r="K158" s="23"/>
      <c r="L158" s="23">
        <f t="shared" ref="L158:AD158" si="18">L157+L154+L155</f>
        <v>193.94800000000001</v>
      </c>
      <c r="M158" s="173">
        <f t="shared" si="18"/>
        <v>191.023</v>
      </c>
      <c r="N158" s="222">
        <f t="shared" si="18"/>
        <v>188.01899999999998</v>
      </c>
      <c r="O158" s="199">
        <f t="shared" si="18"/>
        <v>188.85300000000001</v>
      </c>
      <c r="P158" s="23">
        <f t="shared" si="18"/>
        <v>182.34799999999998</v>
      </c>
      <c r="Q158" s="23">
        <f t="shared" si="18"/>
        <v>171.95699999999999</v>
      </c>
      <c r="R158" s="23">
        <f t="shared" si="18"/>
        <v>166.02799999999999</v>
      </c>
      <c r="S158" s="23">
        <f t="shared" si="18"/>
        <v>159.40400000000002</v>
      </c>
      <c r="T158" s="23">
        <f t="shared" si="18"/>
        <v>150.54000000000002</v>
      </c>
      <c r="U158" s="23">
        <f t="shared" si="18"/>
        <v>144.26599999999999</v>
      </c>
      <c r="V158" s="23">
        <f t="shared" si="18"/>
        <v>136.60300000000001</v>
      </c>
      <c r="W158" s="23">
        <f t="shared" si="18"/>
        <v>132.71800000000002</v>
      </c>
      <c r="X158" s="23">
        <f t="shared" si="18"/>
        <v>129.55799999999999</v>
      </c>
      <c r="Y158" s="23">
        <f t="shared" si="18"/>
        <v>124.151</v>
      </c>
      <c r="Z158" s="23">
        <f t="shared" si="18"/>
        <v>119.396</v>
      </c>
      <c r="AA158" s="23">
        <f t="shared" si="18"/>
        <v>116.917</v>
      </c>
      <c r="AB158" s="23">
        <f t="shared" si="18"/>
        <v>115.48699999999999</v>
      </c>
      <c r="AC158" s="23">
        <f t="shared" si="18"/>
        <v>113.48</v>
      </c>
      <c r="AD158" s="23">
        <f t="shared" si="18"/>
        <v>112.25119999999998</v>
      </c>
      <c r="AE158" s="23">
        <f>AE157+AE154+AE155</f>
        <v>110.61180000000002</v>
      </c>
      <c r="AF158" s="23">
        <f t="shared" ref="AF158:AM158" si="19">AF157+AF154+AF155</f>
        <v>111.6862</v>
      </c>
      <c r="AG158" s="23">
        <f t="shared" si="19"/>
        <v>106.8019</v>
      </c>
      <c r="AH158" s="23">
        <f t="shared" si="19"/>
        <v>106.70330000000001</v>
      </c>
      <c r="AI158" s="23">
        <f t="shared" si="19"/>
        <v>107.3103</v>
      </c>
      <c r="AJ158" s="23">
        <f t="shared" si="19"/>
        <v>112.961</v>
      </c>
      <c r="AK158" s="23">
        <f t="shared" si="19"/>
        <v>113.8015</v>
      </c>
      <c r="AL158" s="23">
        <f t="shared" si="19"/>
        <v>111.6747</v>
      </c>
      <c r="AM158" s="24">
        <f t="shared" si="19"/>
        <v>105.5296</v>
      </c>
      <c r="AN158" s="24"/>
      <c r="AO158" s="24"/>
      <c r="AP158" s="24"/>
      <c r="AQ158" s="44" t="s">
        <v>244</v>
      </c>
      <c r="AR158" s="44" t="s">
        <v>113</v>
      </c>
      <c r="AS158" s="73" t="s">
        <v>288</v>
      </c>
      <c r="AT158" s="72"/>
    </row>
    <row r="159" spans="1:82" s="5" customFormat="1" ht="9.9499999999999993" customHeight="1">
      <c r="A159" s="48">
        <v>153</v>
      </c>
      <c r="B159" s="31" t="s">
        <v>113</v>
      </c>
      <c r="C159" s="1" t="s">
        <v>232</v>
      </c>
      <c r="D159" s="17"/>
      <c r="E159" s="17"/>
      <c r="F159" s="17"/>
      <c r="G159" s="17"/>
      <c r="H159" s="17"/>
      <c r="I159" s="17"/>
      <c r="J159" s="17"/>
      <c r="K159" s="21"/>
      <c r="L159" s="21">
        <v>376</v>
      </c>
      <c r="M159" s="163">
        <v>363</v>
      </c>
      <c r="N159" s="228">
        <v>342</v>
      </c>
      <c r="O159" s="200">
        <v>354</v>
      </c>
      <c r="P159" s="21">
        <v>336</v>
      </c>
      <c r="Q159" s="21">
        <v>327</v>
      </c>
      <c r="R159" s="21">
        <v>348</v>
      </c>
      <c r="S159" s="21">
        <v>324</v>
      </c>
      <c r="T159" s="21">
        <v>306</v>
      </c>
      <c r="U159" s="21">
        <v>276</v>
      </c>
      <c r="V159" s="21">
        <v>277</v>
      </c>
      <c r="W159" s="21">
        <v>261</v>
      </c>
      <c r="X159" s="21">
        <v>238</v>
      </c>
      <c r="Y159" s="21">
        <v>225</v>
      </c>
      <c r="Z159" s="21">
        <v>218</v>
      </c>
      <c r="AA159" s="21">
        <v>214</v>
      </c>
      <c r="AB159" s="21">
        <v>188</v>
      </c>
      <c r="AC159" s="21">
        <v>173</v>
      </c>
      <c r="AD159" s="21">
        <v>345</v>
      </c>
      <c r="AE159" s="109" t="s">
        <v>233</v>
      </c>
      <c r="AF159" s="109" t="s">
        <v>233</v>
      </c>
      <c r="AG159" s="109" t="s">
        <v>233</v>
      </c>
      <c r="AH159" s="109" t="s">
        <v>233</v>
      </c>
      <c r="AI159" s="109" t="s">
        <v>233</v>
      </c>
      <c r="AJ159" s="109" t="s">
        <v>233</v>
      </c>
      <c r="AK159" s="109" t="s">
        <v>233</v>
      </c>
      <c r="AL159" s="109" t="s">
        <v>233</v>
      </c>
      <c r="AM159" s="109" t="s">
        <v>233</v>
      </c>
      <c r="AN159" s="16"/>
      <c r="AO159" s="16"/>
      <c r="AP159" s="16"/>
      <c r="AQ159" s="36" t="s">
        <v>232</v>
      </c>
      <c r="AR159" s="36" t="s">
        <v>113</v>
      </c>
      <c r="AS159" s="74" t="s">
        <v>288</v>
      </c>
      <c r="AT159" s="71"/>
    </row>
    <row r="160" spans="1:82" s="5" customFormat="1" ht="9.9499999999999993" customHeight="1">
      <c r="A160" s="48">
        <v>154</v>
      </c>
      <c r="B160" s="31" t="s">
        <v>113</v>
      </c>
      <c r="C160" s="1" t="s">
        <v>119</v>
      </c>
      <c r="D160" s="17"/>
      <c r="E160" s="17"/>
      <c r="F160" s="17"/>
      <c r="G160" s="17"/>
      <c r="H160" s="17"/>
      <c r="I160" s="17"/>
      <c r="J160" s="17"/>
      <c r="K160" s="21"/>
      <c r="L160" s="21">
        <v>977</v>
      </c>
      <c r="M160" s="163">
        <v>864</v>
      </c>
      <c r="N160" s="228">
        <v>1292</v>
      </c>
      <c r="O160" s="200">
        <v>1255</v>
      </c>
      <c r="P160" s="21">
        <v>1310</v>
      </c>
      <c r="Q160" s="21">
        <v>1389</v>
      </c>
      <c r="R160" s="21">
        <v>1323</v>
      </c>
      <c r="S160" s="21">
        <v>1285</v>
      </c>
      <c r="T160" s="21">
        <v>1217</v>
      </c>
      <c r="U160" s="21">
        <v>1082</v>
      </c>
      <c r="V160" s="21">
        <v>926</v>
      </c>
      <c r="W160" s="21">
        <v>1046</v>
      </c>
      <c r="X160" s="21">
        <v>998</v>
      </c>
      <c r="Y160" s="21">
        <v>819</v>
      </c>
      <c r="Z160" s="21">
        <v>863</v>
      </c>
      <c r="AA160" s="21">
        <v>895</v>
      </c>
      <c r="AB160" s="21">
        <v>908</v>
      </c>
      <c r="AC160" s="21">
        <v>907</v>
      </c>
      <c r="AD160" s="21">
        <v>848</v>
      </c>
      <c r="AE160" s="21">
        <v>798</v>
      </c>
      <c r="AF160" s="21">
        <v>711</v>
      </c>
      <c r="AG160" s="21">
        <v>713</v>
      </c>
      <c r="AH160" s="21">
        <v>651</v>
      </c>
      <c r="AI160" s="21">
        <v>27</v>
      </c>
      <c r="AJ160" s="21">
        <v>491</v>
      </c>
      <c r="AK160" s="21">
        <v>717</v>
      </c>
      <c r="AL160" s="21">
        <v>675</v>
      </c>
      <c r="AM160" s="21">
        <v>666</v>
      </c>
      <c r="AN160" s="16"/>
      <c r="AO160" s="16"/>
      <c r="AP160" s="16"/>
      <c r="AQ160" s="36" t="s">
        <v>119</v>
      </c>
      <c r="AR160" s="36" t="s">
        <v>113</v>
      </c>
      <c r="AS160" s="74" t="s">
        <v>288</v>
      </c>
      <c r="AT160" s="71"/>
    </row>
    <row r="161" spans="1:82" s="5" customFormat="1" ht="9.9499999999999993" customHeight="1">
      <c r="A161" s="48">
        <v>155</v>
      </c>
      <c r="B161" s="31" t="s">
        <v>113</v>
      </c>
      <c r="C161" s="1" t="s">
        <v>120</v>
      </c>
      <c r="D161" s="17"/>
      <c r="E161" s="17"/>
      <c r="F161" s="17"/>
      <c r="G161" s="17"/>
      <c r="H161" s="17"/>
      <c r="I161" s="17"/>
      <c r="J161" s="17"/>
      <c r="K161" s="21"/>
      <c r="L161" s="21">
        <v>1877</v>
      </c>
      <c r="M161" s="163">
        <v>2476</v>
      </c>
      <c r="N161" s="228">
        <v>2797</v>
      </c>
      <c r="O161" s="200">
        <v>3069</v>
      </c>
      <c r="P161" s="21">
        <v>3189</v>
      </c>
      <c r="Q161" s="21">
        <v>3192</v>
      </c>
      <c r="R161" s="21">
        <v>3163</v>
      </c>
      <c r="S161" s="21">
        <v>3251</v>
      </c>
      <c r="T161" s="21">
        <v>3231</v>
      </c>
      <c r="U161" s="21">
        <v>3169</v>
      </c>
      <c r="V161" s="21">
        <v>3108</v>
      </c>
      <c r="W161" s="21">
        <v>3050</v>
      </c>
      <c r="X161" s="21">
        <v>3105</v>
      </c>
      <c r="Y161" s="21">
        <v>3058</v>
      </c>
      <c r="Z161" s="21">
        <v>2966</v>
      </c>
      <c r="AA161" s="21">
        <v>2887</v>
      </c>
      <c r="AB161" s="21">
        <v>2826</v>
      </c>
      <c r="AC161" s="21">
        <v>2817</v>
      </c>
      <c r="AD161" s="21">
        <v>2766</v>
      </c>
      <c r="AE161" s="21">
        <v>2686</v>
      </c>
      <c r="AF161" s="21">
        <v>2684</v>
      </c>
      <c r="AG161" s="21">
        <v>2568</v>
      </c>
      <c r="AH161" s="21">
        <v>2403</v>
      </c>
      <c r="AI161" s="21">
        <v>2060</v>
      </c>
      <c r="AJ161" s="21">
        <v>1840</v>
      </c>
      <c r="AK161" s="21">
        <v>2586</v>
      </c>
      <c r="AL161" s="21">
        <v>2595</v>
      </c>
      <c r="AM161" s="21">
        <v>2593</v>
      </c>
      <c r="AN161" s="21"/>
      <c r="AO161" s="21"/>
      <c r="AP161" s="21"/>
      <c r="AQ161" s="36" t="s">
        <v>120</v>
      </c>
      <c r="AR161" s="36" t="s">
        <v>113</v>
      </c>
      <c r="AS161" s="74" t="s">
        <v>288</v>
      </c>
      <c r="AT161" s="71"/>
    </row>
    <row r="162" spans="1:82" s="5" customFormat="1" ht="9.9499999999999993" customHeight="1">
      <c r="A162" s="48">
        <v>156</v>
      </c>
      <c r="B162" s="31" t="s">
        <v>113</v>
      </c>
      <c r="C162" s="1" t="s">
        <v>234</v>
      </c>
      <c r="D162" s="17"/>
      <c r="E162" s="17"/>
      <c r="F162" s="17"/>
      <c r="G162" s="17"/>
      <c r="H162" s="17"/>
      <c r="I162" s="17"/>
      <c r="J162" s="17"/>
      <c r="K162" s="21"/>
      <c r="L162" s="21">
        <v>39929</v>
      </c>
      <c r="M162" s="163">
        <v>43071</v>
      </c>
      <c r="N162" s="228">
        <v>46901</v>
      </c>
      <c r="O162" s="200">
        <v>51035</v>
      </c>
      <c r="P162" s="21">
        <v>52771</v>
      </c>
      <c r="Q162" s="21">
        <v>54428</v>
      </c>
      <c r="R162" s="21">
        <v>55519</v>
      </c>
      <c r="S162" s="21">
        <v>56962</v>
      </c>
      <c r="T162" s="21">
        <v>57667</v>
      </c>
      <c r="U162" s="21">
        <v>58293</v>
      </c>
      <c r="V162" s="21">
        <v>56963</v>
      </c>
      <c r="W162" s="21">
        <v>56861</v>
      </c>
      <c r="X162" s="21">
        <v>57385</v>
      </c>
      <c r="Y162" s="21">
        <v>56882</v>
      </c>
      <c r="Z162" s="21">
        <v>55347</v>
      </c>
      <c r="AA162" s="21">
        <v>54661</v>
      </c>
      <c r="AB162" s="21">
        <v>54715</v>
      </c>
      <c r="AC162" s="21">
        <v>55064</v>
      </c>
      <c r="AD162" s="21">
        <v>54507</v>
      </c>
      <c r="AE162" s="21">
        <v>53418</v>
      </c>
      <c r="AF162" s="21">
        <v>52295</v>
      </c>
      <c r="AG162" s="21">
        <v>50077</v>
      </c>
      <c r="AH162" s="21">
        <v>50077</v>
      </c>
      <c r="AI162" s="21">
        <v>50026</v>
      </c>
      <c r="AJ162" s="21">
        <v>54363</v>
      </c>
      <c r="AK162" s="21">
        <v>56370</v>
      </c>
      <c r="AL162" s="21">
        <v>56507</v>
      </c>
      <c r="AM162" s="21">
        <v>63300</v>
      </c>
      <c r="AN162" s="21"/>
      <c r="AO162" s="21"/>
      <c r="AP162" s="21"/>
      <c r="AQ162" s="36" t="s">
        <v>234</v>
      </c>
      <c r="AR162" s="36" t="s">
        <v>113</v>
      </c>
      <c r="AS162" s="74" t="s">
        <v>288</v>
      </c>
      <c r="AT162" s="71" t="s">
        <v>236</v>
      </c>
    </row>
    <row r="163" spans="1:82" s="5" customFormat="1" ht="9.9499999999999993" customHeight="1">
      <c r="A163" s="48">
        <v>157</v>
      </c>
      <c r="B163" s="31" t="s">
        <v>113</v>
      </c>
      <c r="C163" s="1" t="s">
        <v>235</v>
      </c>
      <c r="D163" s="17"/>
      <c r="E163" s="17"/>
      <c r="F163" s="17"/>
      <c r="G163" s="17"/>
      <c r="H163" s="17"/>
      <c r="I163" s="17"/>
      <c r="J163" s="17"/>
      <c r="K163" s="21"/>
      <c r="L163" s="109" t="s">
        <v>233</v>
      </c>
      <c r="M163" s="174" t="s">
        <v>233</v>
      </c>
      <c r="N163" s="229" t="s">
        <v>233</v>
      </c>
      <c r="O163" s="201" t="s">
        <v>233</v>
      </c>
      <c r="P163" s="109" t="s">
        <v>233</v>
      </c>
      <c r="Q163" s="109" t="s">
        <v>233</v>
      </c>
      <c r="R163" s="109" t="s">
        <v>233</v>
      </c>
      <c r="S163" s="109" t="s">
        <v>233</v>
      </c>
      <c r="T163" s="109" t="s">
        <v>233</v>
      </c>
      <c r="U163" s="109" t="s">
        <v>233</v>
      </c>
      <c r="V163" s="109" t="s">
        <v>233</v>
      </c>
      <c r="W163" s="109" t="s">
        <v>233</v>
      </c>
      <c r="X163" s="109" t="s">
        <v>233</v>
      </c>
      <c r="Y163" s="109" t="s">
        <v>233</v>
      </c>
      <c r="Z163" s="109" t="s">
        <v>233</v>
      </c>
      <c r="AA163" s="109" t="s">
        <v>233</v>
      </c>
      <c r="AB163" s="109" t="s">
        <v>233</v>
      </c>
      <c r="AC163" s="109" t="s">
        <v>233</v>
      </c>
      <c r="AD163" s="21">
        <v>132</v>
      </c>
      <c r="AE163" s="21">
        <v>1837</v>
      </c>
      <c r="AF163" s="21">
        <v>2569</v>
      </c>
      <c r="AG163" s="21">
        <v>2570</v>
      </c>
      <c r="AH163" s="21">
        <v>2559</v>
      </c>
      <c r="AI163" s="21">
        <v>1767</v>
      </c>
      <c r="AJ163" s="21">
        <v>2870</v>
      </c>
      <c r="AK163" s="21">
        <v>3496</v>
      </c>
      <c r="AL163" s="21">
        <v>3674</v>
      </c>
      <c r="AM163" s="21">
        <v>3761</v>
      </c>
      <c r="AN163" s="21"/>
      <c r="AO163" s="21"/>
      <c r="AP163" s="21"/>
      <c r="AQ163" s="36" t="s">
        <v>235</v>
      </c>
      <c r="AR163" s="36" t="s">
        <v>113</v>
      </c>
      <c r="AS163" s="74" t="s">
        <v>288</v>
      </c>
      <c r="AT163" s="71"/>
    </row>
    <row r="164" spans="1:82" s="5" customFormat="1" ht="9.9499999999999993" customHeight="1">
      <c r="A164" s="48">
        <v>158</v>
      </c>
      <c r="B164" s="79" t="s">
        <v>113</v>
      </c>
      <c r="C164" s="26" t="s">
        <v>245</v>
      </c>
      <c r="D164" s="23"/>
      <c r="E164" s="23"/>
      <c r="F164" s="23"/>
      <c r="G164" s="23"/>
      <c r="H164" s="23"/>
      <c r="I164" s="23"/>
      <c r="J164" s="23"/>
      <c r="K164" s="23"/>
      <c r="L164" s="23">
        <f t="shared" ref="L164:AC164" si="20">(L162+L161+L160+L159)/1000</f>
        <v>43.158999999999999</v>
      </c>
      <c r="M164" s="173">
        <f t="shared" si="20"/>
        <v>46.774000000000001</v>
      </c>
      <c r="N164" s="222">
        <f t="shared" si="20"/>
        <v>51.332000000000001</v>
      </c>
      <c r="O164" s="199">
        <f t="shared" si="20"/>
        <v>55.713000000000001</v>
      </c>
      <c r="P164" s="23">
        <f t="shared" si="20"/>
        <v>57.606000000000002</v>
      </c>
      <c r="Q164" s="23">
        <f t="shared" si="20"/>
        <v>59.335999999999999</v>
      </c>
      <c r="R164" s="23">
        <f t="shared" si="20"/>
        <v>60.353000000000002</v>
      </c>
      <c r="S164" s="23">
        <f t="shared" si="20"/>
        <v>61.822000000000003</v>
      </c>
      <c r="T164" s="23">
        <f t="shared" si="20"/>
        <v>62.420999999999999</v>
      </c>
      <c r="U164" s="23">
        <f t="shared" si="20"/>
        <v>62.82</v>
      </c>
      <c r="V164" s="23">
        <f t="shared" si="20"/>
        <v>61.274000000000001</v>
      </c>
      <c r="W164" s="23">
        <f t="shared" si="20"/>
        <v>61.218000000000004</v>
      </c>
      <c r="X164" s="23">
        <f t="shared" si="20"/>
        <v>61.725999999999999</v>
      </c>
      <c r="Y164" s="23">
        <f t="shared" si="20"/>
        <v>60.984000000000002</v>
      </c>
      <c r="Z164" s="23">
        <f t="shared" si="20"/>
        <v>59.393999999999998</v>
      </c>
      <c r="AA164" s="23">
        <f t="shared" si="20"/>
        <v>58.656999999999996</v>
      </c>
      <c r="AB164" s="23">
        <f t="shared" si="20"/>
        <v>58.637</v>
      </c>
      <c r="AC164" s="23">
        <f t="shared" si="20"/>
        <v>58.960999999999999</v>
      </c>
      <c r="AD164" s="23">
        <f>(AD163+AD162+AD161+AD160+AD159)/1000</f>
        <v>58.597999999999999</v>
      </c>
      <c r="AE164" s="23">
        <f t="shared" ref="AE164:AM164" si="21">(AE163+AE162+AE161+AE160)/1000</f>
        <v>58.738999999999997</v>
      </c>
      <c r="AF164" s="23">
        <f t="shared" si="21"/>
        <v>58.259</v>
      </c>
      <c r="AG164" s="23">
        <f t="shared" si="21"/>
        <v>55.927999999999997</v>
      </c>
      <c r="AH164" s="23">
        <f t="shared" si="21"/>
        <v>55.69</v>
      </c>
      <c r="AI164" s="23">
        <f t="shared" si="21"/>
        <v>53.88</v>
      </c>
      <c r="AJ164" s="23">
        <f t="shared" si="21"/>
        <v>59.564</v>
      </c>
      <c r="AK164" s="23">
        <f t="shared" si="21"/>
        <v>63.168999999999997</v>
      </c>
      <c r="AL164" s="23">
        <f t="shared" si="21"/>
        <v>63.451000000000001</v>
      </c>
      <c r="AM164" s="24">
        <f t="shared" si="21"/>
        <v>70.319999999999993</v>
      </c>
      <c r="AN164" s="24"/>
      <c r="AO164" s="24"/>
      <c r="AP164" s="24"/>
      <c r="AQ164" s="44" t="s">
        <v>245</v>
      </c>
      <c r="AR164" s="44" t="s">
        <v>113</v>
      </c>
      <c r="AS164" s="73" t="s">
        <v>288</v>
      </c>
      <c r="AT164" s="72"/>
      <c r="BC164" s="84"/>
      <c r="BD164" s="84"/>
    </row>
    <row r="165" spans="1:82" s="5" customFormat="1" ht="9.9499999999999993" customHeight="1">
      <c r="A165" s="48">
        <v>159</v>
      </c>
      <c r="B165" s="31" t="s">
        <v>113</v>
      </c>
      <c r="C165" s="1" t="s">
        <v>271</v>
      </c>
      <c r="D165" s="20"/>
      <c r="E165" s="20"/>
      <c r="F165" s="20"/>
      <c r="G165" s="20"/>
      <c r="H165" s="20"/>
      <c r="I165" s="20"/>
      <c r="J165" s="20"/>
      <c r="K165" s="20">
        <v>9304</v>
      </c>
      <c r="L165" s="20">
        <v>15685</v>
      </c>
      <c r="M165" s="164">
        <v>17764</v>
      </c>
      <c r="N165" s="222">
        <v>19813</v>
      </c>
      <c r="O165" s="200">
        <v>21849</v>
      </c>
      <c r="P165" s="21">
        <v>22663</v>
      </c>
      <c r="Q165" s="21">
        <v>22733</v>
      </c>
      <c r="R165" s="21">
        <v>22311</v>
      </c>
      <c r="S165" s="20">
        <v>22236</v>
      </c>
      <c r="T165" s="20">
        <v>23215</v>
      </c>
      <c r="U165" s="20">
        <v>23337</v>
      </c>
      <c r="V165" s="20">
        <v>22594</v>
      </c>
      <c r="W165" s="20">
        <v>22217</v>
      </c>
      <c r="X165" s="20">
        <v>21877</v>
      </c>
      <c r="Y165" s="20">
        <v>21766</v>
      </c>
      <c r="Z165" s="20">
        <v>21220</v>
      </c>
      <c r="AA165" s="20">
        <v>21177</v>
      </c>
      <c r="AB165" s="20">
        <v>21883</v>
      </c>
      <c r="AC165" s="20">
        <v>22209</v>
      </c>
      <c r="AD165" s="20">
        <v>22583</v>
      </c>
      <c r="AE165" s="20">
        <v>22600</v>
      </c>
      <c r="AF165" s="20">
        <v>22767</v>
      </c>
      <c r="AG165" s="20">
        <v>22497</v>
      </c>
      <c r="AH165" s="20">
        <v>22528</v>
      </c>
      <c r="AI165" s="20">
        <v>22146</v>
      </c>
      <c r="AJ165" s="20">
        <v>24886</v>
      </c>
      <c r="AK165" s="20">
        <v>26596</v>
      </c>
      <c r="AL165" s="20">
        <v>27814</v>
      </c>
      <c r="AM165" s="20">
        <v>32092</v>
      </c>
      <c r="AN165" s="21"/>
      <c r="AO165" s="21"/>
      <c r="AP165" s="21"/>
      <c r="AQ165" s="36" t="s">
        <v>271</v>
      </c>
      <c r="AR165" s="36" t="s">
        <v>113</v>
      </c>
      <c r="AS165" s="71" t="s">
        <v>308</v>
      </c>
      <c r="AT165" s="74"/>
      <c r="BC165" s="84"/>
      <c r="BD165" s="84"/>
    </row>
    <row r="166" spans="1:82" s="5" customFormat="1" ht="9.9499999999999993" customHeight="1">
      <c r="A166" s="48">
        <v>160</v>
      </c>
      <c r="B166" s="31" t="s">
        <v>113</v>
      </c>
      <c r="C166" s="1" t="s">
        <v>272</v>
      </c>
      <c r="D166" s="20"/>
      <c r="E166" s="20"/>
      <c r="F166" s="20"/>
      <c r="G166" s="20"/>
      <c r="H166" s="20"/>
      <c r="I166" s="20"/>
      <c r="J166" s="20"/>
      <c r="K166" s="20">
        <v>17962</v>
      </c>
      <c r="L166" s="20">
        <v>24244</v>
      </c>
      <c r="M166" s="164">
        <v>25307</v>
      </c>
      <c r="N166" s="222">
        <v>27088</v>
      </c>
      <c r="O166" s="200">
        <v>29185</v>
      </c>
      <c r="P166" s="21">
        <v>30108</v>
      </c>
      <c r="Q166" s="21">
        <v>31695</v>
      </c>
      <c r="R166" s="21">
        <v>33208</v>
      </c>
      <c r="S166" s="20">
        <v>34726</v>
      </c>
      <c r="T166" s="20">
        <v>34452</v>
      </c>
      <c r="U166" s="20">
        <v>34956</v>
      </c>
      <c r="V166" s="20">
        <v>34369</v>
      </c>
      <c r="W166" s="20">
        <v>34644</v>
      </c>
      <c r="X166" s="20">
        <v>35508</v>
      </c>
      <c r="Y166" s="20">
        <v>35116</v>
      </c>
      <c r="Z166" s="20">
        <v>34127</v>
      </c>
      <c r="AA166" s="20">
        <v>33484</v>
      </c>
      <c r="AB166" s="20">
        <v>32832</v>
      </c>
      <c r="AC166" s="20">
        <v>32855</v>
      </c>
      <c r="AD166" s="20">
        <v>31924</v>
      </c>
      <c r="AE166" s="20">
        <v>30818</v>
      </c>
      <c r="AF166" s="20">
        <v>29528</v>
      </c>
      <c r="AG166" s="20">
        <v>28174</v>
      </c>
      <c r="AH166" s="20">
        <v>27549</v>
      </c>
      <c r="AI166" s="20">
        <v>27880</v>
      </c>
      <c r="AJ166" s="20">
        <v>29477</v>
      </c>
      <c r="AK166" s="20">
        <v>29774</v>
      </c>
      <c r="AL166" s="20">
        <v>28693</v>
      </c>
      <c r="AM166" s="20">
        <v>30639</v>
      </c>
      <c r="AN166" s="21"/>
      <c r="AO166" s="21"/>
      <c r="AP166" s="21"/>
      <c r="AQ166" s="36" t="s">
        <v>272</v>
      </c>
      <c r="AR166" s="36" t="s">
        <v>113</v>
      </c>
      <c r="AS166" s="71" t="s">
        <v>308</v>
      </c>
      <c r="AT166" s="74"/>
      <c r="BC166" s="4"/>
      <c r="BD166" s="4"/>
    </row>
    <row r="167" spans="1:82" s="5" customFormat="1" ht="9.9499999999999993" customHeight="1">
      <c r="A167" s="48">
        <v>161</v>
      </c>
      <c r="B167" s="79" t="s">
        <v>113</v>
      </c>
      <c r="C167" s="26" t="s">
        <v>273</v>
      </c>
      <c r="D167" s="23"/>
      <c r="E167" s="23"/>
      <c r="F167" s="23"/>
      <c r="G167" s="23"/>
      <c r="H167" s="23"/>
      <c r="I167" s="23"/>
      <c r="J167" s="23"/>
      <c r="K167" s="23">
        <v>27266</v>
      </c>
      <c r="L167" s="23">
        <v>39929</v>
      </c>
      <c r="M167" s="173">
        <v>43071</v>
      </c>
      <c r="N167" s="222">
        <v>46901</v>
      </c>
      <c r="O167" s="199">
        <v>51034</v>
      </c>
      <c r="P167" s="23">
        <v>52771</v>
      </c>
      <c r="Q167" s="23">
        <v>54428</v>
      </c>
      <c r="R167" s="23">
        <v>55519</v>
      </c>
      <c r="S167" s="23">
        <v>56962</v>
      </c>
      <c r="T167" s="23">
        <v>57667</v>
      </c>
      <c r="U167" s="23">
        <v>58293</v>
      </c>
      <c r="V167" s="23">
        <v>56963</v>
      </c>
      <c r="W167" s="23">
        <v>56861</v>
      </c>
      <c r="X167" s="23">
        <v>57385</v>
      </c>
      <c r="Y167" s="23">
        <v>56882</v>
      </c>
      <c r="Z167" s="23">
        <v>55347</v>
      </c>
      <c r="AA167" s="23">
        <v>54661</v>
      </c>
      <c r="AB167" s="23">
        <v>54715</v>
      </c>
      <c r="AC167" s="23">
        <v>55064</v>
      </c>
      <c r="AD167" s="23">
        <v>54507</v>
      </c>
      <c r="AE167" s="23">
        <v>53418</v>
      </c>
      <c r="AF167" s="23">
        <v>52295</v>
      </c>
      <c r="AG167" s="23">
        <v>50671</v>
      </c>
      <c r="AH167" s="23">
        <v>50077</v>
      </c>
      <c r="AI167" s="23">
        <v>50026</v>
      </c>
      <c r="AJ167" s="23">
        <v>54363</v>
      </c>
      <c r="AK167" s="23">
        <v>56370</v>
      </c>
      <c r="AL167" s="23">
        <v>56507</v>
      </c>
      <c r="AM167" s="24">
        <v>62731</v>
      </c>
      <c r="AN167" s="24"/>
      <c r="AO167" s="24"/>
      <c r="AP167" s="24"/>
      <c r="AQ167" s="44" t="s">
        <v>273</v>
      </c>
      <c r="AR167" s="44" t="s">
        <v>113</v>
      </c>
      <c r="AS167" s="72" t="s">
        <v>308</v>
      </c>
      <c r="AT167" s="73"/>
      <c r="BC167" s="4"/>
      <c r="BD167" s="4"/>
    </row>
    <row r="168" spans="1:82" s="5" customFormat="1" ht="9.9499999999999993" customHeight="1">
      <c r="A168" s="48">
        <v>162</v>
      </c>
      <c r="B168" s="31" t="s">
        <v>113</v>
      </c>
      <c r="C168" s="1" t="s">
        <v>425</v>
      </c>
      <c r="D168" s="20"/>
      <c r="E168" s="20"/>
      <c r="F168" s="20"/>
      <c r="G168" s="20"/>
      <c r="H168" s="20"/>
      <c r="I168" s="20"/>
      <c r="J168" s="20"/>
      <c r="K168" s="20"/>
      <c r="L168" s="20"/>
      <c r="M168" s="164"/>
      <c r="N168" s="222"/>
      <c r="O168" s="191"/>
      <c r="P168" s="20"/>
      <c r="Q168" s="20"/>
      <c r="R168" s="20"/>
      <c r="S168" s="20"/>
      <c r="T168" s="20"/>
      <c r="U168" s="20"/>
      <c r="V168" s="20"/>
      <c r="W168" s="20"/>
      <c r="X168" s="20"/>
      <c r="Y168" s="20"/>
      <c r="Z168" s="20"/>
      <c r="AA168" s="20"/>
      <c r="AB168" s="20"/>
      <c r="AC168" s="20">
        <v>97.870199999999997</v>
      </c>
      <c r="AD168" s="20">
        <v>97.491799999999998</v>
      </c>
      <c r="AE168" s="21">
        <v>100.681</v>
      </c>
      <c r="AF168" s="20">
        <v>101.4298</v>
      </c>
      <c r="AG168" s="21">
        <v>99.871600000000001</v>
      </c>
      <c r="AH168" s="21">
        <v>96.678399999999996</v>
      </c>
      <c r="AI168" s="21">
        <v>91.518100000000004</v>
      </c>
      <c r="AJ168" s="21">
        <v>98.554400000000001</v>
      </c>
      <c r="AK168" s="21">
        <v>102.5617</v>
      </c>
      <c r="AL168" s="21">
        <v>103.0919</v>
      </c>
      <c r="AM168" s="21"/>
      <c r="AN168" s="21"/>
      <c r="AO168" s="21"/>
      <c r="AP168" s="21"/>
      <c r="AQ168" s="36" t="s">
        <v>425</v>
      </c>
      <c r="AR168" s="36" t="s">
        <v>113</v>
      </c>
      <c r="AS168" s="71" t="s">
        <v>397</v>
      </c>
      <c r="AT168" s="74"/>
      <c r="BC168" s="4"/>
      <c r="BD168" s="4"/>
    </row>
    <row r="169" spans="1:82" s="5" customFormat="1" ht="9.9499999999999993" customHeight="1">
      <c r="A169" s="48">
        <v>163</v>
      </c>
      <c r="B169" s="31" t="s">
        <v>113</v>
      </c>
      <c r="C169" s="1" t="s">
        <v>426</v>
      </c>
      <c r="D169" s="20"/>
      <c r="E169" s="20"/>
      <c r="F169" s="20"/>
      <c r="G169" s="20"/>
      <c r="H169" s="20"/>
      <c r="I169" s="20"/>
      <c r="J169" s="20"/>
      <c r="K169" s="20"/>
      <c r="L169" s="20"/>
      <c r="M169" s="164"/>
      <c r="N169" s="222"/>
      <c r="O169" s="191"/>
      <c r="P169" s="20"/>
      <c r="Q169" s="20"/>
      <c r="R169" s="20"/>
      <c r="S169" s="20"/>
      <c r="T169" s="20"/>
      <c r="U169" s="20"/>
      <c r="V169" s="20"/>
      <c r="W169" s="20"/>
      <c r="X169" s="20"/>
      <c r="Y169" s="20"/>
      <c r="Z169" s="20"/>
      <c r="AA169" s="20"/>
      <c r="AB169" s="20"/>
      <c r="AC169" s="20">
        <v>56.204699999999995</v>
      </c>
      <c r="AD169" s="20">
        <v>55.9377</v>
      </c>
      <c r="AE169" s="21">
        <v>56.173199999999994</v>
      </c>
      <c r="AF169" s="20">
        <v>55.855199999999996</v>
      </c>
      <c r="AG169" s="21">
        <v>54.090600000000002</v>
      </c>
      <c r="AH169" s="21">
        <v>53.416499999999999</v>
      </c>
      <c r="AI169" s="21">
        <v>52.514199999999995</v>
      </c>
      <c r="AJ169" s="21">
        <v>58.000399999999999</v>
      </c>
      <c r="AK169" s="21">
        <v>60.664199999999994</v>
      </c>
      <c r="AL169" s="21">
        <v>60.918300000000002</v>
      </c>
      <c r="AM169" s="21"/>
      <c r="AN169" s="21"/>
      <c r="AO169" s="21"/>
      <c r="AP169" s="21"/>
      <c r="AQ169" s="36" t="s">
        <v>426</v>
      </c>
      <c r="AR169" s="36" t="s">
        <v>113</v>
      </c>
      <c r="AS169" s="71" t="s">
        <v>397</v>
      </c>
      <c r="AT169" s="74"/>
      <c r="BC169" s="4"/>
      <c r="BD169" s="4"/>
    </row>
    <row r="170" spans="1:82" s="5" customFormat="1" ht="9.9499999999999993" customHeight="1">
      <c r="A170" s="48">
        <v>164</v>
      </c>
      <c r="B170" s="31" t="s">
        <v>113</v>
      </c>
      <c r="C170" s="1" t="s">
        <v>423</v>
      </c>
      <c r="D170" s="20"/>
      <c r="E170" s="20"/>
      <c r="F170" s="20"/>
      <c r="G170" s="20"/>
      <c r="H170" s="20"/>
      <c r="I170" s="20"/>
      <c r="J170" s="20"/>
      <c r="K170" s="20"/>
      <c r="L170" s="20"/>
      <c r="M170" s="164"/>
      <c r="N170" s="222"/>
      <c r="O170" s="191"/>
      <c r="P170" s="20"/>
      <c r="Q170" s="20"/>
      <c r="R170" s="20"/>
      <c r="S170" s="20"/>
      <c r="T170" s="20"/>
      <c r="U170" s="20"/>
      <c r="V170" s="20"/>
      <c r="W170" s="20"/>
      <c r="X170" s="20"/>
      <c r="Y170" s="20"/>
      <c r="Z170" s="20"/>
      <c r="AA170" s="20"/>
      <c r="AB170" s="20"/>
      <c r="AC170" s="20">
        <v>1814.9449999999999</v>
      </c>
      <c r="AD170" s="20">
        <v>1762.001</v>
      </c>
      <c r="AE170" s="21">
        <v>1787.306</v>
      </c>
      <c r="AF170" s="20">
        <v>1605.877</v>
      </c>
      <c r="AG170" s="21">
        <v>1554.768</v>
      </c>
      <c r="AH170" s="21">
        <v>1463.25</v>
      </c>
      <c r="AI170" s="21">
        <v>561.84100000000001</v>
      </c>
      <c r="AJ170" s="21">
        <v>1270.903</v>
      </c>
      <c r="AK170" s="21">
        <v>1541.335</v>
      </c>
      <c r="AL170" s="21">
        <v>1430.76</v>
      </c>
      <c r="AM170" s="21"/>
      <c r="AN170" s="21"/>
      <c r="AO170" s="21"/>
      <c r="AP170" s="21"/>
      <c r="AQ170" s="36" t="s">
        <v>423</v>
      </c>
      <c r="AR170" s="36" t="s">
        <v>113</v>
      </c>
      <c r="AS170" s="71" t="s">
        <v>397</v>
      </c>
      <c r="AT170" s="74"/>
      <c r="BC170" s="4"/>
      <c r="BD170" s="4"/>
    </row>
    <row r="171" spans="1:82" s="5" customFormat="1" ht="9.9499999999999993" customHeight="1">
      <c r="A171" s="48">
        <v>165</v>
      </c>
      <c r="B171" s="31" t="s">
        <v>113</v>
      </c>
      <c r="C171" s="1" t="s">
        <v>424</v>
      </c>
      <c r="D171" s="20"/>
      <c r="E171" s="20"/>
      <c r="F171" s="20"/>
      <c r="G171" s="20"/>
      <c r="H171" s="20"/>
      <c r="I171" s="20"/>
      <c r="J171" s="20"/>
      <c r="K171" s="20"/>
      <c r="L171" s="20"/>
      <c r="M171" s="164"/>
      <c r="N171" s="222"/>
      <c r="O171" s="191"/>
      <c r="P171" s="20"/>
      <c r="Q171" s="20"/>
      <c r="R171" s="20"/>
      <c r="S171" s="20"/>
      <c r="T171" s="20"/>
      <c r="U171" s="20"/>
      <c r="V171" s="20"/>
      <c r="W171" s="20"/>
      <c r="X171" s="20"/>
      <c r="Y171" s="20"/>
      <c r="Z171" s="20"/>
      <c r="AA171" s="20"/>
      <c r="AB171" s="20"/>
      <c r="AC171" s="20">
        <v>708.50099999999998</v>
      </c>
      <c r="AD171" s="20">
        <v>560.31899999999996</v>
      </c>
      <c r="AE171" s="21">
        <v>533.447</v>
      </c>
      <c r="AF171" s="20">
        <v>454.60300000000001</v>
      </c>
      <c r="AG171" s="21">
        <v>479.214</v>
      </c>
      <c r="AH171" s="21">
        <v>464.65100000000001</v>
      </c>
      <c r="AI171" s="18">
        <v>0.35699999999999998</v>
      </c>
      <c r="AJ171" s="21">
        <v>347.91899999999998</v>
      </c>
      <c r="AK171" s="21">
        <v>532.01</v>
      </c>
      <c r="AL171" s="21">
        <v>492.68299999999999</v>
      </c>
      <c r="AM171" s="21"/>
      <c r="AN171" s="21"/>
      <c r="AO171" s="21"/>
      <c r="AP171" s="21"/>
      <c r="AQ171" s="36" t="s">
        <v>424</v>
      </c>
      <c r="AR171" s="36" t="s">
        <v>113</v>
      </c>
      <c r="AS171" s="71" t="s">
        <v>397</v>
      </c>
      <c r="AT171" s="74"/>
      <c r="BC171" s="4"/>
      <c r="BD171" s="4"/>
    </row>
    <row r="172" spans="1:82" s="5" customFormat="1" ht="9.9499999999999993" customHeight="1">
      <c r="A172" s="48">
        <v>166</v>
      </c>
      <c r="B172" s="31" t="s">
        <v>113</v>
      </c>
      <c r="C172" s="1" t="s">
        <v>219</v>
      </c>
      <c r="D172" s="17"/>
      <c r="E172" s="17"/>
      <c r="F172" s="17"/>
      <c r="G172" s="17"/>
      <c r="H172" s="17"/>
      <c r="I172" s="17"/>
      <c r="J172" s="17"/>
      <c r="K172" s="17"/>
      <c r="L172" s="17"/>
      <c r="M172" s="171"/>
      <c r="N172" s="227"/>
      <c r="O172" s="197"/>
      <c r="P172" s="17"/>
      <c r="Q172" s="17"/>
      <c r="R172" s="17"/>
      <c r="S172" s="17"/>
      <c r="T172" s="17"/>
      <c r="U172" s="17"/>
      <c r="V172" s="17"/>
      <c r="W172" s="17"/>
      <c r="X172" s="17"/>
      <c r="Y172" s="17"/>
      <c r="Z172" s="17"/>
      <c r="AA172" s="17"/>
      <c r="AB172" s="18"/>
      <c r="AC172" s="17"/>
      <c r="AD172" s="18"/>
      <c r="AE172" s="18"/>
      <c r="AF172" s="18"/>
      <c r="AG172" s="18"/>
      <c r="AH172" s="18"/>
      <c r="AI172" s="18"/>
      <c r="AJ172" s="17">
        <v>0.77604799999999996</v>
      </c>
      <c r="AK172" s="17">
        <v>0.89227599999999996</v>
      </c>
      <c r="AL172" s="17">
        <v>0.94576400000000005</v>
      </c>
      <c r="AM172" s="21"/>
      <c r="AN172" s="21"/>
      <c r="AO172" s="21"/>
      <c r="AP172" s="21"/>
      <c r="AQ172" s="36" t="s">
        <v>219</v>
      </c>
      <c r="AR172" s="36" t="s">
        <v>113</v>
      </c>
      <c r="AS172" s="71" t="s">
        <v>307</v>
      </c>
      <c r="AT172" s="74" t="s">
        <v>321</v>
      </c>
      <c r="BC172" s="4"/>
      <c r="BD172" s="4"/>
    </row>
    <row r="173" spans="1:82" s="5" customFormat="1" ht="9.9499999999999993" customHeight="1">
      <c r="A173" s="48">
        <v>167</v>
      </c>
      <c r="B173" s="31" t="s">
        <v>113</v>
      </c>
      <c r="C173" s="1" t="s">
        <v>220</v>
      </c>
      <c r="D173" s="17"/>
      <c r="E173" s="17"/>
      <c r="F173" s="17"/>
      <c r="G173" s="17"/>
      <c r="H173" s="17"/>
      <c r="I173" s="17"/>
      <c r="J173" s="17"/>
      <c r="K173" s="17"/>
      <c r="L173" s="17"/>
      <c r="M173" s="171"/>
      <c r="N173" s="227"/>
      <c r="O173" s="197"/>
      <c r="P173" s="17"/>
      <c r="Q173" s="17"/>
      <c r="R173" s="17"/>
      <c r="S173" s="17"/>
      <c r="T173" s="17"/>
      <c r="U173" s="17"/>
      <c r="V173" s="17"/>
      <c r="W173" s="59"/>
      <c r="X173" s="17"/>
      <c r="Y173" s="17"/>
      <c r="Z173" s="17"/>
      <c r="AA173" s="17"/>
      <c r="AB173" s="18"/>
      <c r="AC173" s="17"/>
      <c r="AD173" s="18"/>
      <c r="AE173" s="18"/>
      <c r="AF173" s="18"/>
      <c r="AG173" s="18"/>
      <c r="AH173" s="18"/>
      <c r="AI173" s="18"/>
      <c r="AJ173" s="17">
        <v>1.2709029999999999</v>
      </c>
      <c r="AK173" s="17">
        <v>1.5413350000000001</v>
      </c>
      <c r="AL173" s="17">
        <v>1.43076</v>
      </c>
      <c r="AM173" s="21"/>
      <c r="AN173" s="21"/>
      <c r="AO173" s="21"/>
      <c r="AP173" s="21"/>
      <c r="AQ173" s="36" t="s">
        <v>220</v>
      </c>
      <c r="AR173" s="36" t="s">
        <v>113</v>
      </c>
      <c r="AS173" s="71" t="s">
        <v>307</v>
      </c>
      <c r="AT173" s="74" t="s">
        <v>321</v>
      </c>
      <c r="BC173" s="4"/>
      <c r="BD173" s="4"/>
    </row>
    <row r="174" spans="1:82" s="5" customFormat="1" ht="9.9499999999999993" customHeight="1">
      <c r="A174" s="48">
        <v>168</v>
      </c>
      <c r="B174" s="80" t="s">
        <v>113</v>
      </c>
      <c r="C174" s="26" t="s">
        <v>221</v>
      </c>
      <c r="D174" s="23"/>
      <c r="E174" s="23"/>
      <c r="F174" s="23"/>
      <c r="G174" s="23"/>
      <c r="H174" s="23"/>
      <c r="I174" s="23"/>
      <c r="J174" s="23"/>
      <c r="K174" s="23"/>
      <c r="L174" s="23"/>
      <c r="M174" s="173"/>
      <c r="N174" s="222"/>
      <c r="O174" s="199"/>
      <c r="P174" s="23"/>
      <c r="Q174" s="23"/>
      <c r="R174" s="23"/>
      <c r="S174" s="23"/>
      <c r="T174" s="23"/>
      <c r="U174" s="23"/>
      <c r="V174" s="23"/>
      <c r="W174" s="23"/>
      <c r="X174" s="23"/>
      <c r="Y174" s="23"/>
      <c r="Z174" s="23"/>
      <c r="AA174" s="23"/>
      <c r="AB174" s="23"/>
      <c r="AC174" s="23"/>
      <c r="AD174" s="23"/>
      <c r="AE174" s="23"/>
      <c r="AF174" s="23"/>
      <c r="AG174" s="23"/>
      <c r="AH174" s="23"/>
      <c r="AI174" s="23"/>
      <c r="AJ174" s="23">
        <f>(AJ173+AJ172)</f>
        <v>2.046951</v>
      </c>
      <c r="AK174" s="23">
        <f>(AK173+AK172)</f>
        <v>2.433611</v>
      </c>
      <c r="AL174" s="23">
        <f>(AL173+AL172)</f>
        <v>2.3765239999999999</v>
      </c>
      <c r="AM174" s="24"/>
      <c r="AN174" s="24"/>
      <c r="AO174" s="24"/>
      <c r="AP174" s="24"/>
      <c r="AQ174" s="44" t="s">
        <v>221</v>
      </c>
      <c r="AR174" s="36" t="s">
        <v>113</v>
      </c>
      <c r="AS174" s="71" t="s">
        <v>307</v>
      </c>
      <c r="AT174" s="73" t="s">
        <v>321</v>
      </c>
      <c r="BC174" s="4"/>
      <c r="BD174" s="4"/>
    </row>
    <row r="175" spans="1:82" s="5" customFormat="1" ht="9.9499999999999993" customHeight="1">
      <c r="A175" s="48">
        <v>169</v>
      </c>
      <c r="B175" s="31" t="s">
        <v>113</v>
      </c>
      <c r="C175" s="1" t="s">
        <v>228</v>
      </c>
      <c r="D175" s="20"/>
      <c r="E175" s="20"/>
      <c r="F175" s="20"/>
      <c r="G175" s="20"/>
      <c r="H175" s="20"/>
      <c r="I175" s="20"/>
      <c r="J175" s="20"/>
      <c r="K175" s="20"/>
      <c r="L175" s="20"/>
      <c r="M175" s="164">
        <v>11066</v>
      </c>
      <c r="N175" s="222">
        <v>10976</v>
      </c>
      <c r="O175" s="191">
        <v>11622</v>
      </c>
      <c r="P175" s="20">
        <v>12278</v>
      </c>
      <c r="Q175" s="20">
        <v>15205</v>
      </c>
      <c r="R175" s="20">
        <v>16616</v>
      </c>
      <c r="S175" s="20">
        <v>17274</v>
      </c>
      <c r="T175" s="20">
        <v>20483</v>
      </c>
      <c r="U175" s="20">
        <v>23920</v>
      </c>
      <c r="V175" s="20">
        <v>24176</v>
      </c>
      <c r="W175" s="20">
        <v>23717</v>
      </c>
      <c r="X175" s="20">
        <v>23351</v>
      </c>
      <c r="Y175" s="20">
        <v>25555</v>
      </c>
      <c r="Z175" s="20">
        <v>28458</v>
      </c>
      <c r="AA175" s="20">
        <v>28246</v>
      </c>
      <c r="AB175" s="21">
        <v>28444</v>
      </c>
      <c r="AC175" s="20">
        <v>28639</v>
      </c>
      <c r="AD175" s="21">
        <v>29757</v>
      </c>
      <c r="AE175" s="21">
        <v>28688</v>
      </c>
      <c r="AF175" s="21">
        <v>26299</v>
      </c>
      <c r="AG175" s="21">
        <v>29685</v>
      </c>
      <c r="AH175" s="21">
        <v>27615</v>
      </c>
      <c r="AI175" s="20">
        <v>22440</v>
      </c>
      <c r="AJ175" s="21">
        <v>31558</v>
      </c>
      <c r="AK175" s="21">
        <v>42200</v>
      </c>
      <c r="AL175" s="21">
        <v>40815</v>
      </c>
      <c r="AM175" s="21">
        <v>36809</v>
      </c>
      <c r="AN175" s="21"/>
      <c r="AO175" s="21"/>
      <c r="AP175" s="21"/>
      <c r="AQ175" s="36" t="s">
        <v>228</v>
      </c>
      <c r="AR175" s="36" t="s">
        <v>113</v>
      </c>
      <c r="AS175" s="71"/>
      <c r="AT175" s="74" t="s">
        <v>443</v>
      </c>
      <c r="BC175" s="4"/>
      <c r="BD175" s="4"/>
    </row>
    <row r="176" spans="1:82" s="5" customFormat="1" ht="9.9499999999999993" customHeight="1">
      <c r="A176" s="48">
        <v>170</v>
      </c>
      <c r="B176" s="31" t="s">
        <v>113</v>
      </c>
      <c r="C176" s="1" t="s">
        <v>229</v>
      </c>
      <c r="D176" s="20"/>
      <c r="E176" s="20"/>
      <c r="F176" s="20"/>
      <c r="G176" s="20"/>
      <c r="H176" s="20"/>
      <c r="I176" s="20"/>
      <c r="J176" s="20"/>
      <c r="K176" s="20"/>
      <c r="L176" s="20"/>
      <c r="M176" s="164">
        <v>8485.3800000000028</v>
      </c>
      <c r="N176" s="222">
        <v>8455.41</v>
      </c>
      <c r="O176" s="191">
        <v>9274.1350000000002</v>
      </c>
      <c r="P176" s="20">
        <v>9940.6719999999987</v>
      </c>
      <c r="Q176" s="20">
        <v>12429.775999999996</v>
      </c>
      <c r="R176" s="20">
        <v>14075.719999999998</v>
      </c>
      <c r="S176" s="20">
        <v>14749.546999999997</v>
      </c>
      <c r="T176" s="20">
        <v>17636.448</v>
      </c>
      <c r="U176" s="20">
        <v>20428.713000000003</v>
      </c>
      <c r="V176" s="20">
        <v>20821.564999999995</v>
      </c>
      <c r="W176" s="20">
        <v>20377.561999999998</v>
      </c>
      <c r="X176" s="20">
        <v>20021.700000000004</v>
      </c>
      <c r="Y176" s="20">
        <v>21985.31</v>
      </c>
      <c r="Z176" s="20">
        <v>21697.650999999998</v>
      </c>
      <c r="AA176" s="20">
        <v>23017.531999999999</v>
      </c>
      <c r="AB176" s="21">
        <v>23156.100999999995</v>
      </c>
      <c r="AC176" s="20">
        <v>22796.377999999997</v>
      </c>
      <c r="AD176" s="21">
        <v>23621.408000000003</v>
      </c>
      <c r="AE176" s="21">
        <v>23326.962</v>
      </c>
      <c r="AF176" s="21">
        <v>20636.263999999999</v>
      </c>
      <c r="AG176" s="21">
        <v>27119.173000000003</v>
      </c>
      <c r="AH176" s="21">
        <v>22123.226000000002</v>
      </c>
      <c r="AI176" s="20">
        <v>17832.159</v>
      </c>
      <c r="AJ176" s="21">
        <v>25611.85</v>
      </c>
      <c r="AK176" s="21">
        <v>34505.381999999998</v>
      </c>
      <c r="AL176" s="21">
        <v>33329.154000000002</v>
      </c>
      <c r="AM176" s="21">
        <v>29961.628000000004</v>
      </c>
      <c r="AN176" s="21"/>
      <c r="AO176" s="21"/>
      <c r="AP176" s="21"/>
      <c r="AQ176" s="36" t="s">
        <v>229</v>
      </c>
      <c r="AR176" s="36" t="s">
        <v>113</v>
      </c>
      <c r="AS176" s="71"/>
      <c r="AT176" s="74" t="s">
        <v>443</v>
      </c>
      <c r="BC176" s="4"/>
      <c r="BD176" s="4"/>
      <c r="BE176" s="84"/>
      <c r="BF176" s="84"/>
      <c r="BG176" s="84"/>
      <c r="BH176" s="84"/>
      <c r="BI176" s="84"/>
      <c r="BJ176" s="84"/>
      <c r="BK176" s="84"/>
      <c r="BL176" s="84"/>
      <c r="BM176" s="84"/>
      <c r="BN176" s="84"/>
      <c r="BO176" s="84"/>
      <c r="BP176" s="84"/>
      <c r="BQ176" s="84"/>
      <c r="BR176" s="84"/>
      <c r="BS176" s="84"/>
      <c r="BT176" s="84"/>
      <c r="BU176" s="84"/>
      <c r="BV176" s="84"/>
      <c r="BW176" s="84"/>
      <c r="BX176" s="84"/>
      <c r="BY176" s="84"/>
      <c r="BZ176" s="84"/>
      <c r="CA176" s="84"/>
      <c r="CB176" s="84"/>
      <c r="CC176" s="84"/>
      <c r="CD176" s="84"/>
    </row>
    <row r="177" spans="1:82" s="5" customFormat="1" ht="9.9499999999999993" customHeight="1">
      <c r="A177" s="48">
        <v>171</v>
      </c>
      <c r="B177" s="31" t="s">
        <v>113</v>
      </c>
      <c r="C177" s="1" t="s">
        <v>230</v>
      </c>
      <c r="D177" s="20"/>
      <c r="E177" s="20"/>
      <c r="F177" s="20"/>
      <c r="G177" s="20"/>
      <c r="H177" s="20"/>
      <c r="I177" s="20"/>
      <c r="J177" s="20"/>
      <c r="K177" s="20"/>
      <c r="L177" s="20"/>
      <c r="M177" s="164">
        <v>1284.4489999999998</v>
      </c>
      <c r="N177" s="222">
        <v>1472.6269999999997</v>
      </c>
      <c r="O177" s="191">
        <v>1587.7559999999999</v>
      </c>
      <c r="P177" s="20">
        <v>1695.2250000000006</v>
      </c>
      <c r="Q177" s="20">
        <v>1862.442</v>
      </c>
      <c r="R177" s="20">
        <v>2063.8960000000002</v>
      </c>
      <c r="S177" s="20">
        <v>2067.6689999999999</v>
      </c>
      <c r="T177" s="20">
        <v>2466.5679999999998</v>
      </c>
      <c r="U177" s="20">
        <v>2709.5200000000004</v>
      </c>
      <c r="V177" s="20">
        <v>2768.8609999999999</v>
      </c>
      <c r="W177" s="20">
        <v>2848.3160000000007</v>
      </c>
      <c r="X177" s="20">
        <v>2722.2009999999991</v>
      </c>
      <c r="Y177" s="20">
        <v>2737.3780000000002</v>
      </c>
      <c r="Z177" s="20">
        <v>2768.5659999999998</v>
      </c>
      <c r="AA177" s="20">
        <v>2821.1369999999993</v>
      </c>
      <c r="AB177" s="21">
        <v>2707.4549999999999</v>
      </c>
      <c r="AC177" s="20">
        <v>2866.4030000000002</v>
      </c>
      <c r="AD177" s="21">
        <v>2955.1499999999996</v>
      </c>
      <c r="AE177" s="21">
        <v>2872.4540000000002</v>
      </c>
      <c r="AF177" s="21">
        <v>2398.3049999999998</v>
      </c>
      <c r="AG177" s="21">
        <v>2443.4210000000007</v>
      </c>
      <c r="AH177" s="21">
        <v>2264.0370000000003</v>
      </c>
      <c r="AI177" s="20">
        <v>1674.135</v>
      </c>
      <c r="AJ177" s="21">
        <v>2409.0550000000003</v>
      </c>
      <c r="AK177" s="21">
        <v>2865.154</v>
      </c>
      <c r="AL177" s="21">
        <v>2955.8890000000001</v>
      </c>
      <c r="AM177" s="21">
        <v>2819.3629999999998</v>
      </c>
      <c r="AN177" s="21"/>
      <c r="AO177" s="21"/>
      <c r="AP177" s="21"/>
      <c r="AQ177" s="36" t="s">
        <v>230</v>
      </c>
      <c r="AR177" s="36" t="s">
        <v>113</v>
      </c>
      <c r="AS177" s="71"/>
      <c r="AT177" s="74" t="s">
        <v>443</v>
      </c>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row>
    <row r="178" spans="1:82" s="5" customFormat="1" ht="9.9499999999999993" customHeight="1">
      <c r="A178" s="48">
        <v>172</v>
      </c>
      <c r="B178" s="31" t="s">
        <v>113</v>
      </c>
      <c r="C178" s="1" t="s">
        <v>231</v>
      </c>
      <c r="D178" s="20"/>
      <c r="E178" s="20"/>
      <c r="F178" s="20"/>
      <c r="G178" s="20"/>
      <c r="H178" s="20"/>
      <c r="I178" s="20"/>
      <c r="J178" s="20"/>
      <c r="K178" s="20"/>
      <c r="L178" s="20"/>
      <c r="M178" s="164">
        <v>6757.295000000001</v>
      </c>
      <c r="N178" s="222">
        <v>8339.5470000000005</v>
      </c>
      <c r="O178" s="191">
        <v>8330.2879999999986</v>
      </c>
      <c r="P178" s="20">
        <v>7753.222999999999</v>
      </c>
      <c r="Q178" s="20">
        <v>12140.627000000002</v>
      </c>
      <c r="R178" s="20">
        <v>16367.849</v>
      </c>
      <c r="S178" s="20">
        <v>15289.088</v>
      </c>
      <c r="T178" s="20">
        <v>20467.647000000004</v>
      </c>
      <c r="U178" s="20">
        <v>18593.686000000002</v>
      </c>
      <c r="V178" s="20">
        <v>17498.055</v>
      </c>
      <c r="W178" s="20">
        <v>19640.651999999995</v>
      </c>
      <c r="X178" s="20">
        <v>20298.187000000002</v>
      </c>
      <c r="Y178" s="20">
        <v>17892.150999999998</v>
      </c>
      <c r="Z178" s="20">
        <v>14983.155999999999</v>
      </c>
      <c r="AA178" s="20">
        <v>15192.274999999998</v>
      </c>
      <c r="AB178" s="21">
        <v>14519.798999999999</v>
      </c>
      <c r="AC178" s="20">
        <v>15826.311000000002</v>
      </c>
      <c r="AD178" s="21">
        <v>16723.905000000002</v>
      </c>
      <c r="AE178" s="21">
        <v>15288.936999999998</v>
      </c>
      <c r="AF178" s="21">
        <v>13188.802000000003</v>
      </c>
      <c r="AG178" s="21">
        <v>1204.2369999999999</v>
      </c>
      <c r="AH178" s="21">
        <v>9916.8050000000021</v>
      </c>
      <c r="AI178" s="20">
        <v>3115.672</v>
      </c>
      <c r="AJ178" s="21">
        <v>5956.0659999999998</v>
      </c>
      <c r="AK178" s="21">
        <v>6405.4420000000009</v>
      </c>
      <c r="AL178" s="21">
        <v>6238.4709999999995</v>
      </c>
      <c r="AM178" s="21">
        <v>6125.1120000000001</v>
      </c>
      <c r="AN178" s="21"/>
      <c r="AO178" s="21"/>
      <c r="AP178" s="21"/>
      <c r="AQ178" s="36" t="s">
        <v>231</v>
      </c>
      <c r="AR178" s="36" t="s">
        <v>113</v>
      </c>
      <c r="AS178" s="71"/>
      <c r="AT178" s="74" t="s">
        <v>443</v>
      </c>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row>
    <row r="179" spans="1:82" s="5" customFormat="1" ht="9.9499999999999993" customHeight="1">
      <c r="A179" s="48">
        <v>173</v>
      </c>
      <c r="B179" s="31" t="s">
        <v>113</v>
      </c>
      <c r="C179" s="51" t="s">
        <v>670</v>
      </c>
      <c r="D179" s="20"/>
      <c r="E179" s="20"/>
      <c r="F179" s="20"/>
      <c r="G179" s="20"/>
      <c r="H179" s="20"/>
      <c r="I179" s="20"/>
      <c r="J179" s="20">
        <v>6765</v>
      </c>
      <c r="K179" s="20">
        <v>8784</v>
      </c>
      <c r="L179" s="20">
        <v>9494</v>
      </c>
      <c r="M179" s="164">
        <v>11188</v>
      </c>
      <c r="N179" s="222"/>
      <c r="O179" s="191"/>
      <c r="P179" s="20"/>
      <c r="Q179" s="21">
        <v>15250</v>
      </c>
      <c r="R179" s="21">
        <v>19825</v>
      </c>
      <c r="S179" s="20">
        <v>23222</v>
      </c>
      <c r="T179" s="20">
        <v>25511</v>
      </c>
      <c r="U179" s="20">
        <v>23254</v>
      </c>
      <c r="V179" s="20">
        <v>21804</v>
      </c>
      <c r="W179" s="20">
        <v>23953</v>
      </c>
      <c r="X179" s="20">
        <v>25510</v>
      </c>
      <c r="Y179" s="20">
        <v>22418</v>
      </c>
      <c r="Z179" s="20">
        <v>19930</v>
      </c>
      <c r="AA179" s="20">
        <v>19685</v>
      </c>
      <c r="AB179" s="20">
        <v>19722</v>
      </c>
      <c r="AC179" s="20">
        <v>19917</v>
      </c>
      <c r="AD179" s="20">
        <v>20373</v>
      </c>
      <c r="AE179" s="20">
        <v>18441</v>
      </c>
      <c r="AF179" s="20">
        <v>15322</v>
      </c>
      <c r="AG179" s="20">
        <v>13781</v>
      </c>
      <c r="AH179" s="20">
        <v>10768</v>
      </c>
      <c r="AI179" s="20">
        <v>3654</v>
      </c>
      <c r="AJ179" s="20">
        <v>6511</v>
      </c>
      <c r="AK179" s="20">
        <v>6929</v>
      </c>
      <c r="AL179" s="20">
        <v>6832</v>
      </c>
      <c r="AM179" s="20"/>
      <c r="AN179" s="21"/>
      <c r="AO179" s="21"/>
      <c r="AP179" s="21"/>
      <c r="AQ179" s="36" t="s">
        <v>670</v>
      </c>
      <c r="AR179" s="36" t="s">
        <v>113</v>
      </c>
      <c r="AS179" s="71" t="s">
        <v>310</v>
      </c>
      <c r="AT179" s="7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row>
    <row r="180" spans="1:82" s="5" customFormat="1" ht="9.9499999999999993" customHeight="1">
      <c r="A180" s="48">
        <v>174</v>
      </c>
      <c r="B180" s="31" t="s">
        <v>113</v>
      </c>
      <c r="C180" s="51" t="s">
        <v>297</v>
      </c>
      <c r="D180" s="20"/>
      <c r="E180" s="20"/>
      <c r="F180" s="20"/>
      <c r="G180" s="20"/>
      <c r="H180" s="20"/>
      <c r="I180" s="20"/>
      <c r="J180" s="20"/>
      <c r="K180" s="20"/>
      <c r="L180" s="20"/>
      <c r="M180" s="164"/>
      <c r="N180" s="222"/>
      <c r="O180" s="200">
        <v>901.48199999999997</v>
      </c>
      <c r="P180" s="21">
        <v>991.78499999999997</v>
      </c>
      <c r="Q180" s="21">
        <v>1114.7860000000001</v>
      </c>
      <c r="R180" s="21">
        <v>1239.731</v>
      </c>
      <c r="S180" s="20">
        <v>1455.0219999999999</v>
      </c>
      <c r="T180" s="20">
        <v>1538.6389999999999</v>
      </c>
      <c r="U180" s="20">
        <v>1610.5229999999999</v>
      </c>
      <c r="V180" s="20">
        <v>1621.1079999999999</v>
      </c>
      <c r="W180" s="20">
        <v>1692.4639999999999</v>
      </c>
      <c r="X180" s="20">
        <v>1625.46</v>
      </c>
      <c r="Y180" s="20">
        <v>1620</v>
      </c>
      <c r="Z180" s="20">
        <v>1629.2190000000001</v>
      </c>
      <c r="AA180" s="20">
        <v>1569.27</v>
      </c>
      <c r="AB180" s="20">
        <v>1606</v>
      </c>
      <c r="AC180" s="20">
        <v>1626</v>
      </c>
      <c r="AD180" s="20">
        <v>1697.135</v>
      </c>
      <c r="AE180" s="20">
        <v>1664</v>
      </c>
      <c r="AF180" s="20">
        <v>1476.1780000000001</v>
      </c>
      <c r="AG180" s="20">
        <v>1401.52</v>
      </c>
      <c r="AH180" s="20">
        <v>1313.0809999999999</v>
      </c>
      <c r="AI180" s="20">
        <v>919.04300000000001</v>
      </c>
      <c r="AJ180" s="20">
        <v>1346.6880000000001</v>
      </c>
      <c r="AK180" s="20">
        <v>1577.1</v>
      </c>
      <c r="AL180" s="20">
        <v>1614.7</v>
      </c>
      <c r="AM180" s="20">
        <v>1551.5239999999999</v>
      </c>
      <c r="AN180" s="21"/>
      <c r="AO180" s="21"/>
      <c r="AP180" s="21"/>
      <c r="AQ180" s="36" t="s">
        <v>297</v>
      </c>
      <c r="AR180" s="36" t="s">
        <v>113</v>
      </c>
      <c r="AS180" s="71" t="s">
        <v>310</v>
      </c>
      <c r="AT180" s="7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row>
    <row r="181" spans="1:82" s="5" customFormat="1" ht="9.9499999999999993" customHeight="1">
      <c r="A181" s="48">
        <v>175</v>
      </c>
      <c r="B181" s="31" t="s">
        <v>113</v>
      </c>
      <c r="C181" s="51" t="s">
        <v>298</v>
      </c>
      <c r="D181" s="20"/>
      <c r="E181" s="20"/>
      <c r="F181" s="20"/>
      <c r="G181" s="20"/>
      <c r="H181" s="20"/>
      <c r="I181" s="20"/>
      <c r="J181" s="20"/>
      <c r="K181" s="20"/>
      <c r="L181" s="20"/>
      <c r="M181" s="164"/>
      <c r="N181" s="222"/>
      <c r="O181" s="200">
        <v>911.19799999999998</v>
      </c>
      <c r="P181" s="21">
        <v>1004.854</v>
      </c>
      <c r="Q181" s="21">
        <v>1100.1949999999999</v>
      </c>
      <c r="R181" s="21">
        <v>1237.2550000000001</v>
      </c>
      <c r="S181" s="20">
        <v>1360.0170000000001</v>
      </c>
      <c r="T181" s="20">
        <v>1532.347</v>
      </c>
      <c r="U181" s="20">
        <v>1610.4459999999999</v>
      </c>
      <c r="V181" s="20">
        <v>1617.6469999999999</v>
      </c>
      <c r="W181" s="20">
        <v>1692.171</v>
      </c>
      <c r="X181" s="20">
        <v>1620.7650000000001</v>
      </c>
      <c r="Y181" s="20">
        <v>1626</v>
      </c>
      <c r="Z181" s="20">
        <v>1623.3589999999999</v>
      </c>
      <c r="AA181" s="20">
        <v>1574.606</v>
      </c>
      <c r="AB181" s="20">
        <v>1617</v>
      </c>
      <c r="AC181" s="20">
        <v>1618</v>
      </c>
      <c r="AD181" s="20">
        <v>1690.328</v>
      </c>
      <c r="AE181" s="20">
        <v>1659</v>
      </c>
      <c r="AF181" s="20">
        <v>1470.8869999999999</v>
      </c>
      <c r="AG181" s="20">
        <v>1397.38</v>
      </c>
      <c r="AH181" s="20">
        <v>1309.2059999999999</v>
      </c>
      <c r="AI181" s="20">
        <v>926.65</v>
      </c>
      <c r="AJ181" s="20">
        <v>1352.96</v>
      </c>
      <c r="AK181" s="20">
        <v>1587.3</v>
      </c>
      <c r="AL181" s="20">
        <v>1624.8</v>
      </c>
      <c r="AM181" s="20">
        <v>1562.7239999999999</v>
      </c>
      <c r="AN181" s="21"/>
      <c r="AO181" s="21"/>
      <c r="AP181" s="21"/>
      <c r="AQ181" s="36" t="s">
        <v>298</v>
      </c>
      <c r="AR181" s="36" t="s">
        <v>113</v>
      </c>
      <c r="AS181" s="71" t="s">
        <v>310</v>
      </c>
      <c r="AT181" s="7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row>
    <row r="182" spans="1:82" s="5" customFormat="1" ht="9.9499999999999993" customHeight="1">
      <c r="A182" s="48">
        <v>176</v>
      </c>
      <c r="B182" s="79" t="s">
        <v>113</v>
      </c>
      <c r="C182" s="60" t="s">
        <v>299</v>
      </c>
      <c r="D182" s="23"/>
      <c r="E182" s="23"/>
      <c r="F182" s="23"/>
      <c r="G182" s="23"/>
      <c r="H182" s="23"/>
      <c r="I182" s="23"/>
      <c r="J182" s="23"/>
      <c r="K182" s="23"/>
      <c r="L182" s="23"/>
      <c r="M182" s="173"/>
      <c r="N182" s="222">
        <v>1812.68</v>
      </c>
      <c r="O182" s="199">
        <v>1812.68</v>
      </c>
      <c r="P182" s="23">
        <v>1996.6389999999999</v>
      </c>
      <c r="Q182" s="23">
        <v>2214.9810000000002</v>
      </c>
      <c r="R182" s="23">
        <v>2476.9859999999999</v>
      </c>
      <c r="S182" s="23">
        <v>2815.0390000000002</v>
      </c>
      <c r="T182" s="23">
        <v>3070.9859999999999</v>
      </c>
      <c r="U182" s="23">
        <v>3220.9690000000001</v>
      </c>
      <c r="V182" s="23">
        <v>3238.7550000000001</v>
      </c>
      <c r="W182" s="23">
        <v>3384.6350000000002</v>
      </c>
      <c r="X182" s="23">
        <v>3246.2249999999999</v>
      </c>
      <c r="Y182" s="23">
        <v>3246</v>
      </c>
      <c r="Z182" s="23">
        <v>3252.578</v>
      </c>
      <c r="AA182" s="23">
        <v>3143.8760000000002</v>
      </c>
      <c r="AB182" s="23">
        <v>3223</v>
      </c>
      <c r="AC182" s="23">
        <v>3244</v>
      </c>
      <c r="AD182" s="23">
        <v>3387.4630000000002</v>
      </c>
      <c r="AE182" s="23">
        <v>3323</v>
      </c>
      <c r="AF182" s="23">
        <v>2947.0650000000001</v>
      </c>
      <c r="AG182" s="23">
        <v>2798.9</v>
      </c>
      <c r="AH182" s="23">
        <v>2622.2869999999998</v>
      </c>
      <c r="AI182" s="23">
        <v>1845.963</v>
      </c>
      <c r="AJ182" s="23">
        <v>2699.6480000000001</v>
      </c>
      <c r="AK182" s="23">
        <v>3164.3999999999996</v>
      </c>
      <c r="AL182" s="23">
        <v>3239.5</v>
      </c>
      <c r="AM182" s="24">
        <v>3114.2479999999996</v>
      </c>
      <c r="AN182" s="24"/>
      <c r="AO182" s="24"/>
      <c r="AP182" s="24"/>
      <c r="AQ182" s="44" t="s">
        <v>299</v>
      </c>
      <c r="AR182" s="44" t="s">
        <v>113</v>
      </c>
      <c r="AS182" s="72" t="s">
        <v>310</v>
      </c>
      <c r="AT182" s="73"/>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row>
    <row r="183" spans="1:82" s="5" customFormat="1" ht="9.9499999999999993" customHeight="1">
      <c r="A183" s="48">
        <v>177</v>
      </c>
      <c r="B183" s="81" t="s">
        <v>113</v>
      </c>
      <c r="C183" s="1" t="s">
        <v>222</v>
      </c>
      <c r="D183" s="17"/>
      <c r="E183" s="17"/>
      <c r="F183" s="17"/>
      <c r="G183" s="17"/>
      <c r="H183" s="17"/>
      <c r="I183" s="17"/>
      <c r="J183" s="17"/>
      <c r="K183" s="17"/>
      <c r="L183" s="17"/>
      <c r="M183" s="171"/>
      <c r="N183" s="227"/>
      <c r="O183" s="197"/>
      <c r="P183" s="17"/>
      <c r="Q183" s="17"/>
      <c r="R183" s="17"/>
      <c r="S183" s="17"/>
      <c r="T183" s="17"/>
      <c r="U183" s="17"/>
      <c r="V183" s="17"/>
      <c r="W183" s="17"/>
      <c r="X183" s="17"/>
      <c r="Y183" s="17"/>
      <c r="Z183" s="17"/>
      <c r="AA183" s="17"/>
      <c r="AB183" s="18"/>
      <c r="AC183" s="17"/>
      <c r="AD183" s="18"/>
      <c r="AE183" s="18"/>
      <c r="AF183" s="18"/>
      <c r="AG183" s="18"/>
      <c r="AH183" s="18"/>
      <c r="AI183" s="18"/>
      <c r="AJ183" s="17">
        <v>67.024773999999994</v>
      </c>
      <c r="AK183" s="17">
        <v>124.74876100000002</v>
      </c>
      <c r="AL183" s="17">
        <v>133.587208</v>
      </c>
      <c r="AM183" s="21"/>
      <c r="AN183" s="21"/>
      <c r="AO183" s="21"/>
      <c r="AP183" s="21"/>
      <c r="AQ183" s="36" t="s">
        <v>222</v>
      </c>
      <c r="AR183" s="36" t="s">
        <v>113</v>
      </c>
      <c r="AS183" s="71" t="s">
        <v>307</v>
      </c>
      <c r="AT183" s="74" t="s">
        <v>321</v>
      </c>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row>
    <row r="184" spans="1:82" s="5" customFormat="1" ht="9.9499999999999993" customHeight="1">
      <c r="A184" s="48">
        <v>178</v>
      </c>
      <c r="B184" s="81" t="s">
        <v>113</v>
      </c>
      <c r="C184" s="1" t="s">
        <v>223</v>
      </c>
      <c r="D184" s="17"/>
      <c r="E184" s="17"/>
      <c r="F184" s="17"/>
      <c r="G184" s="17"/>
      <c r="H184" s="17"/>
      <c r="I184" s="17"/>
      <c r="J184" s="17"/>
      <c r="K184" s="17"/>
      <c r="L184" s="17"/>
      <c r="M184" s="171"/>
      <c r="N184" s="227"/>
      <c r="O184" s="197"/>
      <c r="P184" s="17"/>
      <c r="Q184" s="17"/>
      <c r="R184" s="17"/>
      <c r="S184" s="17"/>
      <c r="T184" s="17"/>
      <c r="U184" s="17"/>
      <c r="V184" s="17"/>
      <c r="W184" s="17"/>
      <c r="X184" s="17"/>
      <c r="Y184" s="17"/>
      <c r="Z184" s="17"/>
      <c r="AA184" s="17"/>
      <c r="AB184" s="18"/>
      <c r="AC184" s="17"/>
      <c r="AD184" s="18"/>
      <c r="AE184" s="18"/>
      <c r="AF184" s="18"/>
      <c r="AG184" s="18"/>
      <c r="AH184" s="18"/>
      <c r="AI184" s="18"/>
      <c r="AJ184" s="17">
        <v>62.944487000000002</v>
      </c>
      <c r="AK184" s="17">
        <v>128.88726300000002</v>
      </c>
      <c r="AL184" s="17">
        <v>140.90619800000002</v>
      </c>
      <c r="AM184" s="21"/>
      <c r="AN184" s="21"/>
      <c r="AO184" s="21"/>
      <c r="AP184" s="21"/>
      <c r="AQ184" s="36" t="s">
        <v>223</v>
      </c>
      <c r="AR184" s="36" t="s">
        <v>113</v>
      </c>
      <c r="AS184" s="71" t="s">
        <v>307</v>
      </c>
      <c r="AT184" s="74" t="s">
        <v>321</v>
      </c>
      <c r="AW184" s="84"/>
      <c r="AX184" s="84"/>
      <c r="AY184" s="84"/>
      <c r="AZ184" s="84"/>
      <c r="BA184" s="84"/>
      <c r="BB184" s="84"/>
      <c r="BC184" s="84"/>
      <c r="BD184" s="84"/>
      <c r="BE184" s="84"/>
      <c r="BF184" s="84"/>
      <c r="BG184" s="84"/>
      <c r="BH184" s="84"/>
      <c r="BI184" s="84"/>
      <c r="BJ184" s="84"/>
      <c r="BK184" s="84"/>
      <c r="BL184" s="84"/>
      <c r="BM184" s="84"/>
      <c r="BN184" s="84"/>
      <c r="BO184" s="84"/>
      <c r="BP184" s="84"/>
      <c r="BQ184" s="84"/>
      <c r="BR184" s="84"/>
      <c r="BS184" s="84"/>
      <c r="BT184" s="84"/>
      <c r="BU184" s="84"/>
      <c r="BV184" s="84"/>
      <c r="BW184" s="84"/>
      <c r="BX184" s="84"/>
      <c r="BY184" s="132"/>
      <c r="BZ184" s="84"/>
      <c r="CA184" s="84"/>
      <c r="CB184" s="84"/>
      <c r="CC184" s="84"/>
      <c r="CD184" s="84"/>
    </row>
    <row r="185" spans="1:82" s="5" customFormat="1" ht="9.9499999999999993" customHeight="1">
      <c r="A185" s="48">
        <v>179</v>
      </c>
      <c r="B185" s="80" t="s">
        <v>113</v>
      </c>
      <c r="C185" s="26" t="s">
        <v>224</v>
      </c>
      <c r="D185" s="23"/>
      <c r="E185" s="23"/>
      <c r="F185" s="23"/>
      <c r="G185" s="23"/>
      <c r="H185" s="23"/>
      <c r="I185" s="23"/>
      <c r="J185" s="23"/>
      <c r="K185" s="23"/>
      <c r="L185" s="23"/>
      <c r="M185" s="173"/>
      <c r="N185" s="222"/>
      <c r="O185" s="199"/>
      <c r="P185" s="23"/>
      <c r="Q185" s="23"/>
      <c r="R185" s="23"/>
      <c r="S185" s="23"/>
      <c r="T185" s="23"/>
      <c r="U185" s="23"/>
      <c r="V185" s="23"/>
      <c r="W185" s="23"/>
      <c r="X185" s="23"/>
      <c r="Y185" s="23"/>
      <c r="Z185" s="23"/>
      <c r="AA185" s="23"/>
      <c r="AB185" s="23"/>
      <c r="AC185" s="23"/>
      <c r="AD185" s="23"/>
      <c r="AE185" s="23"/>
      <c r="AF185" s="23"/>
      <c r="AG185" s="23"/>
      <c r="AH185" s="23"/>
      <c r="AI185" s="23"/>
      <c r="AJ185" s="23">
        <f>(AJ184+AJ183)</f>
        <v>129.96926099999999</v>
      </c>
      <c r="AK185" s="23">
        <f>(AK184+AK183)</f>
        <v>253.63602400000002</v>
      </c>
      <c r="AL185" s="23">
        <f>(AL184+AL183)</f>
        <v>274.49340600000005</v>
      </c>
      <c r="AM185" s="24"/>
      <c r="AN185" s="24"/>
      <c r="AO185" s="24"/>
      <c r="AP185" s="24"/>
      <c r="AQ185" s="44" t="s">
        <v>224</v>
      </c>
      <c r="AR185" s="36" t="s">
        <v>113</v>
      </c>
      <c r="AS185" s="71" t="s">
        <v>307</v>
      </c>
      <c r="AT185" s="73" t="s">
        <v>321</v>
      </c>
      <c r="AW185" s="84"/>
      <c r="AX185" s="84"/>
      <c r="AY185" s="84"/>
      <c r="AZ185" s="84"/>
      <c r="BA185" s="84"/>
      <c r="BB185" s="84"/>
      <c r="BC185" s="84"/>
      <c r="BD185" s="84"/>
      <c r="BE185" s="84"/>
      <c r="BF185" s="84"/>
      <c r="BG185" s="84"/>
      <c r="BH185" s="84"/>
      <c r="BI185" s="84"/>
      <c r="BJ185" s="84"/>
      <c r="BK185" s="84"/>
      <c r="BL185" s="84"/>
      <c r="BM185" s="84"/>
      <c r="BN185" s="84"/>
      <c r="BO185" s="84"/>
      <c r="BP185" s="84"/>
      <c r="BQ185" s="84"/>
      <c r="BR185" s="84"/>
      <c r="BS185" s="84"/>
      <c r="BT185" s="84"/>
      <c r="BU185" s="84"/>
      <c r="BV185" s="84"/>
      <c r="BW185" s="84"/>
      <c r="BX185" s="84"/>
      <c r="BY185" s="84"/>
      <c r="BZ185" s="84"/>
      <c r="CA185" s="84"/>
      <c r="CB185" s="84"/>
      <c r="CC185" s="84"/>
      <c r="CD185" s="84"/>
    </row>
    <row r="186" spans="1:82" s="5" customFormat="1" ht="9.9499999999999993" customHeight="1">
      <c r="A186" s="48">
        <v>180</v>
      </c>
      <c r="B186" s="82"/>
      <c r="C186" s="1"/>
      <c r="D186" s="17"/>
      <c r="E186" s="17"/>
      <c r="F186" s="17"/>
      <c r="G186" s="17"/>
      <c r="H186" s="17"/>
      <c r="I186" s="17"/>
      <c r="J186" s="17"/>
      <c r="K186" s="17"/>
      <c r="L186" s="17"/>
      <c r="M186" s="171"/>
      <c r="N186" s="227"/>
      <c r="O186" s="197"/>
      <c r="P186" s="17"/>
      <c r="Q186" s="17"/>
      <c r="R186" s="17"/>
      <c r="S186" s="17"/>
      <c r="T186" s="17"/>
      <c r="U186" s="17"/>
      <c r="V186" s="17"/>
      <c r="W186" s="17"/>
      <c r="X186" s="17"/>
      <c r="Y186" s="17"/>
      <c r="Z186" s="17"/>
      <c r="AA186" s="17"/>
      <c r="AB186" s="18"/>
      <c r="AC186" s="17"/>
      <c r="AD186" s="18"/>
      <c r="AE186" s="18"/>
      <c r="AF186" s="18"/>
      <c r="AG186" s="18"/>
      <c r="AH186" s="18"/>
      <c r="AI186" s="18"/>
      <c r="AJ186" s="17"/>
      <c r="AK186" s="17"/>
      <c r="AL186" s="17"/>
      <c r="AM186" s="21"/>
      <c r="AN186" s="21"/>
      <c r="AO186" s="21"/>
      <c r="AP186" s="21"/>
      <c r="AQ186" s="36"/>
      <c r="AR186" s="36"/>
      <c r="AS186" s="71"/>
      <c r="AT186" s="74"/>
      <c r="AW186" s="84"/>
      <c r="AX186" s="84"/>
      <c r="AY186" s="84"/>
      <c r="AZ186" s="84"/>
      <c r="BA186" s="84"/>
      <c r="BB186" s="84"/>
      <c r="BC186" s="84"/>
      <c r="BD186" s="84"/>
      <c r="BE186" s="84"/>
      <c r="BF186" s="84"/>
      <c r="BG186" s="84"/>
      <c r="BH186" s="84"/>
      <c r="BI186" s="84"/>
      <c r="BJ186" s="84"/>
      <c r="BK186" s="84"/>
      <c r="BL186" s="84"/>
      <c r="BM186" s="84"/>
      <c r="BN186" s="84"/>
      <c r="BO186" s="84"/>
      <c r="BP186" s="84"/>
      <c r="BQ186" s="84"/>
      <c r="BR186" s="84"/>
      <c r="BS186" s="84"/>
      <c r="BT186" s="84"/>
      <c r="BU186" s="84"/>
      <c r="BV186" s="84"/>
      <c r="BW186" s="84"/>
      <c r="BX186" s="84"/>
      <c r="BY186" s="84"/>
      <c r="BZ186" s="84"/>
      <c r="CA186" s="84"/>
      <c r="CB186" s="84"/>
      <c r="CC186" s="84"/>
      <c r="CD186" s="84"/>
    </row>
    <row r="187" spans="1:82" s="5" customFormat="1" ht="9.9499999999999993" customHeight="1">
      <c r="A187" s="48">
        <v>181</v>
      </c>
      <c r="B187" s="31" t="s">
        <v>71</v>
      </c>
      <c r="C187" s="1" t="s">
        <v>290</v>
      </c>
      <c r="D187" s="20">
        <v>8096.6220000000003</v>
      </c>
      <c r="E187" s="17"/>
      <c r="F187" s="17"/>
      <c r="G187" s="17"/>
      <c r="H187" s="17"/>
      <c r="I187" s="20">
        <v>6997.6019999999999</v>
      </c>
      <c r="J187" s="20">
        <v>6847.9440000000004</v>
      </c>
      <c r="K187" s="20">
        <v>6698.5739999999996</v>
      </c>
      <c r="L187" s="20">
        <v>6629.2579999999998</v>
      </c>
      <c r="M187" s="164">
        <v>6552.0889999999999</v>
      </c>
      <c r="N187" s="222">
        <v>6500.4889999999996</v>
      </c>
      <c r="O187" s="191">
        <v>6496.0940000000001</v>
      </c>
      <c r="P187" s="20">
        <v>6358.2939999999999</v>
      </c>
      <c r="Q187" s="20">
        <v>6195.8440000000001</v>
      </c>
      <c r="R187" s="20">
        <v>5938.5050000000001</v>
      </c>
      <c r="S187" s="20">
        <v>5756.2309999999998</v>
      </c>
      <c r="T187" s="20">
        <v>5599.6170000000002</v>
      </c>
      <c r="U187" s="20">
        <v>5399.848</v>
      </c>
      <c r="V187" s="20">
        <v>5171.5159999999996</v>
      </c>
      <c r="W187" s="20">
        <v>4937.13</v>
      </c>
      <c r="X187" s="20">
        <v>4803.04</v>
      </c>
      <c r="Y187" s="20">
        <v>4633.01</v>
      </c>
      <c r="Z187" s="20">
        <v>4502.7259999999997</v>
      </c>
      <c r="AA187" s="20">
        <v>4447.8590000000004</v>
      </c>
      <c r="AB187" s="20">
        <v>4335.4530000000004</v>
      </c>
      <c r="AC187" s="20">
        <v>4243.8540000000003</v>
      </c>
      <c r="AD187" s="20">
        <v>4241.2839999999997</v>
      </c>
      <c r="AE187" s="20">
        <v>4264.1059999999998</v>
      </c>
      <c r="AF187" s="20">
        <v>4303.817</v>
      </c>
      <c r="AG187" s="20">
        <v>4177.7219999999998</v>
      </c>
      <c r="AH187" s="20">
        <v>4158.18</v>
      </c>
      <c r="AI187" s="21">
        <v>4117.7039999999997</v>
      </c>
      <c r="AJ187" s="21">
        <v>4124.9970000000003</v>
      </c>
      <c r="AK187" s="21">
        <v>4175.8310000000001</v>
      </c>
      <c r="AL187" s="21">
        <v>4174.8209999999999</v>
      </c>
      <c r="AM187" s="21">
        <v>4269.8670000000002</v>
      </c>
      <c r="AN187" s="21"/>
      <c r="AO187" s="21"/>
      <c r="AP187" s="21"/>
      <c r="AQ187" s="36" t="s">
        <v>290</v>
      </c>
      <c r="AR187" s="36" t="s">
        <v>71</v>
      </c>
      <c r="AS187" s="74" t="s">
        <v>286</v>
      </c>
      <c r="AT187" s="74" t="s">
        <v>324</v>
      </c>
      <c r="AW187" s="84"/>
      <c r="AX187" s="84"/>
      <c r="AY187" s="84"/>
      <c r="AZ187" s="84"/>
      <c r="BA187" s="84"/>
      <c r="BB187" s="84"/>
      <c r="BC187" s="84"/>
      <c r="BD187" s="84"/>
      <c r="BE187" s="84"/>
      <c r="BF187" s="84"/>
      <c r="BG187" s="84"/>
      <c r="BH187" s="84"/>
      <c r="BI187" s="84"/>
      <c r="BJ187" s="84"/>
      <c r="BK187" s="84"/>
      <c r="BL187" s="84"/>
      <c r="BM187" s="84"/>
      <c r="BN187" s="84"/>
      <c r="BO187" s="84"/>
      <c r="BP187" s="84"/>
      <c r="BQ187" s="84"/>
      <c r="BR187" s="84"/>
      <c r="BS187" s="84"/>
      <c r="BT187" s="84"/>
      <c r="BU187" s="84"/>
      <c r="BV187" s="84"/>
      <c r="BW187" s="84"/>
      <c r="BX187" s="84"/>
      <c r="BY187" s="84"/>
      <c r="BZ187" s="84"/>
      <c r="CA187" s="84"/>
      <c r="CB187" s="84"/>
      <c r="CC187" s="84"/>
      <c r="CD187" s="84"/>
    </row>
    <row r="188" spans="1:82" s="5" customFormat="1" ht="9.9499999999999993" customHeight="1">
      <c r="A188" s="48">
        <v>182</v>
      </c>
      <c r="B188" s="31" t="s">
        <v>71</v>
      </c>
      <c r="C188" s="1" t="s">
        <v>291</v>
      </c>
      <c r="D188" s="20">
        <v>203.69200000000001</v>
      </c>
      <c r="E188" s="17"/>
      <c r="F188" s="17"/>
      <c r="G188" s="17"/>
      <c r="H188" s="17"/>
      <c r="I188" s="20">
        <v>232.19200000000001</v>
      </c>
      <c r="J188" s="20">
        <v>219.709</v>
      </c>
      <c r="K188" s="20">
        <v>224.916</v>
      </c>
      <c r="L188" s="20">
        <v>237.11099999999999</v>
      </c>
      <c r="M188" s="164">
        <v>246.35499999999999</v>
      </c>
      <c r="N188" s="222">
        <v>255.762</v>
      </c>
      <c r="O188" s="191">
        <v>252.78100000000001</v>
      </c>
      <c r="P188" s="20">
        <v>249.04900000000001</v>
      </c>
      <c r="Q188" s="20">
        <v>247.655</v>
      </c>
      <c r="R188" s="20">
        <v>248.12</v>
      </c>
      <c r="S188" s="20">
        <v>248.941</v>
      </c>
      <c r="T188" s="20">
        <v>247.83500000000001</v>
      </c>
      <c r="U188" s="20">
        <v>247.38399999999999</v>
      </c>
      <c r="V188" s="20">
        <v>247.86099999999999</v>
      </c>
      <c r="W188" s="20">
        <v>251.614</v>
      </c>
      <c r="X188" s="20">
        <v>254.714</v>
      </c>
      <c r="Y188" s="20">
        <v>260.95800000000003</v>
      </c>
      <c r="Z188" s="20">
        <v>272.29500000000002</v>
      </c>
      <c r="AA188" s="20">
        <v>278.375</v>
      </c>
      <c r="AB188" s="20">
        <v>290.59500000000003</v>
      </c>
      <c r="AC188" s="20">
        <v>301.56299999999999</v>
      </c>
      <c r="AD188" s="20">
        <v>296.40100000000001</v>
      </c>
      <c r="AE188" s="20">
        <v>296.04000000000002</v>
      </c>
      <c r="AF188" s="20">
        <v>303.363</v>
      </c>
      <c r="AG188" s="20">
        <v>298.58199999999999</v>
      </c>
      <c r="AH188" s="20">
        <v>300.04899999999998</v>
      </c>
      <c r="AI188" s="21">
        <v>296.053</v>
      </c>
      <c r="AJ188" s="21">
        <v>312.25599999999997</v>
      </c>
      <c r="AK188" s="21">
        <v>329.35899999999998</v>
      </c>
      <c r="AL188" s="21">
        <v>325.34199999999998</v>
      </c>
      <c r="AM188" s="21">
        <v>295.34300000000002</v>
      </c>
      <c r="AN188" s="21"/>
      <c r="AO188" s="21"/>
      <c r="AP188" s="21"/>
      <c r="AQ188" s="36" t="s">
        <v>291</v>
      </c>
      <c r="AR188" s="36" t="s">
        <v>71</v>
      </c>
      <c r="AS188" s="74" t="s">
        <v>286</v>
      </c>
      <c r="AT188" s="74" t="s">
        <v>324</v>
      </c>
      <c r="AW188" s="84"/>
      <c r="AX188" s="84"/>
      <c r="AY188" s="84"/>
      <c r="AZ188" s="84"/>
      <c r="BA188" s="84"/>
      <c r="BB188" s="84"/>
      <c r="BC188" s="84"/>
      <c r="BD188" s="84"/>
      <c r="BE188" s="84"/>
      <c r="BF188" s="84"/>
      <c r="BG188" s="84"/>
      <c r="BH188" s="84"/>
      <c r="BI188" s="84"/>
      <c r="BJ188" s="84"/>
      <c r="BK188" s="84"/>
      <c r="BL188" s="84"/>
      <c r="BM188" s="84"/>
      <c r="BN188" s="84"/>
      <c r="BO188" s="84"/>
      <c r="BP188" s="84"/>
      <c r="BQ188" s="84"/>
      <c r="BR188" s="84"/>
      <c r="BS188" s="84"/>
      <c r="BT188" s="84"/>
      <c r="BU188" s="84"/>
      <c r="BV188" s="84"/>
      <c r="BW188" s="84"/>
      <c r="BX188" s="84"/>
      <c r="BY188" s="132"/>
      <c r="BZ188" s="84"/>
      <c r="CA188" s="84"/>
      <c r="CB188" s="84"/>
      <c r="CC188" s="84"/>
      <c r="CD188" s="84"/>
    </row>
    <row r="189" spans="1:82" s="5" customFormat="1" ht="9.9499999999999993" customHeight="1">
      <c r="A189" s="48">
        <v>183</v>
      </c>
      <c r="B189" s="79" t="s">
        <v>71</v>
      </c>
      <c r="C189" s="26" t="s">
        <v>292</v>
      </c>
      <c r="D189" s="23">
        <f>D188+D187</f>
        <v>8300.3140000000003</v>
      </c>
      <c r="E189" s="23"/>
      <c r="F189" s="23"/>
      <c r="G189" s="23"/>
      <c r="H189" s="23"/>
      <c r="I189" s="23">
        <f t="shared" ref="I189:AM189" si="22">I188+I187</f>
        <v>7229.7939999999999</v>
      </c>
      <c r="J189" s="23">
        <f t="shared" si="22"/>
        <v>7067.6530000000002</v>
      </c>
      <c r="K189" s="23">
        <f t="shared" si="22"/>
        <v>6923.49</v>
      </c>
      <c r="L189" s="23">
        <f t="shared" si="22"/>
        <v>6866.3689999999997</v>
      </c>
      <c r="M189" s="173">
        <f t="shared" si="22"/>
        <v>6798.4439999999995</v>
      </c>
      <c r="N189" s="222">
        <f t="shared" si="22"/>
        <v>6756.2509999999993</v>
      </c>
      <c r="O189" s="199">
        <f t="shared" si="22"/>
        <v>6748.875</v>
      </c>
      <c r="P189" s="23">
        <f t="shared" si="22"/>
        <v>6607.3429999999998</v>
      </c>
      <c r="Q189" s="23">
        <f t="shared" si="22"/>
        <v>6443.4989999999998</v>
      </c>
      <c r="R189" s="23">
        <f t="shared" si="22"/>
        <v>6186.625</v>
      </c>
      <c r="S189" s="23">
        <f t="shared" si="22"/>
        <v>6005.1719999999996</v>
      </c>
      <c r="T189" s="23">
        <f t="shared" si="22"/>
        <v>5847.4520000000002</v>
      </c>
      <c r="U189" s="23">
        <f t="shared" si="22"/>
        <v>5647.232</v>
      </c>
      <c r="V189" s="23">
        <f t="shared" si="22"/>
        <v>5419.3769999999995</v>
      </c>
      <c r="W189" s="23">
        <f t="shared" si="22"/>
        <v>5188.7439999999997</v>
      </c>
      <c r="X189" s="23">
        <f t="shared" si="22"/>
        <v>5057.7539999999999</v>
      </c>
      <c r="Y189" s="23">
        <f t="shared" si="22"/>
        <v>4893.9679999999998</v>
      </c>
      <c r="Z189" s="23">
        <f t="shared" si="22"/>
        <v>4775.0209999999997</v>
      </c>
      <c r="AA189" s="23">
        <f t="shared" si="22"/>
        <v>4726.2340000000004</v>
      </c>
      <c r="AB189" s="23">
        <f t="shared" si="22"/>
        <v>4626.0480000000007</v>
      </c>
      <c r="AC189" s="23">
        <f t="shared" si="22"/>
        <v>4545.4170000000004</v>
      </c>
      <c r="AD189" s="23">
        <f t="shared" si="22"/>
        <v>4537.6849999999995</v>
      </c>
      <c r="AE189" s="23">
        <f t="shared" si="22"/>
        <v>4560.1459999999997</v>
      </c>
      <c r="AF189" s="23">
        <f t="shared" si="22"/>
        <v>4607.18</v>
      </c>
      <c r="AG189" s="23">
        <f t="shared" si="22"/>
        <v>4476.3040000000001</v>
      </c>
      <c r="AH189" s="23">
        <f t="shared" si="22"/>
        <v>4458.2290000000003</v>
      </c>
      <c r="AI189" s="23">
        <f t="shared" si="22"/>
        <v>4413.7569999999996</v>
      </c>
      <c r="AJ189" s="23">
        <f t="shared" si="22"/>
        <v>4437.2530000000006</v>
      </c>
      <c r="AK189" s="23">
        <f t="shared" si="22"/>
        <v>4505.1900000000005</v>
      </c>
      <c r="AL189" s="23">
        <f t="shared" si="22"/>
        <v>4500.1629999999996</v>
      </c>
      <c r="AM189" s="24">
        <f t="shared" si="22"/>
        <v>4565.21</v>
      </c>
      <c r="AN189" s="24"/>
      <c r="AO189" s="24"/>
      <c r="AP189" s="24"/>
      <c r="AQ189" s="44" t="s">
        <v>292</v>
      </c>
      <c r="AR189" s="44" t="s">
        <v>71</v>
      </c>
      <c r="AS189" s="72" t="s">
        <v>311</v>
      </c>
      <c r="AT189" s="73" t="s">
        <v>325</v>
      </c>
      <c r="AW189" s="84"/>
      <c r="AX189" s="84"/>
      <c r="AY189" s="84"/>
      <c r="AZ189" s="84"/>
      <c r="BA189" s="84"/>
      <c r="BB189" s="84"/>
      <c r="BC189" s="84"/>
      <c r="BD189" s="84"/>
      <c r="BE189" s="84"/>
      <c r="BF189" s="84"/>
      <c r="BG189" s="84"/>
      <c r="BH189" s="84"/>
      <c r="BI189" s="84"/>
      <c r="BJ189" s="84"/>
      <c r="BK189" s="84"/>
      <c r="BL189" s="84"/>
      <c r="BM189" s="84"/>
      <c r="BN189" s="84"/>
      <c r="BO189" s="84"/>
      <c r="BP189" s="84"/>
      <c r="BQ189" s="84"/>
      <c r="BR189" s="84"/>
      <c r="BS189" s="84"/>
      <c r="BT189" s="84"/>
      <c r="BU189" s="84"/>
      <c r="BV189" s="84"/>
      <c r="BW189" s="84"/>
      <c r="BX189" s="84"/>
      <c r="BY189" s="132"/>
      <c r="BZ189" s="84"/>
      <c r="CA189" s="84"/>
      <c r="CB189" s="84"/>
      <c r="CC189" s="84"/>
      <c r="CD189" s="84"/>
    </row>
    <row r="190" spans="1:82" s="5" customFormat="1" ht="9.9499999999999993" customHeight="1">
      <c r="A190" s="48">
        <v>184</v>
      </c>
      <c r="B190" s="31" t="s">
        <v>71</v>
      </c>
      <c r="C190" s="1" t="s">
        <v>293</v>
      </c>
      <c r="D190" s="20">
        <v>3426.567</v>
      </c>
      <c r="E190" s="17"/>
      <c r="F190" s="17"/>
      <c r="G190" s="17"/>
      <c r="H190" s="17"/>
      <c r="I190" s="20">
        <v>3256.748</v>
      </c>
      <c r="J190" s="20">
        <v>3261.3850000000002</v>
      </c>
      <c r="K190" s="20">
        <v>3342.32</v>
      </c>
      <c r="L190" s="20">
        <v>3326.22</v>
      </c>
      <c r="M190" s="164">
        <v>3300.5</v>
      </c>
      <c r="N190" s="222">
        <v>3223.1660000000002</v>
      </c>
      <c r="O190" s="191">
        <v>3177.3380000000002</v>
      </c>
      <c r="P190" s="20">
        <v>3041.4140000000002</v>
      </c>
      <c r="Q190" s="20">
        <v>2921.6</v>
      </c>
      <c r="R190" s="20">
        <v>2821.9340000000002</v>
      </c>
      <c r="S190" s="20">
        <v>2758.386</v>
      </c>
      <c r="T190" s="20">
        <v>2684.3530000000001</v>
      </c>
      <c r="U190" s="20">
        <v>2614.96</v>
      </c>
      <c r="V190" s="20">
        <v>2514.79</v>
      </c>
      <c r="W190" s="20">
        <v>2465.9789999999998</v>
      </c>
      <c r="X190" s="20">
        <v>2433.069</v>
      </c>
      <c r="Y190" s="20">
        <v>2343.721</v>
      </c>
      <c r="Z190" s="20">
        <v>2366.3200000000002</v>
      </c>
      <c r="AA190" s="20">
        <v>2351.547</v>
      </c>
      <c r="AB190" s="20">
        <v>2243.855</v>
      </c>
      <c r="AC190" s="20">
        <v>2217.3609999999999</v>
      </c>
      <c r="AD190" s="20">
        <v>2208.933</v>
      </c>
      <c r="AE190" s="20">
        <v>2137.3519999999999</v>
      </c>
      <c r="AF190" s="20">
        <v>2024.8130000000001</v>
      </c>
      <c r="AG190" s="20">
        <v>1948.325</v>
      </c>
      <c r="AH190" s="20">
        <v>1799.374</v>
      </c>
      <c r="AI190" s="21">
        <v>1675.145481</v>
      </c>
      <c r="AJ190" s="21">
        <v>1639.5530000000001</v>
      </c>
      <c r="AK190" s="21">
        <v>1647.7249999999999</v>
      </c>
      <c r="AL190" s="21">
        <v>1557.2629999999999</v>
      </c>
      <c r="AM190" s="21">
        <v>1466.0930000000001</v>
      </c>
      <c r="AN190" s="21"/>
      <c r="AO190" s="21"/>
      <c r="AP190" s="21"/>
      <c r="AQ190" s="36" t="s">
        <v>293</v>
      </c>
      <c r="AR190" s="36" t="s">
        <v>71</v>
      </c>
      <c r="AS190" s="74" t="s">
        <v>286</v>
      </c>
      <c r="AT190" s="74" t="s">
        <v>324</v>
      </c>
      <c r="AV190" s="33"/>
      <c r="AW190" s="84"/>
      <c r="AX190" s="84"/>
      <c r="AY190" s="84"/>
      <c r="AZ190" s="84"/>
      <c r="BA190" s="84"/>
      <c r="BB190" s="84"/>
      <c r="BC190" s="84"/>
      <c r="BD190" s="84"/>
      <c r="BE190" s="84"/>
      <c r="BF190" s="84"/>
      <c r="BG190" s="84"/>
      <c r="BH190" s="84"/>
      <c r="BI190" s="84"/>
      <c r="BJ190" s="84"/>
      <c r="BK190" s="84"/>
      <c r="BL190" s="84"/>
      <c r="BM190" s="84"/>
      <c r="BN190" s="84"/>
      <c r="BO190" s="84"/>
      <c r="BP190" s="84"/>
      <c r="BQ190" s="84"/>
      <c r="BR190" s="84"/>
      <c r="BS190" s="84"/>
      <c r="BT190" s="84"/>
      <c r="BU190" s="84"/>
      <c r="BV190" s="84"/>
      <c r="BW190" s="84"/>
      <c r="BX190" s="84"/>
      <c r="BY190" s="132"/>
      <c r="BZ190" s="84"/>
      <c r="CA190" s="84"/>
      <c r="CB190" s="84"/>
      <c r="CC190" s="84"/>
      <c r="CD190" s="84"/>
    </row>
    <row r="191" spans="1:82" s="5" customFormat="1" ht="9.9499999999999993" customHeight="1">
      <c r="A191" s="48">
        <v>185</v>
      </c>
      <c r="B191" s="79" t="s">
        <v>71</v>
      </c>
      <c r="C191" s="26" t="s">
        <v>294</v>
      </c>
      <c r="D191" s="23">
        <f>D190+D189</f>
        <v>11726.881000000001</v>
      </c>
      <c r="E191" s="23"/>
      <c r="F191" s="23"/>
      <c r="G191" s="23"/>
      <c r="H191" s="23"/>
      <c r="I191" s="23">
        <f t="shared" ref="I191:AM191" si="23">I190+I189</f>
        <v>10486.541999999999</v>
      </c>
      <c r="J191" s="23">
        <f t="shared" si="23"/>
        <v>10329.038</v>
      </c>
      <c r="K191" s="23">
        <f t="shared" si="23"/>
        <v>10265.81</v>
      </c>
      <c r="L191" s="23">
        <f t="shared" si="23"/>
        <v>10192.589</v>
      </c>
      <c r="M191" s="173">
        <f t="shared" si="23"/>
        <v>10098.944</v>
      </c>
      <c r="N191" s="222">
        <f t="shared" si="23"/>
        <v>9979.4169999999995</v>
      </c>
      <c r="O191" s="199">
        <f t="shared" si="23"/>
        <v>9926.2129999999997</v>
      </c>
      <c r="P191" s="23">
        <f t="shared" si="23"/>
        <v>9648.7569999999996</v>
      </c>
      <c r="Q191" s="23">
        <f t="shared" si="23"/>
        <v>9365.0990000000002</v>
      </c>
      <c r="R191" s="23">
        <f t="shared" si="23"/>
        <v>9008.5590000000011</v>
      </c>
      <c r="S191" s="23">
        <f t="shared" si="23"/>
        <v>8763.5579999999991</v>
      </c>
      <c r="T191" s="23">
        <f t="shared" si="23"/>
        <v>8531.8050000000003</v>
      </c>
      <c r="U191" s="23">
        <f t="shared" si="23"/>
        <v>8262.1919999999991</v>
      </c>
      <c r="V191" s="23">
        <f t="shared" si="23"/>
        <v>7934.1669999999995</v>
      </c>
      <c r="W191" s="23">
        <f t="shared" si="23"/>
        <v>7654.723</v>
      </c>
      <c r="X191" s="23">
        <f t="shared" si="23"/>
        <v>7490.8230000000003</v>
      </c>
      <c r="Y191" s="23">
        <f t="shared" si="23"/>
        <v>7237.6890000000003</v>
      </c>
      <c r="Z191" s="23">
        <f t="shared" si="23"/>
        <v>7141.3410000000003</v>
      </c>
      <c r="AA191" s="23">
        <f t="shared" si="23"/>
        <v>7077.7810000000009</v>
      </c>
      <c r="AB191" s="23">
        <f t="shared" si="23"/>
        <v>6869.9030000000002</v>
      </c>
      <c r="AC191" s="23">
        <f t="shared" si="23"/>
        <v>6762.7780000000002</v>
      </c>
      <c r="AD191" s="23">
        <f t="shared" si="23"/>
        <v>6746.6179999999995</v>
      </c>
      <c r="AE191" s="23">
        <f t="shared" si="23"/>
        <v>6697.4979999999996</v>
      </c>
      <c r="AF191" s="23">
        <f t="shared" si="23"/>
        <v>6631.9930000000004</v>
      </c>
      <c r="AG191" s="23">
        <f t="shared" si="23"/>
        <v>6424.6289999999999</v>
      </c>
      <c r="AH191" s="23">
        <f t="shared" si="23"/>
        <v>6257.6030000000001</v>
      </c>
      <c r="AI191" s="23">
        <f t="shared" si="23"/>
        <v>6088.9024809999992</v>
      </c>
      <c r="AJ191" s="23">
        <f t="shared" si="23"/>
        <v>6076.8060000000005</v>
      </c>
      <c r="AK191" s="23">
        <f t="shared" si="23"/>
        <v>6152.9150000000009</v>
      </c>
      <c r="AL191" s="23">
        <f t="shared" si="23"/>
        <v>6057.4259999999995</v>
      </c>
      <c r="AM191" s="24">
        <f t="shared" si="23"/>
        <v>6031.3029999999999</v>
      </c>
      <c r="AN191" s="24"/>
      <c r="AO191" s="24"/>
      <c r="AP191" s="24"/>
      <c r="AQ191" s="44" t="s">
        <v>294</v>
      </c>
      <c r="AR191" s="44" t="s">
        <v>71</v>
      </c>
      <c r="AS191" s="72" t="s">
        <v>311</v>
      </c>
      <c r="AT191" s="73" t="s">
        <v>325</v>
      </c>
    </row>
    <row r="192" spans="1:82" s="5" customFormat="1" ht="9.9499999999999993" customHeight="1">
      <c r="A192" s="48">
        <v>186</v>
      </c>
      <c r="B192" s="31" t="s">
        <v>71</v>
      </c>
      <c r="C192" s="54" t="s">
        <v>295</v>
      </c>
      <c r="D192" s="20">
        <v>33515.233</v>
      </c>
      <c r="E192" s="20">
        <v>33345.267</v>
      </c>
      <c r="F192" s="20">
        <v>33510.892999999996</v>
      </c>
      <c r="G192" s="20">
        <v>33808.769999999997</v>
      </c>
      <c r="H192" s="20">
        <v>34029.705999999998</v>
      </c>
      <c r="I192" s="20">
        <v>34678.904000000002</v>
      </c>
      <c r="J192" s="20">
        <v>34942.85</v>
      </c>
      <c r="K192" s="20">
        <v>49164.737999999998</v>
      </c>
      <c r="L192" s="20">
        <v>52217.608</v>
      </c>
      <c r="M192" s="164">
        <v>55828.654999999999</v>
      </c>
      <c r="N192" s="222">
        <v>55767.427000000003</v>
      </c>
      <c r="O192" s="191">
        <v>57555.953000000001</v>
      </c>
      <c r="P192" s="20">
        <v>58841.074999999997</v>
      </c>
      <c r="Q192" s="20">
        <v>59284.686000000002</v>
      </c>
      <c r="R192" s="20">
        <v>59934.868999999999</v>
      </c>
      <c r="S192" s="20">
        <v>61271.652999999998</v>
      </c>
      <c r="T192" s="20">
        <v>61542.540999999997</v>
      </c>
      <c r="U192" s="20">
        <v>62199.843999999997</v>
      </c>
      <c r="V192" s="20">
        <v>61838.993999999999</v>
      </c>
      <c r="W192" s="20">
        <v>62046.83</v>
      </c>
      <c r="X192" s="20">
        <v>62841.305999999997</v>
      </c>
      <c r="Y192" s="20">
        <v>64590.142999999996</v>
      </c>
      <c r="Z192" s="20">
        <v>65480.675000000003</v>
      </c>
      <c r="AA192" s="20">
        <v>65933.251999999993</v>
      </c>
      <c r="AB192" s="20">
        <v>65990.528999999995</v>
      </c>
      <c r="AC192" s="20">
        <v>6762.7780000000002</v>
      </c>
      <c r="AD192" s="20">
        <v>6746.6180000000004</v>
      </c>
      <c r="AE192" s="20">
        <v>6697.4979999999996</v>
      </c>
      <c r="AF192" s="20">
        <v>6631.9930000000004</v>
      </c>
      <c r="AG192" s="20">
        <v>6424.6289999999999</v>
      </c>
      <c r="AH192" s="20">
        <v>6241.3950000000004</v>
      </c>
      <c r="AI192" s="20">
        <v>6073.4859999999999</v>
      </c>
      <c r="AJ192" s="20">
        <v>6076.8059999999996</v>
      </c>
      <c r="AK192" s="21">
        <v>6125.9160000000002</v>
      </c>
      <c r="AL192" s="21">
        <v>6057</v>
      </c>
      <c r="AM192" s="21"/>
      <c r="AN192" s="21"/>
      <c r="AO192" s="21"/>
      <c r="AP192" s="21"/>
      <c r="AQ192" s="36" t="s">
        <v>295</v>
      </c>
      <c r="AR192" s="36" t="s">
        <v>71</v>
      </c>
      <c r="AS192" s="74" t="s">
        <v>269</v>
      </c>
      <c r="AT192" s="74" t="s">
        <v>326</v>
      </c>
    </row>
    <row r="193" spans="1:46" s="5" customFormat="1" ht="9.9499999999999993" customHeight="1">
      <c r="A193" s="48">
        <v>187</v>
      </c>
      <c r="B193" s="31" t="s">
        <v>71</v>
      </c>
      <c r="C193" s="1" t="s">
        <v>300</v>
      </c>
      <c r="D193" s="20">
        <v>18004.962</v>
      </c>
      <c r="E193" s="20">
        <v>18218.154999999999</v>
      </c>
      <c r="F193" s="20">
        <v>18269.106</v>
      </c>
      <c r="G193" s="20">
        <v>18537.677</v>
      </c>
      <c r="H193" s="20">
        <v>18753.085999999999</v>
      </c>
      <c r="I193" s="20">
        <v>18989.703000000001</v>
      </c>
      <c r="J193" s="20">
        <v>19414.04</v>
      </c>
      <c r="K193" s="20">
        <v>19971.993999999999</v>
      </c>
      <c r="L193" s="20">
        <v>20742.138999999999</v>
      </c>
      <c r="M193" s="164">
        <v>21210.767</v>
      </c>
      <c r="N193" s="222">
        <v>21938.609</v>
      </c>
      <c r="O193" s="191">
        <v>22559.81</v>
      </c>
      <c r="P193" s="20">
        <v>22694.081999999999</v>
      </c>
      <c r="Q193" s="20">
        <v>22759.159</v>
      </c>
      <c r="R193" s="20">
        <v>22597.951000000001</v>
      </c>
      <c r="S193" s="20">
        <v>22630.438999999998</v>
      </c>
      <c r="T193" s="20">
        <v>22593.304</v>
      </c>
      <c r="U193" s="20">
        <v>22244.43</v>
      </c>
      <c r="V193" s="20">
        <v>22013.764999999999</v>
      </c>
      <c r="W193" s="20">
        <v>21750.275000000001</v>
      </c>
      <c r="X193" s="20">
        <v>21646.751</v>
      </c>
      <c r="Y193" s="20">
        <v>21720.088</v>
      </c>
      <c r="Z193" s="20">
        <v>21561.066999999999</v>
      </c>
      <c r="AA193" s="20">
        <v>21757.563999999998</v>
      </c>
      <c r="AB193" s="20">
        <v>21686.454000000002</v>
      </c>
      <c r="AC193" s="20">
        <v>21953.958999999999</v>
      </c>
      <c r="AD193" s="20">
        <v>22243.472000000002</v>
      </c>
      <c r="AE193" s="20">
        <v>22840.796999999999</v>
      </c>
      <c r="AF193" s="20">
        <v>22976.1</v>
      </c>
      <c r="AG193" s="20">
        <v>22724.441999999999</v>
      </c>
      <c r="AH193" s="20">
        <v>22669.008999999998</v>
      </c>
      <c r="AI193" s="20">
        <v>22632.357</v>
      </c>
      <c r="AJ193" s="20">
        <v>23041.856</v>
      </c>
      <c r="AK193" s="21">
        <v>23606.41</v>
      </c>
      <c r="AL193" s="21">
        <v>23600</v>
      </c>
      <c r="AM193" s="21"/>
      <c r="AN193" s="21"/>
      <c r="AO193" s="21"/>
      <c r="AP193" s="21"/>
      <c r="AQ193" s="36" t="s">
        <v>300</v>
      </c>
      <c r="AR193" s="36" t="s">
        <v>71</v>
      </c>
      <c r="AS193" s="74" t="s">
        <v>269</v>
      </c>
      <c r="AT193" s="74" t="s">
        <v>326</v>
      </c>
    </row>
    <row r="194" spans="1:46" s="5" customFormat="1" ht="9.9499999999999993" customHeight="1">
      <c r="A194" s="48">
        <v>188</v>
      </c>
      <c r="B194" s="31" t="s">
        <v>71</v>
      </c>
      <c r="C194" s="1" t="s">
        <v>301</v>
      </c>
      <c r="D194" s="20">
        <v>159.751</v>
      </c>
      <c r="E194" s="20">
        <v>160.44300000000001</v>
      </c>
      <c r="F194" s="20">
        <v>156.21799999999999</v>
      </c>
      <c r="G194" s="20">
        <v>153.34</v>
      </c>
      <c r="H194" s="20">
        <v>154.79300000000001</v>
      </c>
      <c r="I194" s="20">
        <v>153.477</v>
      </c>
      <c r="J194" s="20">
        <v>154.12700000000001</v>
      </c>
      <c r="K194" s="20">
        <v>165</v>
      </c>
      <c r="L194" s="20">
        <v>157.4</v>
      </c>
      <c r="M194" s="164">
        <v>160.19999999999999</v>
      </c>
      <c r="N194" s="222">
        <v>162.6</v>
      </c>
      <c r="O194" s="191">
        <v>162</v>
      </c>
      <c r="P194" s="20">
        <v>157.85499999999999</v>
      </c>
      <c r="Q194" s="20">
        <v>157.25</v>
      </c>
      <c r="R194" s="20">
        <v>150.86600000000001</v>
      </c>
      <c r="S194" s="20">
        <v>148.828</v>
      </c>
      <c r="T194" s="20">
        <v>148.107</v>
      </c>
      <c r="U194" s="20">
        <v>144.89699999999999</v>
      </c>
      <c r="V194" s="20">
        <v>127.66500000000001</v>
      </c>
      <c r="W194" s="20">
        <v>120.09099999999999</v>
      </c>
      <c r="X194" s="20">
        <v>110.128</v>
      </c>
      <c r="Y194" s="20">
        <v>111.869</v>
      </c>
      <c r="Z194" s="20">
        <v>108.846</v>
      </c>
      <c r="AA194" s="20">
        <v>107.288</v>
      </c>
      <c r="AB194" s="20">
        <v>100.872</v>
      </c>
      <c r="AC194" s="20">
        <v>103.175</v>
      </c>
      <c r="AD194" s="20">
        <v>99.168000000000006</v>
      </c>
      <c r="AE194" s="20">
        <v>100.8</v>
      </c>
      <c r="AF194" s="20">
        <v>99.031999999999996</v>
      </c>
      <c r="AG194" s="20">
        <v>92.173000000000002</v>
      </c>
      <c r="AH194" s="20">
        <v>85.046999999999997</v>
      </c>
      <c r="AI194" s="20">
        <v>84.064999999999998</v>
      </c>
      <c r="AJ194" s="20">
        <v>87.134</v>
      </c>
      <c r="AK194" s="21">
        <v>88.018000000000001</v>
      </c>
      <c r="AL194" s="21" t="s">
        <v>608</v>
      </c>
      <c r="AM194" s="21"/>
      <c r="AN194" s="21"/>
      <c r="AO194" s="21"/>
      <c r="AP194" s="21"/>
      <c r="AQ194" s="36" t="s">
        <v>301</v>
      </c>
      <c r="AR194" s="36" t="s">
        <v>71</v>
      </c>
      <c r="AS194" s="74" t="s">
        <v>269</v>
      </c>
      <c r="AT194" s="74" t="s">
        <v>326</v>
      </c>
    </row>
    <row r="195" spans="1:46" s="5" customFormat="1" ht="9.9499999999999993" customHeight="1">
      <c r="A195" s="48">
        <v>189</v>
      </c>
      <c r="B195" s="31" t="s">
        <v>71</v>
      </c>
      <c r="C195" s="1" t="s">
        <v>841</v>
      </c>
      <c r="D195" s="20">
        <v>40.427</v>
      </c>
      <c r="E195" s="20">
        <v>42.100999999999999</v>
      </c>
      <c r="F195" s="20">
        <v>40.485999999999997</v>
      </c>
      <c r="G195" s="20">
        <v>40.838000000000001</v>
      </c>
      <c r="H195" s="20">
        <v>44.718000000000004</v>
      </c>
      <c r="I195" s="20">
        <v>43.777000000000001</v>
      </c>
      <c r="J195" s="20">
        <v>46.366999999999997</v>
      </c>
      <c r="K195" s="20">
        <v>50.045999999999999</v>
      </c>
      <c r="L195" s="20">
        <v>52.945</v>
      </c>
      <c r="M195" s="164">
        <v>60.12</v>
      </c>
      <c r="N195" s="222">
        <v>65.251999999999995</v>
      </c>
      <c r="O195" s="191">
        <v>68.686999999999998</v>
      </c>
      <c r="P195" s="20">
        <v>69.686999999999998</v>
      </c>
      <c r="Q195" s="20">
        <v>69.584000000000003</v>
      </c>
      <c r="R195" s="20">
        <v>74.546999999999997</v>
      </c>
      <c r="S195" s="20">
        <v>78.100999999999999</v>
      </c>
      <c r="T195" s="20">
        <v>82.131</v>
      </c>
      <c r="U195" s="20">
        <v>85.555000000000007</v>
      </c>
      <c r="V195" s="20">
        <v>87.91</v>
      </c>
      <c r="W195" s="20">
        <v>91.587999999999994</v>
      </c>
      <c r="X195" s="20">
        <v>92.873000000000005</v>
      </c>
      <c r="Y195" s="20">
        <v>94.578999999999994</v>
      </c>
      <c r="Z195" s="20">
        <v>96.662000000000006</v>
      </c>
      <c r="AA195" s="20">
        <v>95.486999999999995</v>
      </c>
      <c r="AB195" s="20">
        <v>93.739000000000004</v>
      </c>
      <c r="AC195" s="20">
        <v>94.49</v>
      </c>
      <c r="AD195" s="20">
        <v>96.971000000000004</v>
      </c>
      <c r="AE195" s="20">
        <v>94.849000000000004</v>
      </c>
      <c r="AF195" s="20">
        <v>90.662000000000006</v>
      </c>
      <c r="AG195" s="20">
        <v>83.872</v>
      </c>
      <c r="AH195" s="20">
        <v>82.210999999999999</v>
      </c>
      <c r="AI195" s="20">
        <v>79.052000000000007</v>
      </c>
      <c r="AJ195" s="20">
        <v>85.995999999999995</v>
      </c>
      <c r="AK195" s="21">
        <v>92.643000000000001</v>
      </c>
      <c r="AL195" s="21">
        <v>95</v>
      </c>
      <c r="AM195" s="21"/>
      <c r="AN195" s="21"/>
      <c r="AO195" s="21"/>
      <c r="AP195" s="21"/>
      <c r="AQ195" s="36" t="s">
        <v>302</v>
      </c>
      <c r="AR195" s="36" t="s">
        <v>71</v>
      </c>
      <c r="AS195" s="74" t="s">
        <v>269</v>
      </c>
      <c r="AT195" s="74" t="s">
        <v>326</v>
      </c>
    </row>
    <row r="196" spans="1:46" s="5" customFormat="1" ht="9.9499999999999993" customHeight="1">
      <c r="A196" s="48">
        <v>190</v>
      </c>
      <c r="B196" s="79" t="s">
        <v>71</v>
      </c>
      <c r="C196" s="26" t="s">
        <v>842</v>
      </c>
      <c r="D196" s="23">
        <f t="shared" ref="D196:AP196" si="24">SUM(D192:D195)</f>
        <v>51720.373</v>
      </c>
      <c r="E196" s="23">
        <f t="shared" si="24"/>
        <v>51765.966</v>
      </c>
      <c r="F196" s="23">
        <f t="shared" si="24"/>
        <v>51976.702999999994</v>
      </c>
      <c r="G196" s="23">
        <f t="shared" si="24"/>
        <v>52540.625</v>
      </c>
      <c r="H196" s="23">
        <f t="shared" si="24"/>
        <v>52982.303</v>
      </c>
      <c r="I196" s="23">
        <f t="shared" si="24"/>
        <v>53865.861000000004</v>
      </c>
      <c r="J196" s="23">
        <f t="shared" si="24"/>
        <v>54557.383999999998</v>
      </c>
      <c r="K196" s="23">
        <f t="shared" si="24"/>
        <v>69351.777999999991</v>
      </c>
      <c r="L196" s="23">
        <f t="shared" si="24"/>
        <v>73170.092000000004</v>
      </c>
      <c r="M196" s="173">
        <f t="shared" si="24"/>
        <v>77259.741999999984</v>
      </c>
      <c r="N196" s="222">
        <f t="shared" si="24"/>
        <v>77933.888000000006</v>
      </c>
      <c r="O196" s="199">
        <f t="shared" si="24"/>
        <v>80346.450000000012</v>
      </c>
      <c r="P196" s="23">
        <f t="shared" si="24"/>
        <v>81762.698999999993</v>
      </c>
      <c r="Q196" s="23">
        <f t="shared" si="24"/>
        <v>82270.679000000004</v>
      </c>
      <c r="R196" s="23">
        <f t="shared" si="24"/>
        <v>82758.233000000007</v>
      </c>
      <c r="S196" s="23">
        <f t="shared" si="24"/>
        <v>84129.020999999993</v>
      </c>
      <c r="T196" s="23">
        <f t="shared" si="24"/>
        <v>84366.082999999999</v>
      </c>
      <c r="U196" s="23">
        <f t="shared" si="24"/>
        <v>84674.725999999995</v>
      </c>
      <c r="V196" s="23">
        <f t="shared" si="24"/>
        <v>84068.333999999988</v>
      </c>
      <c r="W196" s="23">
        <f t="shared" si="24"/>
        <v>84008.784000000014</v>
      </c>
      <c r="X196" s="23">
        <f t="shared" si="24"/>
        <v>84691.058000000005</v>
      </c>
      <c r="Y196" s="23">
        <f t="shared" si="24"/>
        <v>86516.679000000004</v>
      </c>
      <c r="Z196" s="23">
        <f t="shared" si="24"/>
        <v>87247.25</v>
      </c>
      <c r="AA196" s="23">
        <f t="shared" si="24"/>
        <v>87893.590999999986</v>
      </c>
      <c r="AB196" s="23">
        <f t="shared" si="24"/>
        <v>87871.593999999997</v>
      </c>
      <c r="AC196" s="23">
        <f t="shared" si="24"/>
        <v>28914.402000000002</v>
      </c>
      <c r="AD196" s="23">
        <f t="shared" si="24"/>
        <v>29186.229000000007</v>
      </c>
      <c r="AE196" s="23">
        <f t="shared" si="24"/>
        <v>29733.943999999996</v>
      </c>
      <c r="AF196" s="23">
        <f t="shared" si="24"/>
        <v>29797.787</v>
      </c>
      <c r="AG196" s="23">
        <f t="shared" si="24"/>
        <v>29325.115999999998</v>
      </c>
      <c r="AH196" s="23">
        <f t="shared" si="24"/>
        <v>29077.661999999997</v>
      </c>
      <c r="AI196" s="23">
        <f t="shared" si="24"/>
        <v>28868.959999999999</v>
      </c>
      <c r="AJ196" s="23">
        <f t="shared" si="24"/>
        <v>29291.791999999998</v>
      </c>
      <c r="AK196" s="23">
        <f t="shared" si="24"/>
        <v>29912.987000000001</v>
      </c>
      <c r="AL196" s="23">
        <f t="shared" si="24"/>
        <v>29752</v>
      </c>
      <c r="AM196" s="24">
        <f t="shared" si="24"/>
        <v>0</v>
      </c>
      <c r="AN196" s="24">
        <f t="shared" si="24"/>
        <v>0</v>
      </c>
      <c r="AO196" s="24">
        <f t="shared" si="24"/>
        <v>0</v>
      </c>
      <c r="AP196" s="24">
        <f t="shared" si="24"/>
        <v>0</v>
      </c>
      <c r="AQ196" s="44" t="s">
        <v>842</v>
      </c>
      <c r="AR196" s="44" t="s">
        <v>71</v>
      </c>
      <c r="AS196" s="72" t="s">
        <v>329</v>
      </c>
      <c r="AT196" s="73"/>
    </row>
    <row r="197" spans="1:46" s="5" customFormat="1" ht="9.9499999999999993" customHeight="1">
      <c r="A197" s="48">
        <v>191</v>
      </c>
      <c r="B197" s="31" t="s">
        <v>71</v>
      </c>
      <c r="C197" s="1" t="s">
        <v>130</v>
      </c>
      <c r="D197" s="20">
        <v>431.66899999999998</v>
      </c>
      <c r="E197" s="20">
        <v>437.07799999999997</v>
      </c>
      <c r="F197" s="20">
        <v>452.05500000000001</v>
      </c>
      <c r="G197" s="20">
        <v>464.16500000000002</v>
      </c>
      <c r="H197" s="20">
        <v>468.69499999999999</v>
      </c>
      <c r="I197" s="20">
        <v>489.26</v>
      </c>
      <c r="J197" s="20">
        <v>499.84399999999999</v>
      </c>
      <c r="K197" s="20">
        <v>718.47799999999995</v>
      </c>
      <c r="L197" s="20">
        <v>782.03300000000002</v>
      </c>
      <c r="M197" s="164">
        <v>845.12300000000005</v>
      </c>
      <c r="N197" s="222">
        <v>853.06</v>
      </c>
      <c r="O197" s="191">
        <v>869.33699999999999</v>
      </c>
      <c r="P197" s="20">
        <v>888.279</v>
      </c>
      <c r="Q197" s="20">
        <v>889.87300000000005</v>
      </c>
      <c r="R197" s="20">
        <v>896.75099999999998</v>
      </c>
      <c r="S197" s="20">
        <v>917.41899999999998</v>
      </c>
      <c r="T197" s="20">
        <v>931.721</v>
      </c>
      <c r="U197" s="20">
        <v>944.97199999999998</v>
      </c>
      <c r="V197" s="20">
        <v>954.80700000000002</v>
      </c>
      <c r="W197" s="20">
        <v>955.56299999999999</v>
      </c>
      <c r="X197" s="20">
        <v>951.25300000000004</v>
      </c>
      <c r="Y197" s="20">
        <v>954.29200000000003</v>
      </c>
      <c r="Z197" s="20">
        <v>955.41300000000001</v>
      </c>
      <c r="AA197" s="20">
        <v>954.18600000000004</v>
      </c>
      <c r="AB197" s="20">
        <v>947.56299999999999</v>
      </c>
      <c r="AC197" s="20">
        <v>84.266000000000005</v>
      </c>
      <c r="AD197" s="20">
        <v>84.075000000000003</v>
      </c>
      <c r="AE197" s="20">
        <v>83.081999999999994</v>
      </c>
      <c r="AF197" s="20">
        <v>83.831000000000003</v>
      </c>
      <c r="AG197" s="20">
        <v>81.36</v>
      </c>
      <c r="AH197" s="20">
        <v>77.677000000000007</v>
      </c>
      <c r="AI197" s="20">
        <v>73.915999999999997</v>
      </c>
      <c r="AJ197" s="20">
        <v>75.668000000000006</v>
      </c>
      <c r="AK197" s="20">
        <v>74.570999999999998</v>
      </c>
      <c r="AL197" s="20">
        <v>72.578999999999994</v>
      </c>
      <c r="AM197" s="163"/>
      <c r="AN197" s="21"/>
      <c r="AO197" s="21"/>
      <c r="AP197" s="21"/>
      <c r="AQ197" s="36" t="s">
        <v>130</v>
      </c>
      <c r="AR197" s="36" t="s">
        <v>71</v>
      </c>
      <c r="AS197" s="74" t="s">
        <v>269</v>
      </c>
      <c r="AT197" s="74" t="s">
        <v>326</v>
      </c>
    </row>
    <row r="198" spans="1:46" s="5" customFormat="1" ht="9.9499999999999993" customHeight="1">
      <c r="A198" s="48">
        <v>192</v>
      </c>
      <c r="B198" s="31" t="s">
        <v>71</v>
      </c>
      <c r="C198" s="1" t="s">
        <v>165</v>
      </c>
      <c r="D198" s="20">
        <v>314.54199999999997</v>
      </c>
      <c r="E198" s="20">
        <v>316.20499999999998</v>
      </c>
      <c r="F198" s="20">
        <v>316.34699999999998</v>
      </c>
      <c r="G198" s="20">
        <v>321.452</v>
      </c>
      <c r="H198" s="20">
        <v>324.13499999999999</v>
      </c>
      <c r="I198" s="20">
        <v>330.101</v>
      </c>
      <c r="J198" s="20">
        <v>334.74099999999999</v>
      </c>
      <c r="K198" s="20">
        <v>344.72899999999998</v>
      </c>
      <c r="L198" s="20">
        <v>361.79599999999999</v>
      </c>
      <c r="M198" s="164">
        <v>368.81799999999998</v>
      </c>
      <c r="N198" s="222">
        <v>387.47800000000001</v>
      </c>
      <c r="O198" s="191">
        <v>400.08300000000003</v>
      </c>
      <c r="P198" s="20">
        <v>402.25799999999998</v>
      </c>
      <c r="Q198" s="20">
        <v>402.72699999999998</v>
      </c>
      <c r="R198" s="20">
        <v>396.33199999999999</v>
      </c>
      <c r="S198" s="20">
        <v>400.05599999999998</v>
      </c>
      <c r="T198" s="20">
        <v>402.15600000000001</v>
      </c>
      <c r="U198" s="20">
        <v>395.23899999999998</v>
      </c>
      <c r="V198" s="20">
        <v>388.93799999999999</v>
      </c>
      <c r="W198" s="20">
        <v>385.101</v>
      </c>
      <c r="X198" s="20">
        <v>384.44099999999997</v>
      </c>
      <c r="Y198" s="20">
        <v>385.42099999999999</v>
      </c>
      <c r="Z198" s="20">
        <v>382.23599999999999</v>
      </c>
      <c r="AA198" s="20">
        <v>384.95800000000003</v>
      </c>
      <c r="AB198" s="20">
        <v>385.16300000000001</v>
      </c>
      <c r="AC198" s="20">
        <v>391.22800000000001</v>
      </c>
      <c r="AD198" s="20">
        <v>395.90800000000002</v>
      </c>
      <c r="AE198" s="20">
        <v>405.54350499999998</v>
      </c>
      <c r="AF198" s="20">
        <v>404.58499999999998</v>
      </c>
      <c r="AG198" s="20">
        <v>393.76499999999999</v>
      </c>
      <c r="AH198" s="20">
        <v>393.46600000000001</v>
      </c>
      <c r="AI198" s="20">
        <v>395.06700000000001</v>
      </c>
      <c r="AJ198" s="20">
        <v>404.39600000000002</v>
      </c>
      <c r="AK198" s="20">
        <v>414.387</v>
      </c>
      <c r="AL198" s="20">
        <v>413.97</v>
      </c>
      <c r="AM198" s="163"/>
      <c r="AN198" s="21"/>
      <c r="AO198" s="21"/>
      <c r="AP198" s="21"/>
      <c r="AQ198" s="36" t="s">
        <v>165</v>
      </c>
      <c r="AR198" s="36" t="s">
        <v>71</v>
      </c>
      <c r="AS198" s="74" t="s">
        <v>269</v>
      </c>
      <c r="AT198" s="74" t="s">
        <v>326</v>
      </c>
    </row>
    <row r="199" spans="1:46" s="5" customFormat="1" ht="9.9499999999999993" customHeight="1">
      <c r="A199" s="48">
        <v>193</v>
      </c>
      <c r="B199" s="31" t="s">
        <v>71</v>
      </c>
      <c r="C199" s="1" t="s">
        <v>167</v>
      </c>
      <c r="D199" s="20">
        <v>29.687999999999999</v>
      </c>
      <c r="E199" s="20">
        <v>31.032</v>
      </c>
      <c r="F199" s="20">
        <v>30.106000000000002</v>
      </c>
      <c r="G199" s="20">
        <v>30.626999999999999</v>
      </c>
      <c r="H199" s="20">
        <v>33.499000000000002</v>
      </c>
      <c r="I199" s="20">
        <v>33.119</v>
      </c>
      <c r="J199" s="20">
        <v>35.323999999999998</v>
      </c>
      <c r="K199" s="20">
        <v>38.534999999999997</v>
      </c>
      <c r="L199" s="20">
        <v>41.101999999999997</v>
      </c>
      <c r="M199" s="164">
        <v>47.140999999999998</v>
      </c>
      <c r="N199" s="222">
        <v>51.622999999999998</v>
      </c>
      <c r="O199" s="191">
        <v>55.348999999999997</v>
      </c>
      <c r="P199" s="20">
        <v>56.68</v>
      </c>
      <c r="Q199" s="20">
        <v>57.118000000000002</v>
      </c>
      <c r="R199" s="20">
        <v>61.289000000000001</v>
      </c>
      <c r="S199" s="20">
        <v>65.012</v>
      </c>
      <c r="T199" s="20">
        <v>69.049000000000007</v>
      </c>
      <c r="U199" s="20">
        <v>73.242999999999995</v>
      </c>
      <c r="V199" s="20">
        <v>75.988</v>
      </c>
      <c r="W199" s="20">
        <v>79.347999999999999</v>
      </c>
      <c r="X199" s="20">
        <v>79.697999999999993</v>
      </c>
      <c r="Y199" s="20">
        <v>81.459000000000003</v>
      </c>
      <c r="Z199" s="20">
        <v>83.948999999999998</v>
      </c>
      <c r="AA199" s="20">
        <v>83.311000000000007</v>
      </c>
      <c r="AB199" s="20">
        <v>81.786000000000001</v>
      </c>
      <c r="AC199" s="20">
        <v>83.22</v>
      </c>
      <c r="AD199" s="20">
        <v>85.745999999999995</v>
      </c>
      <c r="AE199" s="20">
        <v>84.326999999999998</v>
      </c>
      <c r="AF199" s="20">
        <v>80.930999999999997</v>
      </c>
      <c r="AG199" s="20">
        <v>75.203000000000003</v>
      </c>
      <c r="AH199" s="20">
        <v>73.75</v>
      </c>
      <c r="AI199" s="20">
        <v>71.165000000000006</v>
      </c>
      <c r="AJ199" s="20">
        <v>77.917000000000002</v>
      </c>
      <c r="AK199" s="20">
        <v>84.144000000000005</v>
      </c>
      <c r="AL199" s="20">
        <v>86.763000000000005</v>
      </c>
      <c r="AM199" s="163"/>
      <c r="AN199" s="21"/>
      <c r="AO199" s="21"/>
      <c r="AP199" s="21"/>
      <c r="AQ199" s="36" t="s">
        <v>167</v>
      </c>
      <c r="AR199" s="36" t="s">
        <v>71</v>
      </c>
      <c r="AS199" s="74" t="s">
        <v>269</v>
      </c>
      <c r="AT199" s="74" t="s">
        <v>326</v>
      </c>
    </row>
    <row r="200" spans="1:46" s="5" customFormat="1" ht="9.9499999999999993" customHeight="1">
      <c r="A200" s="48">
        <v>194</v>
      </c>
      <c r="B200" s="31" t="s">
        <v>71</v>
      </c>
      <c r="C200" s="1" t="s">
        <v>839</v>
      </c>
      <c r="D200" s="17">
        <v>6.1319999999999997</v>
      </c>
      <c r="E200" s="17">
        <v>6.0439999999999996</v>
      </c>
      <c r="F200" s="17">
        <v>5.859</v>
      </c>
      <c r="G200" s="17">
        <v>5.7220000000000004</v>
      </c>
      <c r="H200" s="17">
        <v>5.78</v>
      </c>
      <c r="I200" s="17">
        <v>5.7519999999999998</v>
      </c>
      <c r="J200" s="17">
        <v>5.6840000000000002</v>
      </c>
      <c r="K200" s="17">
        <v>6.242</v>
      </c>
      <c r="L200" s="17">
        <v>5.7110000000000003</v>
      </c>
      <c r="M200" s="171">
        <v>5.9619999999999997</v>
      </c>
      <c r="N200" s="227">
        <v>6.2750000000000004</v>
      </c>
      <c r="O200" s="197">
        <v>6.1950000000000003</v>
      </c>
      <c r="P200" s="17">
        <v>6.0970000000000004</v>
      </c>
      <c r="Q200" s="17">
        <v>6.0609999999999999</v>
      </c>
      <c r="R200" s="17">
        <v>5.9459999999999997</v>
      </c>
      <c r="S200" s="17">
        <v>5.6369999999999996</v>
      </c>
      <c r="T200" s="17">
        <v>5.6340000000000003</v>
      </c>
      <c r="U200" s="17">
        <v>5.351</v>
      </c>
      <c r="V200" s="17">
        <v>4.62</v>
      </c>
      <c r="W200" s="17">
        <v>4.4790000000000001</v>
      </c>
      <c r="X200" s="17">
        <v>4.3040000000000003</v>
      </c>
      <c r="Y200" s="17">
        <v>4.0060000000000002</v>
      </c>
      <c r="Z200" s="17">
        <v>3.8929999999999998</v>
      </c>
      <c r="AA200" s="17">
        <v>4.024</v>
      </c>
      <c r="AB200" s="17">
        <v>3.8690000000000002</v>
      </c>
      <c r="AC200" s="17">
        <v>4.0250000000000004</v>
      </c>
      <c r="AD200" s="17">
        <v>3.7829999999999999</v>
      </c>
      <c r="AE200" s="17">
        <v>3.8340000000000001</v>
      </c>
      <c r="AF200" s="17">
        <v>3.51</v>
      </c>
      <c r="AG200" s="17">
        <v>3.073</v>
      </c>
      <c r="AH200" s="17">
        <v>3.004</v>
      </c>
      <c r="AI200" s="17">
        <v>3.0470000000000002</v>
      </c>
      <c r="AJ200" s="17">
        <v>3.0920000000000001</v>
      </c>
      <c r="AK200" s="17">
        <v>3.2650000000000001</v>
      </c>
      <c r="AL200" s="17" t="s">
        <v>609</v>
      </c>
      <c r="AM200" s="163"/>
      <c r="AN200" s="21"/>
      <c r="AO200" s="21"/>
      <c r="AP200" s="21"/>
      <c r="AQ200" s="36" t="s">
        <v>166</v>
      </c>
      <c r="AR200" s="36" t="s">
        <v>71</v>
      </c>
      <c r="AS200" s="74" t="s">
        <v>269</v>
      </c>
      <c r="AT200" s="74" t="s">
        <v>326</v>
      </c>
    </row>
    <row r="201" spans="1:46" s="5" customFormat="1" ht="9.9499999999999993" customHeight="1">
      <c r="A201" s="48">
        <v>195</v>
      </c>
      <c r="B201" s="79" t="s">
        <v>71</v>
      </c>
      <c r="C201" s="26" t="s">
        <v>840</v>
      </c>
      <c r="D201" s="23">
        <f t="shared" ref="D201:AP201" si="25">SUM(D197:D200)</f>
        <v>782.03099999999995</v>
      </c>
      <c r="E201" s="23">
        <f t="shared" si="25"/>
        <v>790.35899999999992</v>
      </c>
      <c r="F201" s="23">
        <f t="shared" si="25"/>
        <v>804.36700000000008</v>
      </c>
      <c r="G201" s="23">
        <f t="shared" si="25"/>
        <v>821.96599999999989</v>
      </c>
      <c r="H201" s="23">
        <f t="shared" si="25"/>
        <v>832.10899999999992</v>
      </c>
      <c r="I201" s="23">
        <f t="shared" si="25"/>
        <v>858.23199999999997</v>
      </c>
      <c r="J201" s="23">
        <f t="shared" si="25"/>
        <v>875.59299999999996</v>
      </c>
      <c r="K201" s="23">
        <f t="shared" si="25"/>
        <v>1107.9839999999999</v>
      </c>
      <c r="L201" s="23">
        <f t="shared" si="25"/>
        <v>1190.6420000000001</v>
      </c>
      <c r="M201" s="173">
        <f t="shared" si="25"/>
        <v>1267.0440000000001</v>
      </c>
      <c r="N201" s="222">
        <f t="shared" si="25"/>
        <v>1298.4360000000001</v>
      </c>
      <c r="O201" s="199">
        <f t="shared" si="25"/>
        <v>1330.9639999999999</v>
      </c>
      <c r="P201" s="23">
        <f t="shared" si="25"/>
        <v>1353.3140000000001</v>
      </c>
      <c r="Q201" s="23">
        <f t="shared" si="25"/>
        <v>1355.7789999999998</v>
      </c>
      <c r="R201" s="23">
        <f t="shared" si="25"/>
        <v>1360.318</v>
      </c>
      <c r="S201" s="23">
        <f t="shared" si="25"/>
        <v>1388.1239999999998</v>
      </c>
      <c r="T201" s="23">
        <f t="shared" si="25"/>
        <v>1408.56</v>
      </c>
      <c r="U201" s="23">
        <f t="shared" si="25"/>
        <v>1418.8050000000001</v>
      </c>
      <c r="V201" s="23">
        <f t="shared" si="25"/>
        <v>1424.3529999999998</v>
      </c>
      <c r="W201" s="23">
        <f t="shared" si="25"/>
        <v>1424.491</v>
      </c>
      <c r="X201" s="23">
        <f t="shared" si="25"/>
        <v>1419.6960000000001</v>
      </c>
      <c r="Y201" s="23">
        <f t="shared" si="25"/>
        <v>1425.1780000000001</v>
      </c>
      <c r="Z201" s="23">
        <f t="shared" si="25"/>
        <v>1425.491</v>
      </c>
      <c r="AA201" s="23">
        <f t="shared" si="25"/>
        <v>1426.4789999999998</v>
      </c>
      <c r="AB201" s="23">
        <f t="shared" si="25"/>
        <v>1418.3810000000001</v>
      </c>
      <c r="AC201" s="23">
        <f t="shared" si="25"/>
        <v>562.73900000000003</v>
      </c>
      <c r="AD201" s="23">
        <f t="shared" si="25"/>
        <v>569.51200000000006</v>
      </c>
      <c r="AE201" s="23">
        <f t="shared" si="25"/>
        <v>576.78650499999992</v>
      </c>
      <c r="AF201" s="23">
        <f t="shared" si="25"/>
        <v>572.85699999999997</v>
      </c>
      <c r="AG201" s="23">
        <f t="shared" si="25"/>
        <v>553.40099999999995</v>
      </c>
      <c r="AH201" s="23">
        <f t="shared" si="25"/>
        <v>547.89700000000005</v>
      </c>
      <c r="AI201" s="23">
        <f t="shared" si="25"/>
        <v>543.19500000000005</v>
      </c>
      <c r="AJ201" s="23">
        <f t="shared" si="25"/>
        <v>561.07299999999998</v>
      </c>
      <c r="AK201" s="23">
        <f t="shared" si="25"/>
        <v>576.36699999999996</v>
      </c>
      <c r="AL201" s="23">
        <f t="shared" si="25"/>
        <v>573.31200000000001</v>
      </c>
      <c r="AM201" s="24">
        <f t="shared" si="25"/>
        <v>0</v>
      </c>
      <c r="AN201" s="24">
        <f t="shared" si="25"/>
        <v>0</v>
      </c>
      <c r="AO201" s="24">
        <f t="shared" si="25"/>
        <v>0</v>
      </c>
      <c r="AP201" s="24">
        <f t="shared" si="25"/>
        <v>0</v>
      </c>
      <c r="AQ201" s="44" t="s">
        <v>840</v>
      </c>
      <c r="AR201" s="44" t="s">
        <v>71</v>
      </c>
      <c r="AS201" s="72" t="s">
        <v>329</v>
      </c>
      <c r="AT201" s="73"/>
    </row>
    <row r="202" spans="1:46" s="5" customFormat="1" ht="9.9499999999999993" customHeight="1">
      <c r="A202" s="48">
        <v>196</v>
      </c>
      <c r="B202" s="31" t="s">
        <v>71</v>
      </c>
      <c r="C202" s="1" t="s">
        <v>161</v>
      </c>
      <c r="D202" s="20">
        <v>5317.95</v>
      </c>
      <c r="E202" s="20">
        <v>5230.7839999999997</v>
      </c>
      <c r="F202" s="20">
        <v>5171.6229999999996</v>
      </c>
      <c r="G202" s="20">
        <v>5123.3710000000001</v>
      </c>
      <c r="H202" s="20">
        <v>5114.6570000000002</v>
      </c>
      <c r="I202" s="20">
        <v>5048.0479999999998</v>
      </c>
      <c r="J202" s="20">
        <v>4969.1009999999997</v>
      </c>
      <c r="K202" s="20">
        <v>5204.2569999999996</v>
      </c>
      <c r="L202" s="20">
        <v>5578.451</v>
      </c>
      <c r="M202" s="164">
        <v>5888.2479999999996</v>
      </c>
      <c r="N202" s="222">
        <v>6113.5649999999996</v>
      </c>
      <c r="O202" s="191">
        <v>6260.8109999999997</v>
      </c>
      <c r="P202" s="20">
        <v>6101.7060000000001</v>
      </c>
      <c r="Q202" s="20">
        <v>5821.5370000000003</v>
      </c>
      <c r="R202" s="20">
        <v>5810.3739999999998</v>
      </c>
      <c r="S202" s="20">
        <v>6016.5709999999999</v>
      </c>
      <c r="T202" s="20">
        <v>6177.2650000000003</v>
      </c>
      <c r="U202" s="20">
        <v>6065.384</v>
      </c>
      <c r="V202" s="20">
        <v>5819.8810000000003</v>
      </c>
      <c r="W202" s="20">
        <v>5863.259</v>
      </c>
      <c r="X202" s="20">
        <v>5773.6189999999997</v>
      </c>
      <c r="Y202" s="20">
        <v>5578.2269999999999</v>
      </c>
      <c r="Z202" s="20">
        <v>5339.4870000000001</v>
      </c>
      <c r="AA202" s="20">
        <v>5234.076</v>
      </c>
      <c r="AB202" s="20">
        <v>5075.8770000000004</v>
      </c>
      <c r="AC202" s="20">
        <v>4842.232</v>
      </c>
      <c r="AD202" s="20">
        <v>4837.0219999999999</v>
      </c>
      <c r="AE202" s="20">
        <v>4811.884</v>
      </c>
      <c r="AF202" s="20">
        <v>4600.7520000000004</v>
      </c>
      <c r="AG202" s="20">
        <v>4339.5379999999996</v>
      </c>
      <c r="AH202" s="20">
        <v>4480.1949999999997</v>
      </c>
      <c r="AI202" s="20">
        <v>4496.9539999999997</v>
      </c>
      <c r="AJ202" s="20">
        <v>4365.9269999999997</v>
      </c>
      <c r="AK202" s="21">
        <v>4345.7529999999997</v>
      </c>
      <c r="AL202" s="21">
        <v>4315.8360000000002</v>
      </c>
      <c r="AM202" s="163"/>
      <c r="AN202" s="21"/>
      <c r="AO202" s="21"/>
      <c r="AP202" s="21"/>
      <c r="AQ202" s="36" t="s">
        <v>161</v>
      </c>
      <c r="AR202" s="36" t="s">
        <v>71</v>
      </c>
      <c r="AS202" s="74" t="s">
        <v>269</v>
      </c>
      <c r="AT202" s="74" t="s">
        <v>326</v>
      </c>
    </row>
    <row r="203" spans="1:46" s="5" customFormat="1" ht="9.9499999999999993" customHeight="1">
      <c r="A203" s="48">
        <v>197</v>
      </c>
      <c r="B203" s="31" t="s">
        <v>71</v>
      </c>
      <c r="C203" s="1" t="s">
        <v>162</v>
      </c>
      <c r="D203" s="20">
        <v>162.827</v>
      </c>
      <c r="E203" s="20">
        <v>147.88999999999999</v>
      </c>
      <c r="F203" s="20">
        <v>132.35599999999999</v>
      </c>
      <c r="G203" s="20">
        <v>117.815</v>
      </c>
      <c r="H203" s="20">
        <v>103.801</v>
      </c>
      <c r="I203" s="20">
        <v>96.284999999999997</v>
      </c>
      <c r="J203" s="20">
        <v>87.242000000000004</v>
      </c>
      <c r="K203" s="20">
        <v>82.188999999999993</v>
      </c>
      <c r="L203" s="20">
        <v>82.337999999999994</v>
      </c>
      <c r="M203" s="164">
        <v>82.826999999999998</v>
      </c>
      <c r="N203" s="222">
        <v>86.619</v>
      </c>
      <c r="O203" s="191">
        <v>85.697000000000003</v>
      </c>
      <c r="P203" s="20">
        <v>82.402000000000001</v>
      </c>
      <c r="Q203" s="20">
        <v>79.259</v>
      </c>
      <c r="R203" s="20">
        <v>78.947999999999993</v>
      </c>
      <c r="S203" s="20">
        <v>76.932000000000002</v>
      </c>
      <c r="T203" s="20">
        <v>73.558000000000007</v>
      </c>
      <c r="U203" s="20">
        <v>69.227999999999994</v>
      </c>
      <c r="V203" s="20">
        <v>60.369</v>
      </c>
      <c r="W203" s="20">
        <v>58.685000000000002</v>
      </c>
      <c r="X203" s="20">
        <v>59.274000000000001</v>
      </c>
      <c r="Y203" s="20">
        <v>58.667999999999999</v>
      </c>
      <c r="Z203" s="20">
        <v>56.591999999999999</v>
      </c>
      <c r="AA203" s="20">
        <v>53.601999999999997</v>
      </c>
      <c r="AB203" s="20">
        <v>52.219000000000001</v>
      </c>
      <c r="AC203" s="20">
        <v>52.472999999999999</v>
      </c>
      <c r="AD203" s="20">
        <v>51.872</v>
      </c>
      <c r="AE203" s="20">
        <v>50.85</v>
      </c>
      <c r="AF203" s="20">
        <v>46.225000000000001</v>
      </c>
      <c r="AG203" s="20">
        <v>43.250999999999998</v>
      </c>
      <c r="AH203" s="20">
        <v>43.646999999999998</v>
      </c>
      <c r="AI203" s="20">
        <v>39.886000000000003</v>
      </c>
      <c r="AJ203" s="20">
        <v>42.34</v>
      </c>
      <c r="AK203" s="21">
        <v>44.100999999999999</v>
      </c>
      <c r="AL203" s="21">
        <v>43.427999999999997</v>
      </c>
      <c r="AM203" s="163"/>
      <c r="AN203" s="21"/>
      <c r="AO203" s="21"/>
      <c r="AP203" s="21"/>
      <c r="AQ203" s="36" t="s">
        <v>162</v>
      </c>
      <c r="AR203" s="36" t="s">
        <v>71</v>
      </c>
      <c r="AS203" s="74" t="s">
        <v>269</v>
      </c>
      <c r="AT203" s="74" t="s">
        <v>326</v>
      </c>
    </row>
    <row r="204" spans="1:46" s="5" customFormat="1" ht="9.9499999999999993" customHeight="1">
      <c r="A204" s="48">
        <v>198</v>
      </c>
      <c r="B204" s="31" t="s">
        <v>71</v>
      </c>
      <c r="C204" s="1" t="s">
        <v>163</v>
      </c>
      <c r="D204" s="20">
        <v>500.25799999999998</v>
      </c>
      <c r="E204" s="20">
        <v>479.09699999999998</v>
      </c>
      <c r="F204" s="20">
        <v>437.584</v>
      </c>
      <c r="G204" s="20">
        <v>438.03800000000001</v>
      </c>
      <c r="H204" s="20">
        <v>450.27800000000002</v>
      </c>
      <c r="I204" s="20">
        <v>452.38499999999999</v>
      </c>
      <c r="J204" s="20">
        <v>440.67700000000002</v>
      </c>
      <c r="K204" s="20">
        <v>462.54599999999999</v>
      </c>
      <c r="L204" s="20">
        <v>493</v>
      </c>
      <c r="M204" s="164">
        <v>538.029</v>
      </c>
      <c r="N204" s="222">
        <v>575.19899999999996</v>
      </c>
      <c r="O204" s="191">
        <v>571.89099999999996</v>
      </c>
      <c r="P204" s="20">
        <v>540.41</v>
      </c>
      <c r="Q204" s="20">
        <v>528.84100000000001</v>
      </c>
      <c r="R204" s="20">
        <v>555.76400000000001</v>
      </c>
      <c r="S204" s="20">
        <v>548.54200000000003</v>
      </c>
      <c r="T204" s="20">
        <v>546.90899999999999</v>
      </c>
      <c r="U204" s="20">
        <v>541.43700000000001</v>
      </c>
      <c r="V204" s="20">
        <v>516.64700000000005</v>
      </c>
      <c r="W204" s="20">
        <v>522.60199999999998</v>
      </c>
      <c r="X204" s="20">
        <v>537.02099999999996</v>
      </c>
      <c r="Y204" s="20">
        <v>520.06700000000001</v>
      </c>
      <c r="Z204" s="20">
        <v>497.25099999999998</v>
      </c>
      <c r="AA204" s="20">
        <v>445.54399999999998</v>
      </c>
      <c r="AB204" s="20">
        <v>440.25200000000001</v>
      </c>
      <c r="AC204" s="20">
        <v>426.14499999999998</v>
      </c>
      <c r="AD204" s="20">
        <v>416.64400000000001</v>
      </c>
      <c r="AE204" s="20">
        <v>409.69400000000002</v>
      </c>
      <c r="AF204" s="20">
        <v>378.70499999999998</v>
      </c>
      <c r="AG204" s="20">
        <v>332.17500000000001</v>
      </c>
      <c r="AH204" s="20">
        <v>366.73399999999998</v>
      </c>
      <c r="AI204" s="20">
        <v>360.983</v>
      </c>
      <c r="AJ204" s="20">
        <v>365.99200000000002</v>
      </c>
      <c r="AK204" s="21">
        <v>378.334</v>
      </c>
      <c r="AL204" s="21">
        <v>369.30200000000002</v>
      </c>
      <c r="AM204" s="163">
        <v>365.48599999999999</v>
      </c>
      <c r="AN204" s="21"/>
      <c r="AO204" s="21"/>
      <c r="AP204" s="21"/>
      <c r="AQ204" s="36" t="s">
        <v>163</v>
      </c>
      <c r="AR204" s="36" t="s">
        <v>71</v>
      </c>
      <c r="AS204" s="74" t="s">
        <v>270</v>
      </c>
      <c r="AT204" s="74" t="s">
        <v>326</v>
      </c>
    </row>
    <row r="205" spans="1:46" s="5" customFormat="1" ht="9.9499999999999993" customHeight="1">
      <c r="A205" s="48">
        <v>199</v>
      </c>
      <c r="B205" s="31" t="s">
        <v>71</v>
      </c>
      <c r="C205" s="1" t="s">
        <v>843</v>
      </c>
      <c r="D205" s="17">
        <v>0.32900000000000001</v>
      </c>
      <c r="E205" s="17">
        <v>0.36899999999999999</v>
      </c>
      <c r="F205" s="17">
        <v>0.40100000000000002</v>
      </c>
      <c r="G205" s="17">
        <v>0.443</v>
      </c>
      <c r="H205" s="17">
        <v>0.497</v>
      </c>
      <c r="I205" s="17">
        <v>0.53800000000000003</v>
      </c>
      <c r="J205" s="17">
        <v>0.60199999999999998</v>
      </c>
      <c r="K205" s="17">
        <v>0.69799999999999995</v>
      </c>
      <c r="L205" s="17">
        <v>0.76100000000000001</v>
      </c>
      <c r="M205" s="171">
        <v>0.82699999999999996</v>
      </c>
      <c r="N205" s="227">
        <v>0.874</v>
      </c>
      <c r="O205" s="197">
        <v>0.874</v>
      </c>
      <c r="P205" s="17">
        <v>0.85399999999999998</v>
      </c>
      <c r="Q205" s="17">
        <v>0.85899999999999999</v>
      </c>
      <c r="R205" s="17">
        <v>0.91</v>
      </c>
      <c r="S205" s="17">
        <v>0.96</v>
      </c>
      <c r="T205" s="17">
        <v>1.002</v>
      </c>
      <c r="U205" s="17">
        <v>1.014</v>
      </c>
      <c r="V205" s="17">
        <v>1.0149999999999999</v>
      </c>
      <c r="W205" s="17">
        <v>1.0609999999999999</v>
      </c>
      <c r="X205" s="17">
        <v>1.103</v>
      </c>
      <c r="Y205" s="17">
        <v>1.0149999999999999</v>
      </c>
      <c r="Z205" s="17">
        <v>1.0009999999999999</v>
      </c>
      <c r="AA205" s="17">
        <v>1.0329999999999999</v>
      </c>
      <c r="AB205" s="17">
        <v>1.0649999999999999</v>
      </c>
      <c r="AC205" s="17">
        <v>1.0820000000000001</v>
      </c>
      <c r="AD205" s="17">
        <v>1.099</v>
      </c>
      <c r="AE205" s="17">
        <v>1.145</v>
      </c>
      <c r="AF205" s="17">
        <v>1.0740000000000001</v>
      </c>
      <c r="AG205" s="17">
        <v>1.0269999999999999</v>
      </c>
      <c r="AH205" s="17">
        <v>1.004</v>
      </c>
      <c r="AI205" s="17">
        <v>0.96</v>
      </c>
      <c r="AJ205" s="17">
        <v>0.97699999999999998</v>
      </c>
      <c r="AK205" s="18">
        <v>1.016</v>
      </c>
      <c r="AL205" s="18">
        <v>1.0189999999999999</v>
      </c>
      <c r="AM205" s="163"/>
      <c r="AN205" s="21"/>
      <c r="AO205" s="21"/>
      <c r="AP205" s="21"/>
      <c r="AQ205" s="36" t="s">
        <v>164</v>
      </c>
      <c r="AR205" s="36" t="s">
        <v>71</v>
      </c>
      <c r="AS205" s="74" t="s">
        <v>269</v>
      </c>
      <c r="AT205" s="74" t="s">
        <v>326</v>
      </c>
    </row>
    <row r="206" spans="1:46" s="5" customFormat="1" ht="9.9499999999999993" customHeight="1">
      <c r="A206" s="48">
        <v>200</v>
      </c>
      <c r="B206" s="79" t="s">
        <v>71</v>
      </c>
      <c r="C206" s="26" t="s">
        <v>844</v>
      </c>
      <c r="D206" s="23">
        <f t="shared" ref="D206:AL206" si="26">SUM(D202:D205)</f>
        <v>5981.3639999999996</v>
      </c>
      <c r="E206" s="23">
        <f t="shared" si="26"/>
        <v>5858.1399999999994</v>
      </c>
      <c r="F206" s="23">
        <f t="shared" si="26"/>
        <v>5741.963999999999</v>
      </c>
      <c r="G206" s="23">
        <f t="shared" si="26"/>
        <v>5679.6670000000004</v>
      </c>
      <c r="H206" s="23">
        <f t="shared" si="26"/>
        <v>5669.2330000000011</v>
      </c>
      <c r="I206" s="23">
        <f t="shared" si="26"/>
        <v>5597.2559999999994</v>
      </c>
      <c r="J206" s="23">
        <f t="shared" si="26"/>
        <v>5497.6219999999994</v>
      </c>
      <c r="K206" s="23">
        <f t="shared" si="26"/>
        <v>5749.6900000000005</v>
      </c>
      <c r="L206" s="23">
        <f t="shared" si="26"/>
        <v>6154.55</v>
      </c>
      <c r="M206" s="173">
        <f t="shared" si="26"/>
        <v>6509.9309999999996</v>
      </c>
      <c r="N206" s="222">
        <f t="shared" si="26"/>
        <v>6776.2569999999987</v>
      </c>
      <c r="O206" s="199">
        <f t="shared" si="26"/>
        <v>6919.2729999999992</v>
      </c>
      <c r="P206" s="23">
        <f t="shared" si="26"/>
        <v>6725.3720000000003</v>
      </c>
      <c r="Q206" s="23">
        <f t="shared" si="26"/>
        <v>6430.496000000001</v>
      </c>
      <c r="R206" s="23">
        <f t="shared" si="26"/>
        <v>6445.9960000000001</v>
      </c>
      <c r="S206" s="23">
        <f t="shared" si="26"/>
        <v>6643.0050000000001</v>
      </c>
      <c r="T206" s="23">
        <f t="shared" si="26"/>
        <v>6798.7340000000004</v>
      </c>
      <c r="U206" s="23">
        <f t="shared" si="26"/>
        <v>6677.0630000000001</v>
      </c>
      <c r="V206" s="23">
        <f t="shared" si="26"/>
        <v>6397.9120000000003</v>
      </c>
      <c r="W206" s="23">
        <f t="shared" si="26"/>
        <v>6445.607</v>
      </c>
      <c r="X206" s="23">
        <f t="shared" si="26"/>
        <v>6371.0169999999998</v>
      </c>
      <c r="Y206" s="23">
        <f t="shared" si="26"/>
        <v>6157.9769999999999</v>
      </c>
      <c r="Z206" s="23">
        <f t="shared" si="26"/>
        <v>5894.3310000000001</v>
      </c>
      <c r="AA206" s="23">
        <f t="shared" si="26"/>
        <v>5734.2550000000001</v>
      </c>
      <c r="AB206" s="23">
        <f t="shared" si="26"/>
        <v>5569.4130000000005</v>
      </c>
      <c r="AC206" s="23">
        <f t="shared" si="26"/>
        <v>5321.9320000000007</v>
      </c>
      <c r="AD206" s="23">
        <f t="shared" si="26"/>
        <v>5306.6370000000006</v>
      </c>
      <c r="AE206" s="23">
        <f t="shared" si="26"/>
        <v>5273.5730000000012</v>
      </c>
      <c r="AF206" s="23">
        <f t="shared" si="26"/>
        <v>5026.7560000000003</v>
      </c>
      <c r="AG206" s="23">
        <f t="shared" si="26"/>
        <v>4715.991</v>
      </c>
      <c r="AH206" s="23">
        <f t="shared" si="26"/>
        <v>4891.58</v>
      </c>
      <c r="AI206" s="23">
        <f t="shared" si="26"/>
        <v>4898.7830000000004</v>
      </c>
      <c r="AJ206" s="23">
        <f t="shared" si="26"/>
        <v>4775.2359999999999</v>
      </c>
      <c r="AK206" s="23">
        <f t="shared" si="26"/>
        <v>4769.2039999999988</v>
      </c>
      <c r="AL206" s="23">
        <f t="shared" si="26"/>
        <v>4729.585</v>
      </c>
      <c r="AM206" s="24"/>
      <c r="AN206" s="24"/>
      <c r="AO206" s="24"/>
      <c r="AP206" s="24"/>
      <c r="AQ206" s="44" t="s">
        <v>844</v>
      </c>
      <c r="AR206" s="44" t="s">
        <v>71</v>
      </c>
      <c r="AS206" s="72" t="s">
        <v>329</v>
      </c>
      <c r="AT206" s="73"/>
    </row>
    <row r="207" spans="1:46" s="5" customFormat="1" ht="9.9499999999999993" customHeight="1">
      <c r="A207" s="48">
        <v>201</v>
      </c>
      <c r="B207" s="31" t="s">
        <v>71</v>
      </c>
      <c r="C207" s="1" t="s">
        <v>467</v>
      </c>
      <c r="D207" s="20">
        <v>1661.473</v>
      </c>
      <c r="E207" s="20">
        <v>1704.191</v>
      </c>
      <c r="F207" s="20">
        <v>1758.298</v>
      </c>
      <c r="G207" s="20">
        <v>1821.098</v>
      </c>
      <c r="H207" s="20">
        <v>1864.8119999999999</v>
      </c>
      <c r="I207" s="20">
        <v>1891.9369999999999</v>
      </c>
      <c r="J207" s="20">
        <v>1929.4880000000001</v>
      </c>
      <c r="K207" s="20">
        <v>1984.9949999999999</v>
      </c>
      <c r="L207" s="20">
        <v>2146.5619999999999</v>
      </c>
      <c r="M207" s="164">
        <v>2291.4540000000002</v>
      </c>
      <c r="N207" s="222">
        <v>2427.625</v>
      </c>
      <c r="O207" s="191">
        <v>2571.9380000000001</v>
      </c>
      <c r="P207" s="20">
        <v>2516.79</v>
      </c>
      <c r="Q207" s="20">
        <v>2490.75</v>
      </c>
      <c r="R207" s="20">
        <v>2517.9549999999999</v>
      </c>
      <c r="S207" s="20">
        <v>2647.067</v>
      </c>
      <c r="T207" s="20">
        <v>2778.8539999999998</v>
      </c>
      <c r="U207" s="20">
        <v>2775.83</v>
      </c>
      <c r="V207" s="20">
        <v>2747.3319999999999</v>
      </c>
      <c r="W207" s="20">
        <v>2873.6550000000002</v>
      </c>
      <c r="X207" s="20">
        <v>2932.6959999999999</v>
      </c>
      <c r="Y207" s="20">
        <v>2898.3359999999998</v>
      </c>
      <c r="Z207" s="20">
        <v>2830.1729999999998</v>
      </c>
      <c r="AA207" s="20">
        <v>2843.9110000000001</v>
      </c>
      <c r="AB207" s="20">
        <v>2833.1219999999998</v>
      </c>
      <c r="AC207" s="20">
        <v>2858.2579999999998</v>
      </c>
      <c r="AD207" s="20">
        <v>2899.6419999999998</v>
      </c>
      <c r="AE207" s="20">
        <v>2927.9279999999999</v>
      </c>
      <c r="AF207" s="20">
        <v>2808.6640000000002</v>
      </c>
      <c r="AG207" s="20">
        <v>2686.556</v>
      </c>
      <c r="AH207" s="20">
        <v>3099.8330000000001</v>
      </c>
      <c r="AI207" s="20">
        <v>3187.9110000000001</v>
      </c>
      <c r="AJ207" s="20">
        <v>3011.8394149999999</v>
      </c>
      <c r="AK207" s="20">
        <v>2989.4960000000001</v>
      </c>
      <c r="AL207" s="20">
        <v>2934.3609999999999</v>
      </c>
      <c r="AM207" s="20">
        <v>2916.8265619999997</v>
      </c>
      <c r="AN207" s="21"/>
      <c r="AO207" s="21"/>
      <c r="AP207" s="21"/>
      <c r="AQ207" s="36" t="s">
        <v>467</v>
      </c>
      <c r="AR207" s="36" t="s">
        <v>71</v>
      </c>
      <c r="AS207" s="74" t="s">
        <v>311</v>
      </c>
      <c r="AT207" s="74" t="s">
        <v>327</v>
      </c>
    </row>
    <row r="208" spans="1:46" s="5" customFormat="1" ht="9.9499999999999993" customHeight="1">
      <c r="A208" s="48">
        <v>202</v>
      </c>
      <c r="B208" s="31" t="s">
        <v>71</v>
      </c>
      <c r="C208" s="1" t="s">
        <v>468</v>
      </c>
      <c r="D208" s="20">
        <v>3656.4769999999999</v>
      </c>
      <c r="E208" s="20">
        <v>3526.5929999999998</v>
      </c>
      <c r="F208" s="20">
        <v>3413.3249999999998</v>
      </c>
      <c r="G208" s="20">
        <v>3302.2730000000001</v>
      </c>
      <c r="H208" s="20">
        <v>3249.8449999999998</v>
      </c>
      <c r="I208" s="20">
        <v>3156.1109999999999</v>
      </c>
      <c r="J208" s="20">
        <v>3039.6129999999998</v>
      </c>
      <c r="K208" s="20">
        <v>3219.2620000000002</v>
      </c>
      <c r="L208" s="20">
        <v>3431.8890000000001</v>
      </c>
      <c r="M208" s="164">
        <v>3596.7939999999999</v>
      </c>
      <c r="N208" s="222">
        <v>3685.94</v>
      </c>
      <c r="O208" s="191">
        <v>3688.873</v>
      </c>
      <c r="P208" s="20">
        <v>3584.9160000000002</v>
      </c>
      <c r="Q208" s="20">
        <v>3330.7869999999998</v>
      </c>
      <c r="R208" s="20">
        <v>3292.4189999999999</v>
      </c>
      <c r="S208" s="20">
        <v>3369.5039999999999</v>
      </c>
      <c r="T208" s="20">
        <v>3398.4110000000001</v>
      </c>
      <c r="U208" s="20">
        <v>3158.681</v>
      </c>
      <c r="V208" s="20">
        <v>2943.4639999999999</v>
      </c>
      <c r="W208" s="20">
        <v>2862.4110000000001</v>
      </c>
      <c r="X208" s="20">
        <v>2713.3919999999998</v>
      </c>
      <c r="Y208" s="20">
        <v>2556.2170000000001</v>
      </c>
      <c r="Z208" s="20">
        <v>2389.5569999999998</v>
      </c>
      <c r="AA208" s="20">
        <v>2269.5729999999999</v>
      </c>
      <c r="AB208" s="20">
        <v>2120.1289999999999</v>
      </c>
      <c r="AC208" s="20">
        <v>1983.9739999999999</v>
      </c>
      <c r="AD208" s="20">
        <v>1937.38</v>
      </c>
      <c r="AE208" s="20">
        <v>1883.9590000000001</v>
      </c>
      <c r="AF208" s="20">
        <v>1792.088</v>
      </c>
      <c r="AG208" s="20">
        <v>1652.982</v>
      </c>
      <c r="AH208" s="20">
        <v>1438.2629999999999</v>
      </c>
      <c r="AI208" s="20">
        <v>1369.5640000000001</v>
      </c>
      <c r="AJ208" s="20">
        <v>1354.088</v>
      </c>
      <c r="AK208" s="20">
        <v>1356.2560000000001</v>
      </c>
      <c r="AL208" s="20">
        <v>1381.4749999999999</v>
      </c>
      <c r="AM208" s="20">
        <v>1372.1735000000001</v>
      </c>
      <c r="AN208" s="21"/>
      <c r="AO208" s="21"/>
      <c r="AP208" s="21"/>
      <c r="AQ208" s="36" t="s">
        <v>468</v>
      </c>
      <c r="AR208" s="36" t="s">
        <v>71</v>
      </c>
      <c r="AS208" s="74" t="s">
        <v>311</v>
      </c>
      <c r="AT208" s="74" t="s">
        <v>327</v>
      </c>
    </row>
    <row r="209" spans="1:46" s="5" customFormat="1" ht="9.9499999999999993" customHeight="1">
      <c r="A209" s="48">
        <v>203</v>
      </c>
      <c r="B209" s="79" t="s">
        <v>71</v>
      </c>
      <c r="C209" s="26" t="s">
        <v>469</v>
      </c>
      <c r="D209" s="23">
        <f t="shared" ref="D209:AP209" si="27">D208+D207</f>
        <v>5317.95</v>
      </c>
      <c r="E209" s="23">
        <f t="shared" si="27"/>
        <v>5230.7839999999997</v>
      </c>
      <c r="F209" s="23">
        <f t="shared" si="27"/>
        <v>5171.6229999999996</v>
      </c>
      <c r="G209" s="23">
        <f t="shared" si="27"/>
        <v>5123.3710000000001</v>
      </c>
      <c r="H209" s="23">
        <f t="shared" si="27"/>
        <v>5114.6569999999992</v>
      </c>
      <c r="I209" s="23">
        <f t="shared" si="27"/>
        <v>5048.0479999999998</v>
      </c>
      <c r="J209" s="23">
        <f t="shared" si="27"/>
        <v>4969.1009999999997</v>
      </c>
      <c r="K209" s="23">
        <f t="shared" si="27"/>
        <v>5204.2569999999996</v>
      </c>
      <c r="L209" s="23">
        <f t="shared" si="27"/>
        <v>5578.451</v>
      </c>
      <c r="M209" s="173">
        <f t="shared" si="27"/>
        <v>5888.2479999999996</v>
      </c>
      <c r="N209" s="222">
        <f t="shared" si="27"/>
        <v>6113.5650000000005</v>
      </c>
      <c r="O209" s="199">
        <f t="shared" si="27"/>
        <v>6260.8109999999997</v>
      </c>
      <c r="P209" s="23">
        <f t="shared" si="27"/>
        <v>6101.7060000000001</v>
      </c>
      <c r="Q209" s="23">
        <f t="shared" si="27"/>
        <v>5821.5370000000003</v>
      </c>
      <c r="R209" s="23">
        <f t="shared" si="27"/>
        <v>5810.3739999999998</v>
      </c>
      <c r="S209" s="23">
        <f t="shared" si="27"/>
        <v>6016.5709999999999</v>
      </c>
      <c r="T209" s="23">
        <f t="shared" si="27"/>
        <v>6177.2649999999994</v>
      </c>
      <c r="U209" s="23">
        <f t="shared" si="27"/>
        <v>5934.5110000000004</v>
      </c>
      <c r="V209" s="23">
        <f t="shared" si="27"/>
        <v>5690.7960000000003</v>
      </c>
      <c r="W209" s="23">
        <f t="shared" si="27"/>
        <v>5736.0660000000007</v>
      </c>
      <c r="X209" s="23">
        <f t="shared" si="27"/>
        <v>5646.0879999999997</v>
      </c>
      <c r="Y209" s="23">
        <f t="shared" si="27"/>
        <v>5454.5529999999999</v>
      </c>
      <c r="Z209" s="23">
        <f t="shared" si="27"/>
        <v>5219.7299999999996</v>
      </c>
      <c r="AA209" s="23">
        <f t="shared" si="27"/>
        <v>5113.4840000000004</v>
      </c>
      <c r="AB209" s="23">
        <f t="shared" si="27"/>
        <v>4953.2510000000002</v>
      </c>
      <c r="AC209" s="23">
        <f t="shared" si="27"/>
        <v>4842.232</v>
      </c>
      <c r="AD209" s="23">
        <f t="shared" si="27"/>
        <v>4837.0219999999999</v>
      </c>
      <c r="AE209" s="23">
        <f t="shared" si="27"/>
        <v>4811.8869999999997</v>
      </c>
      <c r="AF209" s="23">
        <f t="shared" si="27"/>
        <v>4600.7520000000004</v>
      </c>
      <c r="AG209" s="23">
        <f t="shared" si="27"/>
        <v>4339.5380000000005</v>
      </c>
      <c r="AH209" s="23">
        <f t="shared" si="27"/>
        <v>4538.0959999999995</v>
      </c>
      <c r="AI209" s="23">
        <f t="shared" si="27"/>
        <v>4557.4750000000004</v>
      </c>
      <c r="AJ209" s="23">
        <f t="shared" si="27"/>
        <v>4365.9274150000001</v>
      </c>
      <c r="AK209" s="23">
        <f t="shared" si="27"/>
        <v>4345.7520000000004</v>
      </c>
      <c r="AL209" s="23">
        <f t="shared" si="27"/>
        <v>4315.8359999999993</v>
      </c>
      <c r="AM209" s="24">
        <f t="shared" si="27"/>
        <v>4289.0000620000001</v>
      </c>
      <c r="AN209" s="24">
        <f t="shared" si="27"/>
        <v>0</v>
      </c>
      <c r="AO209" s="24">
        <f t="shared" si="27"/>
        <v>0</v>
      </c>
      <c r="AP209" s="24">
        <f t="shared" si="27"/>
        <v>0</v>
      </c>
      <c r="AQ209" s="44" t="s">
        <v>469</v>
      </c>
      <c r="AR209" s="44" t="s">
        <v>71</v>
      </c>
      <c r="AS209" s="74" t="s">
        <v>311</v>
      </c>
      <c r="AT209" s="74" t="s">
        <v>327</v>
      </c>
    </row>
    <row r="210" spans="1:46" s="5" customFormat="1" ht="9.9499999999999993" customHeight="1">
      <c r="A210" s="48">
        <v>204</v>
      </c>
      <c r="B210" s="31" t="s">
        <v>71</v>
      </c>
      <c r="C210" s="1" t="s">
        <v>848</v>
      </c>
      <c r="D210" s="20"/>
      <c r="E210" s="20"/>
      <c r="F210" s="20"/>
      <c r="G210" s="20"/>
      <c r="H210" s="20"/>
      <c r="I210" s="20"/>
      <c r="J210" s="20"/>
      <c r="K210" s="20"/>
      <c r="L210" s="20"/>
      <c r="M210" s="164"/>
      <c r="N210" s="222">
        <v>188.58600000000001</v>
      </c>
      <c r="O210" s="191"/>
      <c r="P210" s="20"/>
      <c r="Q210" s="20"/>
      <c r="R210" s="20"/>
      <c r="S210" s="20">
        <v>202.482</v>
      </c>
      <c r="T210" s="20">
        <v>209.929</v>
      </c>
      <c r="U210" s="20">
        <v>210.226</v>
      </c>
      <c r="V210" s="20">
        <v>206.25</v>
      </c>
      <c r="W210" s="20">
        <v>210.572</v>
      </c>
      <c r="X210" s="20">
        <v>214.19</v>
      </c>
      <c r="Y210" s="20">
        <v>213.95400000000001</v>
      </c>
      <c r="Z210" s="20">
        <v>213.19</v>
      </c>
      <c r="AA210" s="20">
        <v>219.643</v>
      </c>
      <c r="AB210" s="20">
        <v>223.52500000000001</v>
      </c>
      <c r="AC210" s="20">
        <v>228.351</v>
      </c>
      <c r="AD210" s="20">
        <v>239.363</v>
      </c>
      <c r="AE210" s="20">
        <v>241.75800000000001</v>
      </c>
      <c r="AF210" s="20">
        <v>236.32400000000001</v>
      </c>
      <c r="AG210" s="20">
        <v>228.29300000000001</v>
      </c>
      <c r="AH210" s="20">
        <v>247.67599999999999</v>
      </c>
      <c r="AI210" s="20">
        <v>235.374</v>
      </c>
      <c r="AJ210" s="20">
        <v>211.44399999999999</v>
      </c>
      <c r="AK210" s="20">
        <v>215.66300000000001</v>
      </c>
      <c r="AL210" s="20">
        <v>211.77199999999999</v>
      </c>
      <c r="AM210" s="163"/>
      <c r="AN210" s="21"/>
      <c r="AO210" s="21"/>
      <c r="AP210" s="21"/>
      <c r="AQ210" s="36" t="s">
        <v>848</v>
      </c>
      <c r="AR210" s="36" t="s">
        <v>71</v>
      </c>
      <c r="AS210" s="74" t="s">
        <v>269</v>
      </c>
      <c r="AT210" s="74" t="s">
        <v>326</v>
      </c>
    </row>
    <row r="211" spans="1:46" s="5" customFormat="1" ht="9.9499999999999993" customHeight="1">
      <c r="A211" s="48">
        <v>205</v>
      </c>
      <c r="B211" s="31" t="s">
        <v>71</v>
      </c>
      <c r="C211" s="1" t="s">
        <v>849</v>
      </c>
      <c r="D211" s="299"/>
      <c r="E211" s="299"/>
      <c r="F211" s="299"/>
      <c r="G211" s="299"/>
      <c r="H211" s="299"/>
      <c r="I211" s="299"/>
      <c r="J211" s="299"/>
      <c r="K211" s="299"/>
      <c r="L211" s="299"/>
      <c r="M211" s="300"/>
      <c r="N211" s="301">
        <v>85.658000000000015</v>
      </c>
      <c r="O211" s="302"/>
      <c r="P211" s="299"/>
      <c r="Q211" s="299"/>
      <c r="R211" s="299"/>
      <c r="S211" s="299">
        <v>92.166000000000025</v>
      </c>
      <c r="T211" s="299">
        <v>95.580999999999989</v>
      </c>
      <c r="U211" s="299">
        <v>96.036999999999978</v>
      </c>
      <c r="V211" s="299">
        <v>94.420000000000016</v>
      </c>
      <c r="W211" s="299">
        <v>96.576999999999998</v>
      </c>
      <c r="X211" s="299">
        <v>98.927999999999997</v>
      </c>
      <c r="Y211" s="299">
        <v>99.117999999999995</v>
      </c>
      <c r="Z211" s="299">
        <v>98.838000000000022</v>
      </c>
      <c r="AA211" s="299">
        <v>102.21900000000002</v>
      </c>
      <c r="AB211" s="299">
        <v>104.107</v>
      </c>
      <c r="AC211" s="299">
        <v>105.173</v>
      </c>
      <c r="AD211" s="299">
        <v>105.67200000000003</v>
      </c>
      <c r="AE211" s="299">
        <v>111.56199999999998</v>
      </c>
      <c r="AF211" s="299">
        <v>108.61500000000001</v>
      </c>
      <c r="AG211" s="299">
        <v>104.88799999999998</v>
      </c>
      <c r="AH211" s="299"/>
      <c r="AI211" s="299"/>
      <c r="AJ211" s="299"/>
      <c r="AK211" s="299"/>
      <c r="AL211" s="299"/>
      <c r="AM211" s="281"/>
      <c r="AN211" s="269"/>
      <c r="AO211" s="269"/>
      <c r="AP211" s="269"/>
      <c r="AQ211" s="297" t="s">
        <v>849</v>
      </c>
      <c r="AR211" s="297" t="s">
        <v>71</v>
      </c>
      <c r="AS211" s="298"/>
      <c r="AT211" s="298"/>
    </row>
    <row r="212" spans="1:46" s="5" customFormat="1" ht="9.9499999999999993" customHeight="1">
      <c r="A212" s="48">
        <v>206</v>
      </c>
      <c r="B212" s="79" t="s">
        <v>71</v>
      </c>
      <c r="C212" s="26" t="s">
        <v>835</v>
      </c>
      <c r="D212" s="23">
        <v>178.90100000000001</v>
      </c>
      <c r="E212" s="23">
        <v>181.309</v>
      </c>
      <c r="F212" s="23">
        <v>187.71899999999999</v>
      </c>
      <c r="G212" s="23">
        <v>193.52699999999999</v>
      </c>
      <c r="H212" s="23">
        <v>200.81299999999999</v>
      </c>
      <c r="I212" s="23">
        <v>205.941</v>
      </c>
      <c r="J212" s="23">
        <v>216.11500000000001</v>
      </c>
      <c r="K212" s="23">
        <v>226.42500000000001</v>
      </c>
      <c r="L212" s="23">
        <v>246.08799999999999</v>
      </c>
      <c r="M212" s="173">
        <v>262.85700000000003</v>
      </c>
      <c r="N212" s="332">
        <v>274.24400000000003</v>
      </c>
      <c r="O212" s="199">
        <v>283.77600000000001</v>
      </c>
      <c r="P212" s="23">
        <v>281.59899999999999</v>
      </c>
      <c r="Q212" s="23">
        <v>275.88499999999999</v>
      </c>
      <c r="R212" s="23">
        <v>280.58699999999999</v>
      </c>
      <c r="S212" s="23">
        <v>294.64800000000002</v>
      </c>
      <c r="T212" s="23">
        <v>305.51</v>
      </c>
      <c r="U212" s="23">
        <v>306.26299999999998</v>
      </c>
      <c r="V212" s="23">
        <v>300.67</v>
      </c>
      <c r="W212" s="23">
        <v>307.149</v>
      </c>
      <c r="X212" s="23">
        <v>313.11799999999999</v>
      </c>
      <c r="Y212" s="23">
        <v>313.072</v>
      </c>
      <c r="Z212" s="23">
        <v>312.02800000000002</v>
      </c>
      <c r="AA212" s="23">
        <v>321.86200000000002</v>
      </c>
      <c r="AB212" s="23">
        <v>327.63200000000001</v>
      </c>
      <c r="AC212" s="23">
        <v>333.524</v>
      </c>
      <c r="AD212" s="23">
        <v>345.03500000000003</v>
      </c>
      <c r="AE212" s="23">
        <v>353.32</v>
      </c>
      <c r="AF212" s="23">
        <v>344.93900000000002</v>
      </c>
      <c r="AG212" s="23">
        <v>333.18099999999998</v>
      </c>
      <c r="AH212" s="304"/>
      <c r="AI212" s="304"/>
      <c r="AJ212" s="304"/>
      <c r="AK212" s="304"/>
      <c r="AL212" s="304"/>
      <c r="AM212" s="310"/>
      <c r="AN212" s="307"/>
      <c r="AO212" s="307"/>
      <c r="AP212" s="307"/>
      <c r="AQ212" s="308" t="s">
        <v>879</v>
      </c>
      <c r="AR212" s="308" t="s">
        <v>71</v>
      </c>
      <c r="AS212" s="309"/>
      <c r="AT212" s="309"/>
    </row>
    <row r="213" spans="1:46" s="5" customFormat="1" ht="9.9499999999999993" customHeight="1">
      <c r="A213" s="48">
        <v>207</v>
      </c>
      <c r="B213" s="31" t="s">
        <v>71</v>
      </c>
      <c r="C213" s="1" t="s">
        <v>836</v>
      </c>
      <c r="D213" s="19">
        <v>37.427999999999997</v>
      </c>
      <c r="E213" s="19">
        <v>33.805999999999997</v>
      </c>
      <c r="F213" s="19">
        <v>30.596</v>
      </c>
      <c r="G213" s="19">
        <v>27.373000000000001</v>
      </c>
      <c r="H213" s="19">
        <v>22.998000000000001</v>
      </c>
      <c r="I213" s="19">
        <v>21.919</v>
      </c>
      <c r="J213" s="19">
        <v>20.446000000000002</v>
      </c>
      <c r="K213" s="19">
        <v>20.474</v>
      </c>
      <c r="L213" s="19">
        <v>23.478000000000002</v>
      </c>
      <c r="M213" s="165">
        <v>25.135999999999999</v>
      </c>
      <c r="N213" s="223">
        <v>27.196000000000002</v>
      </c>
      <c r="O213" s="192">
        <v>27.157</v>
      </c>
      <c r="P213" s="19">
        <v>26.667999999999999</v>
      </c>
      <c r="Q213" s="19">
        <v>25.433</v>
      </c>
      <c r="R213" s="19">
        <v>24.492999999999999</v>
      </c>
      <c r="S213" s="19">
        <v>25.100999999999999</v>
      </c>
      <c r="T213" s="19">
        <v>24.968</v>
      </c>
      <c r="U213" s="19">
        <v>24.617999999999999</v>
      </c>
      <c r="V213" s="19">
        <v>22.92</v>
      </c>
      <c r="W213" s="19">
        <v>22.541</v>
      </c>
      <c r="X213" s="19">
        <v>22.135999999999999</v>
      </c>
      <c r="Y213" s="19">
        <v>22.193000000000001</v>
      </c>
      <c r="Z213" s="19">
        <v>22.131</v>
      </c>
      <c r="AA213" s="19">
        <v>22.794</v>
      </c>
      <c r="AB213" s="19">
        <v>22.475999999999999</v>
      </c>
      <c r="AC213" s="19">
        <v>22.812999999999999</v>
      </c>
      <c r="AD213" s="19">
        <v>23.192</v>
      </c>
      <c r="AE213" s="19">
        <v>23.333738</v>
      </c>
      <c r="AF213" s="19">
        <v>22.256</v>
      </c>
      <c r="AG213" s="19">
        <v>20.562000000000001</v>
      </c>
      <c r="AH213" s="19">
        <v>20.398</v>
      </c>
      <c r="AI213" s="19">
        <v>19.998000000000001</v>
      </c>
      <c r="AJ213" s="19">
        <v>20.471</v>
      </c>
      <c r="AK213" s="19">
        <v>21.071000000000002</v>
      </c>
      <c r="AL213" s="19">
        <v>21.029</v>
      </c>
      <c r="AM213" s="163"/>
      <c r="AN213" s="21"/>
      <c r="AO213" s="21"/>
      <c r="AP213" s="21"/>
      <c r="AQ213" s="36" t="s">
        <v>880</v>
      </c>
      <c r="AR213" s="36" t="s">
        <v>71</v>
      </c>
      <c r="AS213" s="74" t="s">
        <v>269</v>
      </c>
      <c r="AT213" s="74" t="s">
        <v>326</v>
      </c>
    </row>
    <row r="214" spans="1:46" s="5" customFormat="1" ht="9.9499999999999993" customHeight="1">
      <c r="A214" s="48">
        <v>208</v>
      </c>
      <c r="B214" s="31" t="s">
        <v>71</v>
      </c>
      <c r="C214" s="1" t="s">
        <v>837</v>
      </c>
      <c r="D214" s="20">
        <v>222.173</v>
      </c>
      <c r="E214" s="20">
        <v>211.76300000000001</v>
      </c>
      <c r="F214" s="20">
        <v>198.05199999999999</v>
      </c>
      <c r="G214" s="20">
        <v>200.74799999999999</v>
      </c>
      <c r="H214" s="20">
        <v>210.107</v>
      </c>
      <c r="I214" s="20">
        <v>205.81800000000001</v>
      </c>
      <c r="J214" s="20">
        <v>197.953</v>
      </c>
      <c r="K214" s="20">
        <v>201.386</v>
      </c>
      <c r="L214" s="20">
        <v>212.62799999999999</v>
      </c>
      <c r="M214" s="164">
        <v>220.06299999999999</v>
      </c>
      <c r="N214" s="222">
        <v>244.54599999999999</v>
      </c>
      <c r="O214" s="191">
        <v>248.203</v>
      </c>
      <c r="P214" s="20">
        <v>248.00200000000001</v>
      </c>
      <c r="Q214" s="20">
        <v>233.52600000000001</v>
      </c>
      <c r="R214" s="20">
        <v>238.54</v>
      </c>
      <c r="S214" s="20">
        <v>238.33</v>
      </c>
      <c r="T214" s="20">
        <v>241.756</v>
      </c>
      <c r="U214" s="20">
        <v>237.018</v>
      </c>
      <c r="V214" s="20">
        <v>226.98</v>
      </c>
      <c r="W214" s="20">
        <v>229.43199999999999</v>
      </c>
      <c r="X214" s="20">
        <v>241.67099999999999</v>
      </c>
      <c r="Y214" s="20">
        <v>244.45099999999999</v>
      </c>
      <c r="Z214" s="20">
        <v>235.58199999999999</v>
      </c>
      <c r="AA214" s="20">
        <v>218.19</v>
      </c>
      <c r="AB214" s="20">
        <v>218.833</v>
      </c>
      <c r="AC214" s="20">
        <v>211.57599999999999</v>
      </c>
      <c r="AD214" s="20">
        <v>207.84899999999999</v>
      </c>
      <c r="AE214" s="20">
        <v>202.96199999999999</v>
      </c>
      <c r="AF214" s="20">
        <v>187.85900000000001</v>
      </c>
      <c r="AG214" s="20">
        <v>167.315</v>
      </c>
      <c r="AH214" s="20">
        <v>179.898</v>
      </c>
      <c r="AI214" s="20">
        <v>174.9</v>
      </c>
      <c r="AJ214" s="20">
        <v>177.791</v>
      </c>
      <c r="AK214" s="20">
        <v>184.86</v>
      </c>
      <c r="AL214" s="20">
        <v>183.12</v>
      </c>
      <c r="AM214" s="163">
        <v>180.381</v>
      </c>
      <c r="AN214" s="21"/>
      <c r="AO214" s="21"/>
      <c r="AP214" s="21"/>
      <c r="AQ214" s="36" t="s">
        <v>881</v>
      </c>
      <c r="AR214" s="36" t="s">
        <v>71</v>
      </c>
      <c r="AS214" s="74" t="s">
        <v>269</v>
      </c>
      <c r="AT214" s="74" t="s">
        <v>326</v>
      </c>
    </row>
    <row r="215" spans="1:46" s="5" customFormat="1" ht="9.9499999999999993" customHeight="1">
      <c r="A215" s="48">
        <v>209</v>
      </c>
      <c r="B215" s="31" t="s">
        <v>71</v>
      </c>
      <c r="C215" s="1" t="s">
        <v>838</v>
      </c>
      <c r="D215" s="288">
        <v>0.28999999999999998</v>
      </c>
      <c r="E215" s="288">
        <v>0.32700000000000001</v>
      </c>
      <c r="F215" s="288">
        <v>0.36</v>
      </c>
      <c r="G215" s="288">
        <v>0.4</v>
      </c>
      <c r="H215" s="288">
        <v>0.44600000000000001</v>
      </c>
      <c r="I215" s="288">
        <v>0.48199999999999998</v>
      </c>
      <c r="J215" s="288">
        <v>0.54500000000000004</v>
      </c>
      <c r="K215" s="288">
        <v>0.63400000000000001</v>
      </c>
      <c r="L215" s="288">
        <v>0.68300000000000005</v>
      </c>
      <c r="M215" s="291">
        <v>0.753</v>
      </c>
      <c r="N215" s="231">
        <v>0.79900000000000004</v>
      </c>
      <c r="O215" s="292">
        <v>0.81200000000000006</v>
      </c>
      <c r="P215" s="288">
        <v>0.80400000000000005</v>
      </c>
      <c r="Q215" s="288">
        <v>0.81699999999999995</v>
      </c>
      <c r="R215" s="288">
        <v>0.871</v>
      </c>
      <c r="S215" s="288">
        <v>0.92400000000000004</v>
      </c>
      <c r="T215" s="288">
        <v>0.96199999999999997</v>
      </c>
      <c r="U215" s="288">
        <v>0.98099999999999998</v>
      </c>
      <c r="V215" s="288">
        <v>0.98499999999999999</v>
      </c>
      <c r="W215" s="288">
        <v>1.0389999999999999</v>
      </c>
      <c r="X215" s="288">
        <v>1.075</v>
      </c>
      <c r="Y215" s="288">
        <v>0.99399999999999999</v>
      </c>
      <c r="Z215" s="288">
        <v>0.99099999999999999</v>
      </c>
      <c r="AA215" s="288">
        <v>1.0269999999999999</v>
      </c>
      <c r="AB215" s="288">
        <v>1.0580000000000001</v>
      </c>
      <c r="AC215" s="288">
        <v>1.075</v>
      </c>
      <c r="AD215" s="288">
        <v>1.0940000000000001</v>
      </c>
      <c r="AE215" s="288">
        <v>1.145</v>
      </c>
      <c r="AF215" s="288">
        <v>1.0780000000000001</v>
      </c>
      <c r="AG215" s="288">
        <v>1.0429999999999999</v>
      </c>
      <c r="AH215" s="288">
        <v>1.032</v>
      </c>
      <c r="AI215" s="288">
        <v>0.99199999999999999</v>
      </c>
      <c r="AJ215" s="288">
        <v>1.0169999999999999</v>
      </c>
      <c r="AK215" s="288">
        <v>1.0489999999999999</v>
      </c>
      <c r="AL215" s="288">
        <v>1.05</v>
      </c>
      <c r="AM215" s="303"/>
      <c r="AN215" s="162"/>
      <c r="AO215" s="162"/>
      <c r="AP215" s="162"/>
      <c r="AQ215" s="36" t="s">
        <v>882</v>
      </c>
      <c r="AR215" s="36" t="s">
        <v>71</v>
      </c>
      <c r="AS215" s="74" t="s">
        <v>269</v>
      </c>
      <c r="AT215" s="74" t="s">
        <v>326</v>
      </c>
    </row>
    <row r="216" spans="1:46" s="5" customFormat="1" ht="9.9499999999999993" customHeight="1">
      <c r="A216" s="48">
        <v>210</v>
      </c>
      <c r="B216" s="79" t="s">
        <v>71</v>
      </c>
      <c r="C216" s="26" t="s">
        <v>834</v>
      </c>
      <c r="D216" s="23">
        <f t="shared" ref="D216:AL216" si="28">SUM(D212:D215)</f>
        <v>438.79200000000003</v>
      </c>
      <c r="E216" s="23">
        <f t="shared" si="28"/>
        <v>427.20500000000004</v>
      </c>
      <c r="F216" s="23">
        <f t="shared" si="28"/>
        <v>416.72699999999998</v>
      </c>
      <c r="G216" s="23">
        <f t="shared" si="28"/>
        <v>422.04799999999994</v>
      </c>
      <c r="H216" s="23">
        <f t="shared" si="28"/>
        <v>434.36400000000003</v>
      </c>
      <c r="I216" s="23">
        <f t="shared" si="28"/>
        <v>434.16</v>
      </c>
      <c r="J216" s="23">
        <f t="shared" si="28"/>
        <v>435.05900000000003</v>
      </c>
      <c r="K216" s="23">
        <f t="shared" si="28"/>
        <v>448.91899999999998</v>
      </c>
      <c r="L216" s="23">
        <f t="shared" si="28"/>
        <v>482.87699999999995</v>
      </c>
      <c r="M216" s="23">
        <f t="shared" si="28"/>
        <v>508.80900000000003</v>
      </c>
      <c r="N216" s="222">
        <f t="shared" si="28"/>
        <v>546.78500000000008</v>
      </c>
      <c r="O216" s="199">
        <f t="shared" si="28"/>
        <v>559.94799999999998</v>
      </c>
      <c r="P216" s="23">
        <f t="shared" si="28"/>
        <v>557.07299999999998</v>
      </c>
      <c r="Q216" s="23">
        <f t="shared" si="28"/>
        <v>535.66100000000006</v>
      </c>
      <c r="R216" s="23">
        <f t="shared" si="28"/>
        <v>544.49099999999999</v>
      </c>
      <c r="S216" s="23">
        <f t="shared" si="28"/>
        <v>559.00300000000004</v>
      </c>
      <c r="T216" s="23">
        <f t="shared" si="28"/>
        <v>573.19600000000003</v>
      </c>
      <c r="U216" s="23">
        <f t="shared" si="28"/>
        <v>568.88</v>
      </c>
      <c r="V216" s="23">
        <f t="shared" si="28"/>
        <v>551.55500000000006</v>
      </c>
      <c r="W216" s="23">
        <f t="shared" si="28"/>
        <v>560.16099999999994</v>
      </c>
      <c r="X216" s="23">
        <f t="shared" si="28"/>
        <v>578</v>
      </c>
      <c r="Y216" s="23">
        <f t="shared" si="28"/>
        <v>580.71</v>
      </c>
      <c r="Z216" s="23">
        <f t="shared" si="28"/>
        <v>570.73199999999997</v>
      </c>
      <c r="AA216" s="23">
        <f t="shared" si="28"/>
        <v>563.87300000000005</v>
      </c>
      <c r="AB216" s="23">
        <f t="shared" si="28"/>
        <v>569.99900000000002</v>
      </c>
      <c r="AC216" s="23">
        <f t="shared" si="28"/>
        <v>568.98800000000006</v>
      </c>
      <c r="AD216" s="23">
        <f t="shared" si="28"/>
        <v>577.17000000000007</v>
      </c>
      <c r="AE216" s="23">
        <f t="shared" si="28"/>
        <v>580.76073799999995</v>
      </c>
      <c r="AF216" s="23">
        <f t="shared" si="28"/>
        <v>556.13200000000006</v>
      </c>
      <c r="AG216" s="23">
        <f t="shared" si="28"/>
        <v>522.101</v>
      </c>
      <c r="AH216" s="23">
        <f t="shared" si="28"/>
        <v>201.328</v>
      </c>
      <c r="AI216" s="23">
        <f t="shared" si="28"/>
        <v>195.89</v>
      </c>
      <c r="AJ216" s="23">
        <f t="shared" si="28"/>
        <v>199.279</v>
      </c>
      <c r="AK216" s="23">
        <f t="shared" si="28"/>
        <v>206.98000000000002</v>
      </c>
      <c r="AL216" s="23">
        <f t="shared" si="28"/>
        <v>205.19900000000001</v>
      </c>
      <c r="AM216" s="24"/>
      <c r="AN216" s="24"/>
      <c r="AO216" s="24"/>
      <c r="AP216" s="24"/>
      <c r="AQ216" s="44" t="s">
        <v>834</v>
      </c>
      <c r="AR216" s="44" t="s">
        <v>71</v>
      </c>
      <c r="AS216" s="72" t="s">
        <v>329</v>
      </c>
      <c r="AT216" s="73"/>
    </row>
    <row r="217" spans="1:46" s="5" customFormat="1" ht="9.9499999999999993" customHeight="1">
      <c r="A217" s="48">
        <v>211</v>
      </c>
      <c r="B217" s="31" t="s">
        <v>71</v>
      </c>
      <c r="C217" s="1" t="s">
        <v>425</v>
      </c>
      <c r="D217" s="20"/>
      <c r="E217" s="20"/>
      <c r="F217" s="20"/>
      <c r="G217" s="20"/>
      <c r="H217" s="20"/>
      <c r="I217" s="20"/>
      <c r="J217" s="20"/>
      <c r="K217" s="20"/>
      <c r="L217" s="20"/>
      <c r="M217" s="164"/>
      <c r="N217" s="222">
        <v>8358</v>
      </c>
      <c r="O217" s="191">
        <v>8676</v>
      </c>
      <c r="P217" s="20">
        <v>8817</v>
      </c>
      <c r="Q217" s="20">
        <v>8906</v>
      </c>
      <c r="R217" s="20">
        <v>8884</v>
      </c>
      <c r="S217" s="20">
        <v>8982</v>
      </c>
      <c r="T217" s="20">
        <v>8997</v>
      </c>
      <c r="U217" s="20">
        <v>8859</v>
      </c>
      <c r="V217" s="20">
        <v>8764</v>
      </c>
      <c r="W217" s="20">
        <v>8718</v>
      </c>
      <c r="X217" s="20">
        <v>8671</v>
      </c>
      <c r="Y217" s="20">
        <v>8650</v>
      </c>
      <c r="Z217" s="20">
        <v>8585</v>
      </c>
      <c r="AA217" s="20">
        <v>8642</v>
      </c>
      <c r="AB217" s="20">
        <v>8618</v>
      </c>
      <c r="AC217" s="20">
        <v>8506.2898000000005</v>
      </c>
      <c r="AD217" s="20">
        <v>8605.0174000000006</v>
      </c>
      <c r="AE217" s="21">
        <v>8806.6355000000003</v>
      </c>
      <c r="AF217" s="20">
        <v>8803.0954000000002</v>
      </c>
      <c r="AG217" s="21">
        <v>8672.7495999999992</v>
      </c>
      <c r="AH217" s="21">
        <v>8651.4260999999988</v>
      </c>
      <c r="AI217" s="21">
        <v>8669.4850999999999</v>
      </c>
      <c r="AJ217" s="21">
        <v>8790.6093000000001</v>
      </c>
      <c r="AK217" s="21">
        <v>8969.3393000000015</v>
      </c>
      <c r="AL217" s="21">
        <v>8911.9618000000009</v>
      </c>
      <c r="AM217" s="21"/>
      <c r="AN217" s="21"/>
      <c r="AO217" s="21"/>
      <c r="AP217" s="21"/>
      <c r="AQ217" s="36" t="s">
        <v>425</v>
      </c>
      <c r="AR217" s="36" t="s">
        <v>71</v>
      </c>
      <c r="AS217" s="71" t="s">
        <v>397</v>
      </c>
      <c r="AT217" s="74"/>
    </row>
    <row r="218" spans="1:46" s="5" customFormat="1" ht="9.9499999999999993" customHeight="1">
      <c r="A218" s="48">
        <v>212</v>
      </c>
      <c r="B218" s="31" t="s">
        <v>71</v>
      </c>
      <c r="C218" s="1" t="s">
        <v>426</v>
      </c>
      <c r="D218" s="20"/>
      <c r="E218" s="20"/>
      <c r="F218" s="20"/>
      <c r="G218" s="20"/>
      <c r="H218" s="20"/>
      <c r="I218" s="20"/>
      <c r="J218" s="20"/>
      <c r="K218" s="20"/>
      <c r="L218" s="20"/>
      <c r="M218" s="164"/>
      <c r="N218" s="222">
        <v>13581</v>
      </c>
      <c r="O218" s="191">
        <v>13884</v>
      </c>
      <c r="P218" s="20">
        <v>13876</v>
      </c>
      <c r="Q218" s="20">
        <v>13853</v>
      </c>
      <c r="R218" s="20">
        <v>13713.999999999998</v>
      </c>
      <c r="S218" s="20">
        <v>13647.999999999998</v>
      </c>
      <c r="T218" s="20">
        <v>13596</v>
      </c>
      <c r="U218" s="20">
        <v>13386.000000000002</v>
      </c>
      <c r="V218" s="20">
        <v>13249</v>
      </c>
      <c r="W218" s="20">
        <v>13033.000000000002</v>
      </c>
      <c r="X218" s="20">
        <v>12976</v>
      </c>
      <c r="Y218" s="20">
        <v>13069.999999999998</v>
      </c>
      <c r="Z218" s="20">
        <v>12976</v>
      </c>
      <c r="AA218" s="20">
        <v>13116</v>
      </c>
      <c r="AB218" s="20">
        <v>13068</v>
      </c>
      <c r="AC218" s="20">
        <v>13279.958000000001</v>
      </c>
      <c r="AD218" s="20">
        <v>13465.275</v>
      </c>
      <c r="AE218" s="21">
        <v>13852.757</v>
      </c>
      <c r="AF218" s="20">
        <v>13991.647999999999</v>
      </c>
      <c r="AG218" s="21">
        <v>13883.759</v>
      </c>
      <c r="AH218" s="21">
        <v>13850.688</v>
      </c>
      <c r="AI218" s="21">
        <v>13794.938</v>
      </c>
      <c r="AJ218" s="21">
        <v>14077.741</v>
      </c>
      <c r="AK218" s="21">
        <v>14459.398999999999</v>
      </c>
      <c r="AL218" s="21">
        <v>14510.126</v>
      </c>
      <c r="AM218" s="21"/>
      <c r="AN218" s="21"/>
      <c r="AO218" s="21"/>
      <c r="AP218" s="21"/>
      <c r="AQ218" s="36" t="s">
        <v>426</v>
      </c>
      <c r="AR218" s="36" t="s">
        <v>71</v>
      </c>
      <c r="AS218" s="71" t="s">
        <v>397</v>
      </c>
      <c r="AT218" s="74"/>
    </row>
    <row r="219" spans="1:46" s="5" customFormat="1" ht="9.9499999999999993" customHeight="1">
      <c r="A219" s="48">
        <v>213</v>
      </c>
      <c r="B219" s="31" t="s">
        <v>71</v>
      </c>
      <c r="C219" s="51" t="s">
        <v>278</v>
      </c>
      <c r="D219" s="20">
        <v>36961</v>
      </c>
      <c r="E219" s="20"/>
      <c r="F219" s="20"/>
      <c r="G219" s="20"/>
      <c r="H219" s="20"/>
      <c r="I219" s="20">
        <v>21625</v>
      </c>
      <c r="J219" s="20"/>
      <c r="K219" s="20"/>
      <c r="L219" s="20"/>
      <c r="M219" s="164"/>
      <c r="N219" s="222">
        <v>27196</v>
      </c>
      <c r="O219" s="191">
        <v>27157</v>
      </c>
      <c r="P219" s="20">
        <v>26668</v>
      </c>
      <c r="Q219" s="20">
        <v>25433</v>
      </c>
      <c r="R219" s="20">
        <v>24493</v>
      </c>
      <c r="S219" s="20">
        <v>25101</v>
      </c>
      <c r="T219" s="20">
        <v>24968</v>
      </c>
      <c r="U219" s="20">
        <v>24618</v>
      </c>
      <c r="V219" s="20">
        <v>22920</v>
      </c>
      <c r="W219" s="20">
        <v>22541</v>
      </c>
      <c r="X219" s="20">
        <v>22136</v>
      </c>
      <c r="Y219" s="20">
        <v>22193</v>
      </c>
      <c r="Z219" s="20">
        <v>22131</v>
      </c>
      <c r="AA219" s="20">
        <v>22794</v>
      </c>
      <c r="AB219" s="20">
        <v>22476</v>
      </c>
      <c r="AC219" s="20">
        <v>22812.581999999999</v>
      </c>
      <c r="AD219" s="20">
        <v>23191.581999999999</v>
      </c>
      <c r="AE219" s="20">
        <v>23333.738000000001</v>
      </c>
      <c r="AF219" s="20">
        <v>25255.722000000002</v>
      </c>
      <c r="AG219" s="20">
        <v>20561.669000000002</v>
      </c>
      <c r="AH219" s="20">
        <v>20398.382000000001</v>
      </c>
      <c r="AI219" s="20">
        <v>19998.368999999999</v>
      </c>
      <c r="AJ219" s="20">
        <v>20471.499</v>
      </c>
      <c r="AK219" s="20">
        <v>21070.964</v>
      </c>
      <c r="AL219" s="20">
        <v>21028.775000000001</v>
      </c>
      <c r="AM219" s="20">
        <v>21519.287</v>
      </c>
      <c r="AN219" s="20"/>
      <c r="AO219" s="20"/>
      <c r="AP219" s="21"/>
      <c r="AQ219" s="36" t="s">
        <v>278</v>
      </c>
      <c r="AR219" s="36" t="s">
        <v>71</v>
      </c>
      <c r="AS219" s="71" t="s">
        <v>261</v>
      </c>
      <c r="AT219" s="74"/>
    </row>
    <row r="220" spans="1:46" s="5" customFormat="1" ht="9.9499999999999993" customHeight="1">
      <c r="A220" s="48">
        <v>214</v>
      </c>
      <c r="B220" s="31" t="s">
        <v>71</v>
      </c>
      <c r="C220" s="1" t="s">
        <v>265</v>
      </c>
      <c r="D220" s="20">
        <v>166550</v>
      </c>
      <c r="E220" s="20"/>
      <c r="F220" s="20"/>
      <c r="G220" s="20"/>
      <c r="H220" s="20"/>
      <c r="I220" s="20">
        <v>68552</v>
      </c>
      <c r="J220" s="20"/>
      <c r="K220" s="20"/>
      <c r="L220" s="20"/>
      <c r="M220" s="164"/>
      <c r="N220" s="222">
        <v>86619</v>
      </c>
      <c r="O220" s="191">
        <v>85697</v>
      </c>
      <c r="P220" s="20">
        <v>82402</v>
      </c>
      <c r="Q220" s="20">
        <v>79259</v>
      </c>
      <c r="R220" s="20">
        <v>78948</v>
      </c>
      <c r="S220" s="20">
        <v>76932</v>
      </c>
      <c r="T220" s="20">
        <v>73558</v>
      </c>
      <c r="U220" s="20">
        <v>69228</v>
      </c>
      <c r="V220" s="20">
        <v>60369</v>
      </c>
      <c r="W220" s="20">
        <v>58685</v>
      </c>
      <c r="X220" s="20">
        <v>59274</v>
      </c>
      <c r="Y220" s="20">
        <v>58668</v>
      </c>
      <c r="Z220" s="20">
        <v>56592</v>
      </c>
      <c r="AA220" s="20">
        <v>53602</v>
      </c>
      <c r="AB220" s="20">
        <v>52219</v>
      </c>
      <c r="AC220" s="20">
        <v>52473</v>
      </c>
      <c r="AD220" s="20">
        <v>51872</v>
      </c>
      <c r="AE220" s="20">
        <v>50850</v>
      </c>
      <c r="AF220" s="20">
        <v>46225</v>
      </c>
      <c r="AG220" s="20">
        <v>43251</v>
      </c>
      <c r="AH220" s="20">
        <v>43647</v>
      </c>
      <c r="AI220" s="20">
        <v>39886</v>
      </c>
      <c r="AJ220" s="20">
        <v>42340</v>
      </c>
      <c r="AK220" s="20">
        <v>44101</v>
      </c>
      <c r="AL220" s="20">
        <v>43424</v>
      </c>
      <c r="AM220" s="20">
        <v>43210</v>
      </c>
      <c r="AN220" s="20"/>
      <c r="AO220" s="20"/>
      <c r="AP220" s="21"/>
      <c r="AQ220" s="36" t="s">
        <v>265</v>
      </c>
      <c r="AR220" s="36" t="s">
        <v>71</v>
      </c>
      <c r="AS220" s="71" t="s">
        <v>261</v>
      </c>
      <c r="AT220" s="74" t="s">
        <v>328</v>
      </c>
    </row>
    <row r="221" spans="1:46" s="5" customFormat="1" ht="9.9499999999999993" customHeight="1">
      <c r="A221" s="48">
        <v>215</v>
      </c>
      <c r="B221" s="31" t="s">
        <v>71</v>
      </c>
      <c r="C221" s="1" t="s">
        <v>423</v>
      </c>
      <c r="D221" s="20"/>
      <c r="E221" s="20"/>
      <c r="F221" s="20"/>
      <c r="G221" s="20"/>
      <c r="H221" s="20"/>
      <c r="I221" s="20"/>
      <c r="J221" s="20"/>
      <c r="K221" s="20"/>
      <c r="L221" s="20"/>
      <c r="M221" s="164"/>
      <c r="N221" s="222"/>
      <c r="O221" s="191"/>
      <c r="P221" s="20"/>
      <c r="Q221" s="20"/>
      <c r="R221" s="20"/>
      <c r="S221" s="20"/>
      <c r="T221" s="20"/>
      <c r="U221" s="20"/>
      <c r="V221" s="20"/>
      <c r="W221" s="20"/>
      <c r="X221" s="20"/>
      <c r="Y221" s="20"/>
      <c r="Z221" s="20"/>
      <c r="AA221" s="20"/>
      <c r="AB221" s="20"/>
      <c r="AC221" s="20">
        <v>36863.972000000002</v>
      </c>
      <c r="AD221" s="20">
        <v>36370.815999999999</v>
      </c>
      <c r="AE221" s="21">
        <v>35958.059000000001</v>
      </c>
      <c r="AF221" s="20">
        <v>32849.658000000003</v>
      </c>
      <c r="AG221" s="21">
        <v>30849.148000000001</v>
      </c>
      <c r="AH221" s="21">
        <v>30790.31</v>
      </c>
      <c r="AI221" s="21">
        <v>29649.378000000001</v>
      </c>
      <c r="AJ221" s="21">
        <v>29787.355</v>
      </c>
      <c r="AK221" s="21">
        <v>30798.999</v>
      </c>
      <c r="AL221" s="21">
        <v>30093.881000000001</v>
      </c>
      <c r="AM221" s="21"/>
      <c r="AN221" s="21"/>
      <c r="AO221" s="21"/>
      <c r="AP221" s="21"/>
      <c r="AQ221" s="36" t="s">
        <v>423</v>
      </c>
      <c r="AR221" s="36" t="s">
        <v>71</v>
      </c>
      <c r="AS221" s="71" t="s">
        <v>397</v>
      </c>
      <c r="AT221" s="74"/>
    </row>
    <row r="222" spans="1:46" s="5" customFormat="1" ht="9.9499999999999993" customHeight="1">
      <c r="A222" s="48">
        <v>216</v>
      </c>
      <c r="B222" s="31" t="s">
        <v>71</v>
      </c>
      <c r="C222" s="1" t="s">
        <v>424</v>
      </c>
      <c r="D222" s="20"/>
      <c r="E222" s="20"/>
      <c r="F222" s="20"/>
      <c r="G222" s="20"/>
      <c r="H222" s="20"/>
      <c r="I222" s="20"/>
      <c r="J222" s="20"/>
      <c r="K222" s="20"/>
      <c r="L222" s="20"/>
      <c r="M222" s="164"/>
      <c r="N222" s="222"/>
      <c r="O222" s="191"/>
      <c r="P222" s="20"/>
      <c r="Q222" s="20"/>
      <c r="R222" s="20"/>
      <c r="S222" s="20"/>
      <c r="T222" s="20"/>
      <c r="U222" s="20"/>
      <c r="V222" s="20"/>
      <c r="W222" s="20"/>
      <c r="X222" s="20"/>
      <c r="Y222" s="20"/>
      <c r="Z222" s="20"/>
      <c r="AA222" s="20"/>
      <c r="AB222" s="20"/>
      <c r="AC222" s="20">
        <v>14535.796</v>
      </c>
      <c r="AD222" s="20">
        <v>13214.528</v>
      </c>
      <c r="AE222" s="21">
        <v>12564.175999999999</v>
      </c>
      <c r="AF222" s="20">
        <v>10699.769</v>
      </c>
      <c r="AG222" s="21">
        <v>10521.365</v>
      </c>
      <c r="AH222" s="21">
        <v>10344.058000000001</v>
      </c>
      <c r="AI222" s="21">
        <v>10060.004000000001</v>
      </c>
      <c r="AJ222" s="21">
        <v>9299.02</v>
      </c>
      <c r="AK222" s="21">
        <v>9316.6020000000008</v>
      </c>
      <c r="AL222" s="21">
        <v>8592.18</v>
      </c>
      <c r="AM222" s="21"/>
      <c r="AN222" s="21"/>
      <c r="AO222" s="21"/>
      <c r="AP222" s="21"/>
      <c r="AQ222" s="36" t="s">
        <v>424</v>
      </c>
      <c r="AR222" s="36" t="s">
        <v>71</v>
      </c>
      <c r="AS222" s="71" t="s">
        <v>397</v>
      </c>
      <c r="AT222" s="74"/>
    </row>
    <row r="223" spans="1:46" s="5" customFormat="1" ht="9.9499999999999993" customHeight="1">
      <c r="A223" s="48">
        <v>217</v>
      </c>
      <c r="B223" s="31"/>
      <c r="C223" s="1"/>
      <c r="D223" s="20"/>
      <c r="E223" s="20"/>
      <c r="F223" s="20"/>
      <c r="G223" s="20"/>
      <c r="H223" s="20"/>
      <c r="I223" s="20"/>
      <c r="J223" s="20"/>
      <c r="K223" s="20"/>
      <c r="L223" s="20"/>
      <c r="M223" s="164"/>
      <c r="N223" s="222"/>
      <c r="O223" s="191"/>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1"/>
      <c r="AM223" s="21"/>
      <c r="AN223" s="21"/>
      <c r="AO223" s="21"/>
      <c r="AP223" s="21"/>
      <c r="AQ223" s="36"/>
      <c r="AR223" s="36"/>
      <c r="AS223" s="74"/>
      <c r="AT223" s="74"/>
    </row>
    <row r="224" spans="1:46" s="5" customFormat="1" ht="9.9499999999999993" customHeight="1">
      <c r="A224" s="48">
        <v>218</v>
      </c>
      <c r="B224" s="295"/>
      <c r="C224" s="296"/>
      <c r="D224" s="299"/>
      <c r="E224" s="299"/>
      <c r="F224" s="299"/>
      <c r="G224" s="299"/>
      <c r="H224" s="299"/>
      <c r="I224" s="299"/>
      <c r="J224" s="299"/>
      <c r="K224" s="299"/>
      <c r="L224" s="299"/>
      <c r="M224" s="300"/>
      <c r="N224" s="301"/>
      <c r="O224" s="302"/>
      <c r="P224" s="299"/>
      <c r="Q224" s="299"/>
      <c r="R224" s="299"/>
      <c r="S224" s="299"/>
      <c r="T224" s="299"/>
      <c r="U224" s="299"/>
      <c r="V224" s="299"/>
      <c r="W224" s="299"/>
      <c r="X224" s="299"/>
      <c r="Y224" s="299"/>
      <c r="Z224" s="299"/>
      <c r="AA224" s="299"/>
      <c r="AB224" s="299"/>
      <c r="AC224" s="299"/>
      <c r="AD224" s="299"/>
      <c r="AE224" s="299"/>
      <c r="AF224" s="299"/>
      <c r="AG224" s="299"/>
      <c r="AH224" s="299"/>
      <c r="AI224" s="299"/>
      <c r="AJ224" s="299"/>
      <c r="AK224" s="299"/>
      <c r="AL224" s="269"/>
      <c r="AM224" s="269"/>
      <c r="AN224" s="269"/>
      <c r="AO224" s="269"/>
      <c r="AP224" s="269"/>
      <c r="AQ224" s="297"/>
      <c r="AR224" s="297"/>
      <c r="AS224" s="298"/>
      <c r="AT224" s="298"/>
    </row>
    <row r="225" spans="1:46" s="5" customFormat="1" ht="9.9499999999999993" customHeight="1">
      <c r="A225" s="48">
        <v>219</v>
      </c>
      <c r="B225" s="81" t="s">
        <v>201</v>
      </c>
      <c r="C225" s="1" t="s">
        <v>210</v>
      </c>
      <c r="D225" s="17"/>
      <c r="E225" s="17"/>
      <c r="F225" s="17"/>
      <c r="G225" s="17"/>
      <c r="H225" s="17"/>
      <c r="I225" s="17"/>
      <c r="J225" s="17"/>
      <c r="K225" s="17"/>
      <c r="L225" s="17"/>
      <c r="M225" s="171"/>
      <c r="N225" s="227"/>
      <c r="O225" s="197"/>
      <c r="P225" s="17"/>
      <c r="Q225" s="17"/>
      <c r="R225" s="17"/>
      <c r="S225" s="17"/>
      <c r="T225" s="17"/>
      <c r="U225" s="17"/>
      <c r="V225" s="17"/>
      <c r="W225" s="17"/>
      <c r="X225" s="17"/>
      <c r="Y225" s="17"/>
      <c r="Z225" s="17"/>
      <c r="AA225" s="17"/>
      <c r="AB225" s="18"/>
      <c r="AC225" s="17"/>
      <c r="AD225" s="18"/>
      <c r="AE225" s="18"/>
      <c r="AF225" s="18"/>
      <c r="AG225" s="18"/>
      <c r="AH225" s="18"/>
      <c r="AI225" s="18"/>
      <c r="AJ225" s="17">
        <v>1.6066799999999999</v>
      </c>
      <c r="AK225" s="17">
        <v>2.2949590000000004</v>
      </c>
      <c r="AL225" s="17">
        <v>2.404674</v>
      </c>
      <c r="AM225" s="21"/>
      <c r="AN225" s="21"/>
      <c r="AO225" s="21"/>
      <c r="AP225" s="21"/>
      <c r="AQ225" s="36" t="s">
        <v>210</v>
      </c>
      <c r="AR225" s="36" t="s">
        <v>201</v>
      </c>
      <c r="AS225" s="71"/>
      <c r="AT225" s="74" t="s">
        <v>330</v>
      </c>
    </row>
    <row r="226" spans="1:46" s="5" customFormat="1" ht="9.9499999999999993" customHeight="1">
      <c r="A226" s="48">
        <v>220</v>
      </c>
      <c r="B226" s="81" t="s">
        <v>201</v>
      </c>
      <c r="C226" s="1" t="s">
        <v>212</v>
      </c>
      <c r="D226" s="17"/>
      <c r="E226" s="17"/>
      <c r="F226" s="17"/>
      <c r="G226" s="17"/>
      <c r="H226" s="17"/>
      <c r="I226" s="17"/>
      <c r="J226" s="17"/>
      <c r="K226" s="17"/>
      <c r="L226" s="17"/>
      <c r="M226" s="171"/>
      <c r="N226" s="227"/>
      <c r="O226" s="197"/>
      <c r="P226" s="17"/>
      <c r="Q226" s="17"/>
      <c r="R226" s="17"/>
      <c r="S226" s="17"/>
      <c r="T226" s="17"/>
      <c r="U226" s="17"/>
      <c r="V226" s="17"/>
      <c r="W226" s="17"/>
      <c r="X226" s="17"/>
      <c r="Y226" s="17"/>
      <c r="Z226" s="17"/>
      <c r="AA226" s="17"/>
      <c r="AB226" s="18"/>
      <c r="AC226" s="17"/>
      <c r="AD226" s="18"/>
      <c r="AE226" s="18"/>
      <c r="AF226" s="18"/>
      <c r="AG226" s="18"/>
      <c r="AH226" s="18"/>
      <c r="AI226" s="18"/>
      <c r="AJ226" s="17">
        <v>48.556512999999988</v>
      </c>
      <c r="AK226" s="17">
        <v>85.340809000000007</v>
      </c>
      <c r="AL226" s="17">
        <v>83.348402000000007</v>
      </c>
      <c r="AM226" s="21"/>
      <c r="AN226" s="21"/>
      <c r="AO226" s="21"/>
      <c r="AP226" s="21"/>
      <c r="AQ226" s="36" t="s">
        <v>212</v>
      </c>
      <c r="AR226" s="36" t="s">
        <v>201</v>
      </c>
      <c r="AS226" s="71"/>
      <c r="AT226" s="74" t="s">
        <v>330</v>
      </c>
    </row>
    <row r="227" spans="1:46" s="5" customFormat="1" ht="9.9499999999999993" customHeight="1">
      <c r="A227" s="48">
        <v>221</v>
      </c>
      <c r="B227" s="81" t="s">
        <v>201</v>
      </c>
      <c r="C227" s="1" t="s">
        <v>211</v>
      </c>
      <c r="D227" s="17"/>
      <c r="E227" s="17"/>
      <c r="F227" s="17"/>
      <c r="G227" s="17"/>
      <c r="H227" s="17"/>
      <c r="I227" s="17"/>
      <c r="J227" s="17"/>
      <c r="K227" s="17"/>
      <c r="L227" s="17"/>
      <c r="M227" s="171"/>
      <c r="N227" s="227"/>
      <c r="O227" s="197"/>
      <c r="P227" s="17"/>
      <c r="Q227" s="17"/>
      <c r="R227" s="17"/>
      <c r="S227" s="17"/>
      <c r="T227" s="17"/>
      <c r="U227" s="17"/>
      <c r="V227" s="17"/>
      <c r="W227" s="17"/>
      <c r="X227" s="17"/>
      <c r="Y227" s="17"/>
      <c r="Z227" s="17"/>
      <c r="AA227" s="17"/>
      <c r="AB227" s="18"/>
      <c r="AC227" s="17"/>
      <c r="AD227" s="18"/>
      <c r="AE227" s="18"/>
      <c r="AF227" s="18"/>
      <c r="AG227" s="18"/>
      <c r="AH227" s="18"/>
      <c r="AI227" s="18"/>
      <c r="AJ227" s="17">
        <v>46.10905799999999</v>
      </c>
      <c r="AK227" s="17">
        <v>82.23787200000001</v>
      </c>
      <c r="AL227" s="17">
        <v>80.236834000000002</v>
      </c>
      <c r="AM227" s="21"/>
      <c r="AN227" s="21"/>
      <c r="AO227" s="21"/>
      <c r="AP227" s="21"/>
      <c r="AQ227" s="36" t="s">
        <v>211</v>
      </c>
      <c r="AR227" s="36" t="s">
        <v>201</v>
      </c>
      <c r="AS227" s="71"/>
      <c r="AT227" s="74" t="s">
        <v>330</v>
      </c>
    </row>
    <row r="228" spans="1:46" s="5" customFormat="1" ht="9.9499999999999993" customHeight="1">
      <c r="A228" s="48">
        <v>222</v>
      </c>
      <c r="B228" s="81" t="s">
        <v>201</v>
      </c>
      <c r="C228" s="1" t="s">
        <v>209</v>
      </c>
      <c r="D228" s="17"/>
      <c r="E228" s="17"/>
      <c r="F228" s="17"/>
      <c r="G228" s="17"/>
      <c r="H228" s="17"/>
      <c r="I228" s="17"/>
      <c r="J228" s="17"/>
      <c r="K228" s="17"/>
      <c r="L228" s="17"/>
      <c r="M228" s="171"/>
      <c r="N228" s="227"/>
      <c r="O228" s="197"/>
      <c r="P228" s="17"/>
      <c r="Q228" s="17"/>
      <c r="R228" s="17"/>
      <c r="S228" s="17"/>
      <c r="T228" s="17"/>
      <c r="U228" s="17"/>
      <c r="V228" s="17"/>
      <c r="W228" s="17"/>
      <c r="X228" s="17"/>
      <c r="Y228" s="17"/>
      <c r="Z228" s="17"/>
      <c r="AA228" s="17"/>
      <c r="AB228" s="18"/>
      <c r="AC228" s="17"/>
      <c r="AD228" s="18"/>
      <c r="AE228" s="18"/>
      <c r="AF228" s="18"/>
      <c r="AG228" s="18"/>
      <c r="AH228" s="18"/>
      <c r="AI228" s="18"/>
      <c r="AJ228" s="17">
        <v>0.84077499999999994</v>
      </c>
      <c r="AK228" s="17">
        <v>0.80797799999999986</v>
      </c>
      <c r="AL228" s="17">
        <v>0.70689400000000002</v>
      </c>
      <c r="AM228" s="21"/>
      <c r="AN228" s="21"/>
      <c r="AO228" s="21"/>
      <c r="AP228" s="21"/>
      <c r="AQ228" s="36" t="s">
        <v>209</v>
      </c>
      <c r="AR228" s="36" t="s">
        <v>201</v>
      </c>
      <c r="AS228" s="71"/>
      <c r="AT228" s="74" t="s">
        <v>330</v>
      </c>
    </row>
    <row r="229" spans="1:46" s="5" customFormat="1" ht="9.9499999999999993" customHeight="1">
      <c r="A229" s="48">
        <v>223</v>
      </c>
      <c r="B229" s="81" t="s">
        <v>201</v>
      </c>
      <c r="C229" s="1" t="s">
        <v>206</v>
      </c>
      <c r="D229" s="17"/>
      <c r="E229" s="17"/>
      <c r="F229" s="17"/>
      <c r="G229" s="17"/>
      <c r="H229" s="17"/>
      <c r="I229" s="17"/>
      <c r="J229" s="17"/>
      <c r="K229" s="17"/>
      <c r="L229" s="17"/>
      <c r="M229" s="171"/>
      <c r="N229" s="227"/>
      <c r="O229" s="197"/>
      <c r="P229" s="17"/>
      <c r="Q229" s="17"/>
      <c r="R229" s="17"/>
      <c r="S229" s="17"/>
      <c r="T229" s="17"/>
      <c r="U229" s="17"/>
      <c r="V229" s="17"/>
      <c r="W229" s="17"/>
      <c r="X229" s="17"/>
      <c r="Y229" s="17"/>
      <c r="Z229" s="17"/>
      <c r="AA229" s="17"/>
      <c r="AB229" s="18"/>
      <c r="AC229" s="17"/>
      <c r="AD229" s="18"/>
      <c r="AE229" s="18"/>
      <c r="AF229" s="18"/>
      <c r="AG229" s="18"/>
      <c r="AH229" s="18"/>
      <c r="AI229" s="18"/>
      <c r="AJ229" s="17">
        <v>1.520478</v>
      </c>
      <c r="AK229" s="17">
        <v>2.014078</v>
      </c>
      <c r="AL229" s="17">
        <v>1.9187719999999999</v>
      </c>
      <c r="AM229" s="21"/>
      <c r="AN229" s="21"/>
      <c r="AO229" s="21"/>
      <c r="AP229" s="21"/>
      <c r="AQ229" s="36" t="s">
        <v>206</v>
      </c>
      <c r="AR229" s="36" t="s">
        <v>201</v>
      </c>
      <c r="AS229" s="71"/>
      <c r="AT229" s="74" t="s">
        <v>330</v>
      </c>
    </row>
    <row r="230" spans="1:46" s="5" customFormat="1" ht="9.9499999999999993" customHeight="1">
      <c r="A230" s="48">
        <v>224</v>
      </c>
      <c r="B230" s="81" t="s">
        <v>201</v>
      </c>
      <c r="C230" s="1" t="s">
        <v>208</v>
      </c>
      <c r="D230" s="17"/>
      <c r="E230" s="17"/>
      <c r="F230" s="17"/>
      <c r="G230" s="17"/>
      <c r="H230" s="17"/>
      <c r="I230" s="17"/>
      <c r="J230" s="17"/>
      <c r="K230" s="17"/>
      <c r="L230" s="17"/>
      <c r="M230" s="171"/>
      <c r="N230" s="227"/>
      <c r="O230" s="197"/>
      <c r="P230" s="17"/>
      <c r="Q230" s="17"/>
      <c r="R230" s="17"/>
      <c r="S230" s="17"/>
      <c r="T230" s="17"/>
      <c r="U230" s="17"/>
      <c r="V230" s="17"/>
      <c r="W230" s="17"/>
      <c r="X230" s="17"/>
      <c r="Y230" s="17"/>
      <c r="Z230" s="17"/>
      <c r="AA230" s="17"/>
      <c r="AB230" s="18"/>
      <c r="AC230" s="17"/>
      <c r="AD230" s="18"/>
      <c r="AE230" s="18"/>
      <c r="AF230" s="18"/>
      <c r="AG230" s="18"/>
      <c r="AH230" s="18"/>
      <c r="AI230" s="18"/>
      <c r="AJ230" s="17">
        <v>48.356715999999999</v>
      </c>
      <c r="AK230" s="17">
        <v>77.632142999999999</v>
      </c>
      <c r="AL230" s="17">
        <v>74.815380999999988</v>
      </c>
      <c r="AM230" s="21"/>
      <c r="AN230" s="21"/>
      <c r="AO230" s="21"/>
      <c r="AP230" s="21"/>
      <c r="AQ230" s="36" t="s">
        <v>208</v>
      </c>
      <c r="AR230" s="36" t="s">
        <v>201</v>
      </c>
      <c r="AS230" s="71"/>
      <c r="AT230" s="74" t="s">
        <v>330</v>
      </c>
    </row>
    <row r="231" spans="1:46" s="5" customFormat="1" ht="9.9499999999999993" customHeight="1">
      <c r="A231" s="48">
        <v>225</v>
      </c>
      <c r="B231" s="81" t="s">
        <v>201</v>
      </c>
      <c r="C231" s="1" t="s">
        <v>207</v>
      </c>
      <c r="D231" s="17"/>
      <c r="E231" s="17"/>
      <c r="F231" s="17"/>
      <c r="G231" s="17"/>
      <c r="H231" s="17"/>
      <c r="I231" s="17"/>
      <c r="J231" s="17"/>
      <c r="K231" s="17"/>
      <c r="L231" s="17"/>
      <c r="M231" s="171"/>
      <c r="N231" s="227"/>
      <c r="O231" s="197"/>
      <c r="P231" s="17"/>
      <c r="Q231" s="17"/>
      <c r="R231" s="17"/>
      <c r="S231" s="17"/>
      <c r="T231" s="17"/>
      <c r="U231" s="17"/>
      <c r="V231" s="17"/>
      <c r="W231" s="17"/>
      <c r="X231" s="17"/>
      <c r="Y231" s="17"/>
      <c r="Z231" s="17"/>
      <c r="AA231" s="17"/>
      <c r="AB231" s="18"/>
      <c r="AC231" s="17"/>
      <c r="AD231" s="18"/>
      <c r="AE231" s="18"/>
      <c r="AF231" s="18"/>
      <c r="AG231" s="18"/>
      <c r="AH231" s="18"/>
      <c r="AI231" s="18"/>
      <c r="AJ231" s="17">
        <v>46.360493999999996</v>
      </c>
      <c r="AK231" s="17">
        <v>75.180015999999995</v>
      </c>
      <c r="AL231" s="17">
        <v>72.558709000000007</v>
      </c>
      <c r="AM231" s="21"/>
      <c r="AN231" s="21"/>
      <c r="AO231" s="21"/>
      <c r="AP231" s="21"/>
      <c r="AQ231" s="36" t="s">
        <v>207</v>
      </c>
      <c r="AR231" s="36" t="s">
        <v>201</v>
      </c>
      <c r="AS231" s="71"/>
      <c r="AT231" s="74" t="s">
        <v>330</v>
      </c>
    </row>
    <row r="232" spans="1:46" s="5" customFormat="1" ht="9.9499999999999993" customHeight="1">
      <c r="A232" s="48">
        <v>226</v>
      </c>
      <c r="B232" s="81" t="s">
        <v>201</v>
      </c>
      <c r="C232" s="1" t="s">
        <v>205</v>
      </c>
      <c r="D232" s="17"/>
      <c r="E232" s="17"/>
      <c r="F232" s="17"/>
      <c r="G232" s="17"/>
      <c r="H232" s="17"/>
      <c r="I232" s="17"/>
      <c r="J232" s="17"/>
      <c r="K232" s="17"/>
      <c r="L232" s="17"/>
      <c r="M232" s="171"/>
      <c r="N232" s="227"/>
      <c r="O232" s="197"/>
      <c r="P232" s="17"/>
      <c r="Q232" s="17"/>
      <c r="R232" s="17"/>
      <c r="S232" s="17"/>
      <c r="T232" s="17"/>
      <c r="U232" s="17"/>
      <c r="V232" s="17"/>
      <c r="W232" s="17"/>
      <c r="X232" s="17"/>
      <c r="Y232" s="17"/>
      <c r="Z232" s="17"/>
      <c r="AA232" s="17"/>
      <c r="AB232" s="18"/>
      <c r="AC232" s="17"/>
      <c r="AD232" s="18"/>
      <c r="AE232" s="18"/>
      <c r="AF232" s="18"/>
      <c r="AG232" s="18"/>
      <c r="AH232" s="18"/>
      <c r="AI232" s="18"/>
      <c r="AJ232" s="17">
        <v>0.47574400000000006</v>
      </c>
      <c r="AK232" s="17">
        <v>0.43804899999999997</v>
      </c>
      <c r="AL232" s="17">
        <v>0.33789999999999998</v>
      </c>
      <c r="AM232" s="21"/>
      <c r="AN232" s="21"/>
      <c r="AO232" s="21"/>
      <c r="AP232" s="21"/>
      <c r="AQ232" s="36" t="s">
        <v>205</v>
      </c>
      <c r="AR232" s="36" t="s">
        <v>201</v>
      </c>
      <c r="AS232" s="71"/>
      <c r="AT232" s="74" t="s">
        <v>330</v>
      </c>
    </row>
    <row r="233" spans="1:46" s="5" customFormat="1" ht="9.9499999999999993" customHeight="1">
      <c r="A233" s="48">
        <v>227</v>
      </c>
      <c r="B233" s="81" t="s">
        <v>204</v>
      </c>
      <c r="C233" s="1" t="s">
        <v>210</v>
      </c>
      <c r="D233" s="17"/>
      <c r="E233" s="17"/>
      <c r="F233" s="17"/>
      <c r="G233" s="17"/>
      <c r="H233" s="17"/>
      <c r="I233" s="17"/>
      <c r="J233" s="17"/>
      <c r="K233" s="17"/>
      <c r="L233" s="17"/>
      <c r="M233" s="171"/>
      <c r="N233" s="227"/>
      <c r="O233" s="197"/>
      <c r="P233" s="17"/>
      <c r="Q233" s="17"/>
      <c r="R233" s="17"/>
      <c r="S233" s="17"/>
      <c r="T233" s="17"/>
      <c r="U233" s="17"/>
      <c r="V233" s="17"/>
      <c r="W233" s="17"/>
      <c r="X233" s="17"/>
      <c r="Y233" s="17"/>
      <c r="Z233" s="17"/>
      <c r="AA233" s="17"/>
      <c r="AB233" s="18"/>
      <c r="AC233" s="17"/>
      <c r="AD233" s="18"/>
      <c r="AE233" s="18"/>
      <c r="AF233" s="18"/>
      <c r="AG233" s="18"/>
      <c r="AH233" s="18"/>
      <c r="AI233" s="18"/>
      <c r="AJ233" s="17">
        <v>0.69598900000000008</v>
      </c>
      <c r="AK233" s="17">
        <v>0.72515399999999985</v>
      </c>
      <c r="AL233" s="17">
        <v>0.68061899999999997</v>
      </c>
      <c r="AM233" s="21"/>
      <c r="AN233" s="21"/>
      <c r="AO233" s="21"/>
      <c r="AP233" s="21"/>
      <c r="AQ233" s="36" t="s">
        <v>210</v>
      </c>
      <c r="AR233" s="36" t="s">
        <v>204</v>
      </c>
      <c r="AS233" s="71"/>
      <c r="AT233" s="74" t="s">
        <v>330</v>
      </c>
    </row>
    <row r="234" spans="1:46" s="5" customFormat="1" ht="9.9499999999999993" customHeight="1">
      <c r="A234" s="48">
        <v>228</v>
      </c>
      <c r="B234" s="81" t="s">
        <v>204</v>
      </c>
      <c r="C234" s="1" t="s">
        <v>212</v>
      </c>
      <c r="D234" s="17"/>
      <c r="E234" s="17"/>
      <c r="F234" s="17"/>
      <c r="G234" s="17"/>
      <c r="H234" s="17"/>
      <c r="I234" s="17"/>
      <c r="J234" s="17"/>
      <c r="K234" s="17"/>
      <c r="L234" s="17"/>
      <c r="M234" s="171"/>
      <c r="N234" s="227"/>
      <c r="O234" s="197"/>
      <c r="P234" s="17"/>
      <c r="Q234" s="17"/>
      <c r="R234" s="17"/>
      <c r="S234" s="17"/>
      <c r="T234" s="17"/>
      <c r="U234" s="17"/>
      <c r="V234" s="17"/>
      <c r="W234" s="17"/>
      <c r="X234" s="17"/>
      <c r="Y234" s="17"/>
      <c r="Z234" s="17"/>
      <c r="AA234" s="17"/>
      <c r="AB234" s="18"/>
      <c r="AC234" s="17"/>
      <c r="AD234" s="18"/>
      <c r="AE234" s="18"/>
      <c r="AF234" s="18"/>
      <c r="AG234" s="18"/>
      <c r="AH234" s="18"/>
      <c r="AI234" s="18"/>
      <c r="AJ234" s="17">
        <v>61.930981000000003</v>
      </c>
      <c r="AK234" s="17">
        <v>50.645924999999991</v>
      </c>
      <c r="AL234" s="17">
        <v>51.105856000000003</v>
      </c>
      <c r="AM234" s="21"/>
      <c r="AN234" s="21"/>
      <c r="AO234" s="21"/>
      <c r="AP234" s="21"/>
      <c r="AQ234" s="36" t="s">
        <v>212</v>
      </c>
      <c r="AR234" s="36" t="s">
        <v>204</v>
      </c>
      <c r="AS234" s="71"/>
      <c r="AT234" s="74" t="s">
        <v>330</v>
      </c>
    </row>
    <row r="235" spans="1:46" s="5" customFormat="1" ht="9.9499999999999993" customHeight="1">
      <c r="A235" s="48">
        <v>229</v>
      </c>
      <c r="B235" s="81" t="s">
        <v>204</v>
      </c>
      <c r="C235" s="1" t="s">
        <v>211</v>
      </c>
      <c r="D235" s="17"/>
      <c r="E235" s="17"/>
      <c r="F235" s="17"/>
      <c r="G235" s="17"/>
      <c r="H235" s="17"/>
      <c r="I235" s="17"/>
      <c r="J235" s="17"/>
      <c r="K235" s="17"/>
      <c r="L235" s="17"/>
      <c r="M235" s="171"/>
      <c r="N235" s="227"/>
      <c r="O235" s="197"/>
      <c r="P235" s="17"/>
      <c r="Q235" s="17"/>
      <c r="R235" s="17"/>
      <c r="S235" s="17"/>
      <c r="T235" s="17"/>
      <c r="U235" s="17"/>
      <c r="V235" s="17"/>
      <c r="W235" s="17"/>
      <c r="X235" s="17"/>
      <c r="Y235" s="17"/>
      <c r="Z235" s="17"/>
      <c r="AA235" s="17"/>
      <c r="AB235" s="18"/>
      <c r="AC235" s="17"/>
      <c r="AD235" s="18"/>
      <c r="AE235" s="18"/>
      <c r="AF235" s="18"/>
      <c r="AG235" s="18"/>
      <c r="AH235" s="18"/>
      <c r="AI235" s="18"/>
      <c r="AJ235" s="17">
        <v>61.133733999999997</v>
      </c>
      <c r="AK235" s="17">
        <v>49.816146999999994</v>
      </c>
      <c r="AL235" s="17">
        <v>50.317273999999998</v>
      </c>
      <c r="AM235" s="21"/>
      <c r="AN235" s="21"/>
      <c r="AO235" s="21"/>
      <c r="AP235" s="21"/>
      <c r="AQ235" s="36" t="s">
        <v>211</v>
      </c>
      <c r="AR235" s="36" t="s">
        <v>204</v>
      </c>
      <c r="AS235" s="71"/>
      <c r="AT235" s="74" t="s">
        <v>330</v>
      </c>
    </row>
    <row r="236" spans="1:46" s="5" customFormat="1" ht="9.9499999999999993" customHeight="1">
      <c r="A236" s="48">
        <v>230</v>
      </c>
      <c r="B236" s="81" t="s">
        <v>204</v>
      </c>
      <c r="C236" s="1" t="s">
        <v>209</v>
      </c>
      <c r="D236" s="17"/>
      <c r="E236" s="17"/>
      <c r="F236" s="17"/>
      <c r="G236" s="17"/>
      <c r="H236" s="17"/>
      <c r="I236" s="17"/>
      <c r="J236" s="17"/>
      <c r="K236" s="17"/>
      <c r="L236" s="17"/>
      <c r="M236" s="171"/>
      <c r="N236" s="227"/>
      <c r="O236" s="197"/>
      <c r="P236" s="17"/>
      <c r="Q236" s="17"/>
      <c r="R236" s="17"/>
      <c r="S236" s="17"/>
      <c r="T236" s="17"/>
      <c r="U236" s="17"/>
      <c r="V236" s="17"/>
      <c r="W236" s="17"/>
      <c r="X236" s="17"/>
      <c r="Y236" s="17"/>
      <c r="Z236" s="17"/>
      <c r="AA236" s="17"/>
      <c r="AB236" s="18"/>
      <c r="AC236" s="17"/>
      <c r="AD236" s="18"/>
      <c r="AE236" s="18"/>
      <c r="AF236" s="18"/>
      <c r="AG236" s="18"/>
      <c r="AH236" s="18"/>
      <c r="AI236" s="18"/>
      <c r="AJ236" s="17">
        <v>0.101258</v>
      </c>
      <c r="AK236" s="17">
        <v>0.10462399999999999</v>
      </c>
      <c r="AL236" s="17">
        <v>0.10796299999999999</v>
      </c>
      <c r="AM236" s="21"/>
      <c r="AN236" s="21"/>
      <c r="AO236" s="21"/>
      <c r="AP236" s="21"/>
      <c r="AQ236" s="36" t="s">
        <v>209</v>
      </c>
      <c r="AR236" s="36" t="s">
        <v>204</v>
      </c>
      <c r="AS236" s="71"/>
      <c r="AT236" s="74" t="s">
        <v>330</v>
      </c>
    </row>
    <row r="237" spans="1:46" s="5" customFormat="1" ht="9.9499999999999993" customHeight="1">
      <c r="A237" s="48">
        <v>231</v>
      </c>
      <c r="B237" s="81" t="s">
        <v>204</v>
      </c>
      <c r="C237" s="1" t="s">
        <v>206</v>
      </c>
      <c r="D237" s="17"/>
      <c r="E237" s="17"/>
      <c r="F237" s="17"/>
      <c r="G237" s="17"/>
      <c r="H237" s="17"/>
      <c r="I237" s="17"/>
      <c r="J237" s="17"/>
      <c r="K237" s="17"/>
      <c r="L237" s="17"/>
      <c r="M237" s="171"/>
      <c r="N237" s="227"/>
      <c r="O237" s="197"/>
      <c r="P237" s="17"/>
      <c r="Q237" s="17"/>
      <c r="R237" s="17"/>
      <c r="S237" s="17"/>
      <c r="T237" s="17"/>
      <c r="U237" s="17"/>
      <c r="V237" s="17"/>
      <c r="W237" s="17"/>
      <c r="X237" s="17"/>
      <c r="Y237" s="17"/>
      <c r="Z237" s="17"/>
      <c r="AA237" s="17"/>
      <c r="AB237" s="18"/>
      <c r="AC237" s="17"/>
      <c r="AD237" s="18"/>
      <c r="AE237" s="18"/>
      <c r="AF237" s="18"/>
      <c r="AG237" s="18"/>
      <c r="AH237" s="18"/>
      <c r="AI237" s="18"/>
      <c r="AJ237" s="17">
        <v>0.41777199999999998</v>
      </c>
      <c r="AK237" s="17">
        <v>0.53503199999999995</v>
      </c>
      <c r="AL237" s="17">
        <v>0.45080799999999999</v>
      </c>
      <c r="AM237" s="21"/>
      <c r="AN237" s="21"/>
      <c r="AO237" s="21"/>
      <c r="AP237" s="21"/>
      <c r="AQ237" s="36" t="s">
        <v>206</v>
      </c>
      <c r="AR237" s="36" t="s">
        <v>204</v>
      </c>
      <c r="AS237" s="71"/>
      <c r="AT237" s="74" t="s">
        <v>330</v>
      </c>
    </row>
    <row r="238" spans="1:46" s="5" customFormat="1" ht="9.9499999999999993" customHeight="1">
      <c r="A238" s="48">
        <v>232</v>
      </c>
      <c r="B238" s="81" t="s">
        <v>204</v>
      </c>
      <c r="C238" s="1" t="s">
        <v>208</v>
      </c>
      <c r="D238" s="17"/>
      <c r="E238" s="17"/>
      <c r="F238" s="17"/>
      <c r="G238" s="17"/>
      <c r="H238" s="17"/>
      <c r="I238" s="17"/>
      <c r="J238" s="17"/>
      <c r="K238" s="17"/>
      <c r="L238" s="17"/>
      <c r="M238" s="171"/>
      <c r="N238" s="227"/>
      <c r="O238" s="197"/>
      <c r="P238" s="17"/>
      <c r="Q238" s="17"/>
      <c r="R238" s="17"/>
      <c r="S238" s="17"/>
      <c r="T238" s="17"/>
      <c r="U238" s="17"/>
      <c r="V238" s="17"/>
      <c r="W238" s="17"/>
      <c r="X238" s="17"/>
      <c r="Y238" s="17"/>
      <c r="Z238" s="17"/>
      <c r="AA238" s="17"/>
      <c r="AB238" s="18"/>
      <c r="AC238" s="17"/>
      <c r="AD238" s="18"/>
      <c r="AE238" s="18"/>
      <c r="AF238" s="18"/>
      <c r="AG238" s="18"/>
      <c r="AH238" s="18"/>
      <c r="AI238" s="18"/>
      <c r="AJ238" s="17">
        <v>62.998549999999994</v>
      </c>
      <c r="AK238" s="17">
        <v>47.421446000000003</v>
      </c>
      <c r="AL238" s="17">
        <v>46.566311999999996</v>
      </c>
      <c r="AM238" s="21"/>
      <c r="AN238" s="21"/>
      <c r="AO238" s="21"/>
      <c r="AP238" s="21"/>
      <c r="AQ238" s="36" t="s">
        <v>208</v>
      </c>
      <c r="AR238" s="36" t="s">
        <v>204</v>
      </c>
      <c r="AS238" s="71"/>
      <c r="AT238" s="74" t="s">
        <v>330</v>
      </c>
    </row>
    <row r="239" spans="1:46" s="5" customFormat="1" ht="9.9499999999999993" customHeight="1">
      <c r="A239" s="48">
        <v>233</v>
      </c>
      <c r="B239" s="81" t="s">
        <v>204</v>
      </c>
      <c r="C239" s="1" t="s">
        <v>207</v>
      </c>
      <c r="D239" s="17"/>
      <c r="E239" s="17"/>
      <c r="F239" s="17"/>
      <c r="G239" s="17"/>
      <c r="H239" s="17"/>
      <c r="I239" s="17"/>
      <c r="J239" s="17"/>
      <c r="K239" s="17"/>
      <c r="L239" s="17"/>
      <c r="M239" s="171"/>
      <c r="N239" s="227"/>
      <c r="O239" s="197"/>
      <c r="P239" s="17"/>
      <c r="Q239" s="17"/>
      <c r="R239" s="17"/>
      <c r="S239" s="17"/>
      <c r="T239" s="17"/>
      <c r="U239" s="17"/>
      <c r="V239" s="17"/>
      <c r="W239" s="17"/>
      <c r="X239" s="17"/>
      <c r="Y239" s="17"/>
      <c r="Z239" s="17"/>
      <c r="AA239" s="17"/>
      <c r="AB239" s="18"/>
      <c r="AC239" s="17"/>
      <c r="AD239" s="18"/>
      <c r="AE239" s="18"/>
      <c r="AF239" s="18"/>
      <c r="AG239" s="18"/>
      <c r="AH239" s="18"/>
      <c r="AI239" s="18"/>
      <c r="AJ239" s="17">
        <v>62.466454999999996</v>
      </c>
      <c r="AK239" s="17">
        <v>46.759364999999995</v>
      </c>
      <c r="AL239" s="17">
        <v>45.966209999999997</v>
      </c>
      <c r="AM239" s="21"/>
      <c r="AN239" s="21"/>
      <c r="AO239" s="21"/>
      <c r="AP239" s="21"/>
      <c r="AQ239" s="36" t="s">
        <v>207</v>
      </c>
      <c r="AR239" s="36" t="s">
        <v>204</v>
      </c>
      <c r="AS239" s="71"/>
      <c r="AT239" s="74" t="s">
        <v>330</v>
      </c>
    </row>
    <row r="240" spans="1:46" s="5" customFormat="1" ht="9.9499999999999993" customHeight="1">
      <c r="A240" s="48">
        <v>234</v>
      </c>
      <c r="B240" s="81" t="s">
        <v>204</v>
      </c>
      <c r="C240" s="1" t="s">
        <v>205</v>
      </c>
      <c r="D240" s="17"/>
      <c r="E240" s="17"/>
      <c r="F240" s="17"/>
      <c r="G240" s="17"/>
      <c r="H240" s="17"/>
      <c r="I240" s="17"/>
      <c r="J240" s="17"/>
      <c r="K240" s="17"/>
      <c r="L240" s="17"/>
      <c r="M240" s="171"/>
      <c r="N240" s="227"/>
      <c r="O240" s="197"/>
      <c r="P240" s="17"/>
      <c r="Q240" s="17"/>
      <c r="R240" s="17"/>
      <c r="S240" s="17"/>
      <c r="T240" s="17"/>
      <c r="U240" s="17"/>
      <c r="V240" s="17"/>
      <c r="W240" s="17"/>
      <c r="X240" s="17"/>
      <c r="Y240" s="17"/>
      <c r="Z240" s="17"/>
      <c r="AA240" s="17"/>
      <c r="AB240" s="18"/>
      <c r="AC240" s="17"/>
      <c r="AD240" s="18"/>
      <c r="AE240" s="18"/>
      <c r="AF240" s="18"/>
      <c r="AG240" s="18"/>
      <c r="AH240" s="18"/>
      <c r="AI240" s="18"/>
      <c r="AJ240" s="17">
        <v>0.11432299999999999</v>
      </c>
      <c r="AK240" s="17">
        <v>0.12704899999999997</v>
      </c>
      <c r="AL240" s="17">
        <v>0.14929400000000001</v>
      </c>
      <c r="AM240" s="21"/>
      <c r="AN240" s="21"/>
      <c r="AO240" s="21"/>
      <c r="AP240" s="21"/>
      <c r="AQ240" s="36" t="s">
        <v>205</v>
      </c>
      <c r="AR240" s="36" t="s">
        <v>204</v>
      </c>
      <c r="AS240" s="71"/>
      <c r="AT240" s="74" t="s">
        <v>330</v>
      </c>
    </row>
    <row r="241" spans="1:46" s="5" customFormat="1" ht="9.9499999999999993" customHeight="1">
      <c r="A241" s="48">
        <v>235</v>
      </c>
      <c r="B241" s="81" t="s">
        <v>203</v>
      </c>
      <c r="C241" s="1" t="s">
        <v>210</v>
      </c>
      <c r="D241" s="17"/>
      <c r="E241" s="17"/>
      <c r="F241" s="17"/>
      <c r="G241" s="17"/>
      <c r="H241" s="17"/>
      <c r="I241" s="17"/>
      <c r="J241" s="17"/>
      <c r="K241" s="17"/>
      <c r="L241" s="17"/>
      <c r="M241" s="171"/>
      <c r="N241" s="227"/>
      <c r="O241" s="197"/>
      <c r="P241" s="17"/>
      <c r="Q241" s="17"/>
      <c r="R241" s="17"/>
      <c r="S241" s="17"/>
      <c r="T241" s="17"/>
      <c r="U241" s="17"/>
      <c r="V241" s="17"/>
      <c r="W241" s="17"/>
      <c r="X241" s="17"/>
      <c r="Y241" s="17"/>
      <c r="Z241" s="17"/>
      <c r="AA241" s="17"/>
      <c r="AB241" s="18"/>
      <c r="AC241" s="17"/>
      <c r="AD241" s="18"/>
      <c r="AE241" s="18"/>
      <c r="AF241" s="18"/>
      <c r="AG241" s="18"/>
      <c r="AH241" s="18"/>
      <c r="AI241" s="18"/>
      <c r="AJ241" s="17">
        <v>2.9085680000000003</v>
      </c>
      <c r="AK241" s="17">
        <v>3.0218329999999995</v>
      </c>
      <c r="AL241" s="17">
        <v>3.1032660000000001</v>
      </c>
      <c r="AM241" s="21"/>
      <c r="AN241" s="21"/>
      <c r="AO241" s="21"/>
      <c r="AP241" s="21"/>
      <c r="AQ241" s="36" t="s">
        <v>210</v>
      </c>
      <c r="AR241" s="36" t="s">
        <v>203</v>
      </c>
      <c r="AS241" s="71"/>
      <c r="AT241" s="74" t="s">
        <v>330</v>
      </c>
    </row>
    <row r="242" spans="1:46" s="5" customFormat="1" ht="9.9499999999999993" customHeight="1">
      <c r="A242" s="48">
        <v>236</v>
      </c>
      <c r="B242" s="81" t="s">
        <v>203</v>
      </c>
      <c r="C242" s="1" t="s">
        <v>212</v>
      </c>
      <c r="D242" s="17"/>
      <c r="E242" s="17"/>
      <c r="F242" s="17"/>
      <c r="G242" s="17"/>
      <c r="H242" s="17"/>
      <c r="I242" s="17"/>
      <c r="J242" s="17"/>
      <c r="K242" s="17"/>
      <c r="L242" s="17"/>
      <c r="M242" s="171"/>
      <c r="N242" s="227"/>
      <c r="O242" s="197"/>
      <c r="P242" s="17"/>
      <c r="Q242" s="17"/>
      <c r="R242" s="17"/>
      <c r="S242" s="17"/>
      <c r="T242" s="17"/>
      <c r="U242" s="17"/>
      <c r="V242" s="17"/>
      <c r="W242" s="17"/>
      <c r="X242" s="17"/>
      <c r="Y242" s="17"/>
      <c r="Z242" s="17"/>
      <c r="AA242" s="17"/>
      <c r="AB242" s="18"/>
      <c r="AC242" s="17"/>
      <c r="AD242" s="18"/>
      <c r="AE242" s="18"/>
      <c r="AF242" s="18"/>
      <c r="AG242" s="18"/>
      <c r="AH242" s="18"/>
      <c r="AI242" s="18"/>
      <c r="AJ242" s="17">
        <v>47.776273000000003</v>
      </c>
      <c r="AK242" s="17">
        <v>53.113424999999999</v>
      </c>
      <c r="AL242" s="17">
        <v>52.453737000000004</v>
      </c>
      <c r="AM242" s="21"/>
      <c r="AN242" s="21"/>
      <c r="AO242" s="21"/>
      <c r="AP242" s="21"/>
      <c r="AQ242" s="36" t="s">
        <v>212</v>
      </c>
      <c r="AR242" s="36" t="s">
        <v>203</v>
      </c>
      <c r="AS242" s="71"/>
      <c r="AT242" s="74" t="s">
        <v>330</v>
      </c>
    </row>
    <row r="243" spans="1:46" s="5" customFormat="1" ht="9.9499999999999993" customHeight="1">
      <c r="A243" s="48">
        <v>237</v>
      </c>
      <c r="B243" s="81" t="s">
        <v>203</v>
      </c>
      <c r="C243" s="1" t="s">
        <v>211</v>
      </c>
      <c r="D243" s="17"/>
      <c r="E243" s="17"/>
      <c r="F243" s="17"/>
      <c r="G243" s="17"/>
      <c r="H243" s="17"/>
      <c r="I243" s="17"/>
      <c r="J243" s="17"/>
      <c r="K243" s="17"/>
      <c r="L243" s="17"/>
      <c r="M243" s="171"/>
      <c r="N243" s="227"/>
      <c r="O243" s="197"/>
      <c r="P243" s="17"/>
      <c r="Q243" s="17"/>
      <c r="R243" s="17"/>
      <c r="S243" s="17"/>
      <c r="T243" s="17"/>
      <c r="U243" s="17"/>
      <c r="V243" s="17"/>
      <c r="W243" s="17"/>
      <c r="X243" s="17"/>
      <c r="Y243" s="17"/>
      <c r="Z243" s="17"/>
      <c r="AA243" s="17"/>
      <c r="AB243" s="18"/>
      <c r="AC243" s="17"/>
      <c r="AD243" s="18"/>
      <c r="AE243" s="18"/>
      <c r="AF243" s="18"/>
      <c r="AG243" s="18"/>
      <c r="AH243" s="18"/>
      <c r="AI243" s="18"/>
      <c r="AJ243" s="17">
        <v>44.629760000000005</v>
      </c>
      <c r="AK243" s="17">
        <v>49.820313999999996</v>
      </c>
      <c r="AL243" s="17">
        <v>49.062007000000001</v>
      </c>
      <c r="AM243" s="21"/>
      <c r="AN243" s="21"/>
      <c r="AO243" s="21"/>
      <c r="AP243" s="21"/>
      <c r="AQ243" s="36" t="s">
        <v>211</v>
      </c>
      <c r="AR243" s="36" t="s">
        <v>203</v>
      </c>
      <c r="AS243" s="71"/>
      <c r="AT243" s="74" t="s">
        <v>330</v>
      </c>
    </row>
    <row r="244" spans="1:46" s="5" customFormat="1" ht="9.9499999999999993" customHeight="1">
      <c r="A244" s="48">
        <v>238</v>
      </c>
      <c r="B244" s="81" t="s">
        <v>203</v>
      </c>
      <c r="C244" s="1" t="s">
        <v>209</v>
      </c>
      <c r="D244" s="17"/>
      <c r="E244" s="17"/>
      <c r="F244" s="17"/>
      <c r="G244" s="17"/>
      <c r="H244" s="17"/>
      <c r="I244" s="17"/>
      <c r="J244" s="17"/>
      <c r="K244" s="17"/>
      <c r="L244" s="17"/>
      <c r="M244" s="171"/>
      <c r="N244" s="227"/>
      <c r="O244" s="197"/>
      <c r="P244" s="17"/>
      <c r="Q244" s="17"/>
      <c r="R244" s="17"/>
      <c r="S244" s="17"/>
      <c r="T244" s="17"/>
      <c r="U244" s="17"/>
      <c r="V244" s="17"/>
      <c r="W244" s="17"/>
      <c r="X244" s="17"/>
      <c r="Y244" s="17"/>
      <c r="Z244" s="17"/>
      <c r="AA244" s="17"/>
      <c r="AB244" s="18"/>
      <c r="AC244" s="17"/>
      <c r="AD244" s="18"/>
      <c r="AE244" s="18"/>
      <c r="AF244" s="18"/>
      <c r="AG244" s="18"/>
      <c r="AH244" s="18"/>
      <c r="AI244" s="18"/>
      <c r="AJ244" s="17">
        <v>0.23794499999999999</v>
      </c>
      <c r="AK244" s="17">
        <v>0.27127800000000002</v>
      </c>
      <c r="AL244" s="17">
        <v>0.288464</v>
      </c>
      <c r="AM244" s="21"/>
      <c r="AN244" s="21"/>
      <c r="AO244" s="21"/>
      <c r="AP244" s="21"/>
      <c r="AQ244" s="36" t="s">
        <v>209</v>
      </c>
      <c r="AR244" s="36" t="s">
        <v>203</v>
      </c>
      <c r="AS244" s="71"/>
      <c r="AT244" s="74" t="s">
        <v>330</v>
      </c>
    </row>
    <row r="245" spans="1:46" s="5" customFormat="1" ht="9.9499999999999993" customHeight="1">
      <c r="A245" s="48">
        <v>239</v>
      </c>
      <c r="B245" s="81" t="s">
        <v>203</v>
      </c>
      <c r="C245" s="1" t="s">
        <v>206</v>
      </c>
      <c r="D245" s="17"/>
      <c r="E245" s="17"/>
      <c r="F245" s="17"/>
      <c r="G245" s="17"/>
      <c r="H245" s="17"/>
      <c r="I245" s="17"/>
      <c r="J245" s="17"/>
      <c r="K245" s="17"/>
      <c r="L245" s="17"/>
      <c r="M245" s="171"/>
      <c r="N245" s="227"/>
      <c r="O245" s="197"/>
      <c r="P245" s="17"/>
      <c r="Q245" s="17"/>
      <c r="R245" s="17"/>
      <c r="S245" s="17"/>
      <c r="T245" s="17"/>
      <c r="U245" s="17"/>
      <c r="V245" s="17"/>
      <c r="W245" s="17"/>
      <c r="X245" s="17"/>
      <c r="Y245" s="17"/>
      <c r="Z245" s="17"/>
      <c r="AA245" s="17"/>
      <c r="AB245" s="18"/>
      <c r="AC245" s="17"/>
      <c r="AD245" s="18"/>
      <c r="AE245" s="18"/>
      <c r="AF245" s="18"/>
      <c r="AG245" s="18"/>
      <c r="AH245" s="18"/>
      <c r="AI245" s="18"/>
      <c r="AJ245" s="17">
        <v>0.7596790000000001</v>
      </c>
      <c r="AK245" s="17">
        <v>0.76839900000000005</v>
      </c>
      <c r="AL245" s="17">
        <v>0.95853099999999991</v>
      </c>
      <c r="AM245" s="21"/>
      <c r="AN245" s="21"/>
      <c r="AO245" s="21"/>
      <c r="AP245" s="21"/>
      <c r="AQ245" s="36" t="s">
        <v>206</v>
      </c>
      <c r="AR245" s="36" t="s">
        <v>203</v>
      </c>
      <c r="AS245" s="71"/>
      <c r="AT245" s="74" t="s">
        <v>330</v>
      </c>
    </row>
    <row r="246" spans="1:46" s="5" customFormat="1" ht="9.9499999999999993" customHeight="1">
      <c r="A246" s="48">
        <v>240</v>
      </c>
      <c r="B246" s="81" t="s">
        <v>203</v>
      </c>
      <c r="C246" s="1" t="s">
        <v>208</v>
      </c>
      <c r="D246" s="17"/>
      <c r="E246" s="17"/>
      <c r="F246" s="17"/>
      <c r="G246" s="17"/>
      <c r="H246" s="17"/>
      <c r="I246" s="17"/>
      <c r="J246" s="17"/>
      <c r="K246" s="17"/>
      <c r="L246" s="17"/>
      <c r="M246" s="171"/>
      <c r="N246" s="227"/>
      <c r="O246" s="197"/>
      <c r="P246" s="17"/>
      <c r="Q246" s="17"/>
      <c r="R246" s="17"/>
      <c r="S246" s="17"/>
      <c r="T246" s="17"/>
      <c r="U246" s="17"/>
      <c r="V246" s="17"/>
      <c r="W246" s="17"/>
      <c r="X246" s="17"/>
      <c r="Y246" s="17"/>
      <c r="Z246" s="17"/>
      <c r="AA246" s="17"/>
      <c r="AB246" s="18"/>
      <c r="AC246" s="17"/>
      <c r="AD246" s="18"/>
      <c r="AE246" s="18"/>
      <c r="AF246" s="18"/>
      <c r="AG246" s="18"/>
      <c r="AH246" s="18"/>
      <c r="AI246" s="18"/>
      <c r="AJ246" s="17">
        <v>44.241829000000003</v>
      </c>
      <c r="AK246" s="17">
        <v>51.095110000000005</v>
      </c>
      <c r="AL246" s="17">
        <v>48.626632000000001</v>
      </c>
      <c r="AM246" s="21"/>
      <c r="AN246" s="21"/>
      <c r="AO246" s="21"/>
      <c r="AP246" s="21"/>
      <c r="AQ246" s="36" t="s">
        <v>208</v>
      </c>
      <c r="AR246" s="36" t="s">
        <v>203</v>
      </c>
      <c r="AS246" s="71"/>
      <c r="AT246" s="74" t="s">
        <v>330</v>
      </c>
    </row>
    <row r="247" spans="1:46" s="5" customFormat="1" ht="9.9499999999999993" customHeight="1">
      <c r="A247" s="48">
        <v>241</v>
      </c>
      <c r="B247" s="81" t="s">
        <v>203</v>
      </c>
      <c r="C247" s="1" t="s">
        <v>207</v>
      </c>
      <c r="D247" s="17"/>
      <c r="E247" s="17"/>
      <c r="F247" s="17"/>
      <c r="G247" s="17"/>
      <c r="H247" s="17"/>
      <c r="I247" s="17"/>
      <c r="J247" s="17"/>
      <c r="K247" s="17"/>
      <c r="L247" s="17"/>
      <c r="M247" s="171"/>
      <c r="N247" s="227"/>
      <c r="O247" s="197"/>
      <c r="P247" s="17"/>
      <c r="Q247" s="17"/>
      <c r="R247" s="17"/>
      <c r="S247" s="17"/>
      <c r="T247" s="17"/>
      <c r="U247" s="17"/>
      <c r="V247" s="17"/>
      <c r="W247" s="17"/>
      <c r="X247" s="17"/>
      <c r="Y247" s="17"/>
      <c r="Z247" s="17"/>
      <c r="AA247" s="17"/>
      <c r="AB247" s="18"/>
      <c r="AC247" s="17"/>
      <c r="AD247" s="18"/>
      <c r="AE247" s="18"/>
      <c r="AF247" s="18"/>
      <c r="AG247" s="18"/>
      <c r="AH247" s="18"/>
      <c r="AI247" s="18"/>
      <c r="AJ247" s="17">
        <v>43.094478000000002</v>
      </c>
      <c r="AK247" s="17">
        <v>49.907164000000002</v>
      </c>
      <c r="AL247" s="17">
        <v>47.267328999999997</v>
      </c>
      <c r="AM247" s="21"/>
      <c r="AN247" s="21"/>
      <c r="AO247" s="21"/>
      <c r="AP247" s="21"/>
      <c r="AQ247" s="36" t="s">
        <v>207</v>
      </c>
      <c r="AR247" s="36" t="s">
        <v>203</v>
      </c>
      <c r="AS247" s="71"/>
      <c r="AT247" s="74" t="s">
        <v>330</v>
      </c>
    </row>
    <row r="248" spans="1:46" s="5" customFormat="1" ht="9.9499999999999993" customHeight="1">
      <c r="A248" s="48">
        <v>242</v>
      </c>
      <c r="B248" s="81" t="s">
        <v>203</v>
      </c>
      <c r="C248" s="1" t="s">
        <v>205</v>
      </c>
      <c r="D248" s="17"/>
      <c r="E248" s="17"/>
      <c r="F248" s="17"/>
      <c r="G248" s="17"/>
      <c r="H248" s="17"/>
      <c r="I248" s="17"/>
      <c r="J248" s="17"/>
      <c r="K248" s="17"/>
      <c r="L248" s="17"/>
      <c r="M248" s="171"/>
      <c r="N248" s="227"/>
      <c r="O248" s="197"/>
      <c r="P248" s="17"/>
      <c r="Q248" s="17"/>
      <c r="R248" s="17"/>
      <c r="S248" s="17"/>
      <c r="T248" s="17"/>
      <c r="U248" s="17"/>
      <c r="V248" s="17"/>
      <c r="W248" s="17"/>
      <c r="X248" s="17"/>
      <c r="Y248" s="17"/>
      <c r="Z248" s="17"/>
      <c r="AA248" s="17"/>
      <c r="AB248" s="18"/>
      <c r="AC248" s="17"/>
      <c r="AD248" s="18"/>
      <c r="AE248" s="18"/>
      <c r="AF248" s="18"/>
      <c r="AG248" s="18"/>
      <c r="AH248" s="18"/>
      <c r="AI248" s="18"/>
      <c r="AJ248" s="17">
        <v>0.38767200000000002</v>
      </c>
      <c r="AK248" s="17">
        <v>0.419547</v>
      </c>
      <c r="AL248" s="17">
        <v>0.40077200000000002</v>
      </c>
      <c r="AM248" s="21"/>
      <c r="AN248" s="21"/>
      <c r="AO248" s="21"/>
      <c r="AP248" s="21"/>
      <c r="AQ248" s="36" t="s">
        <v>205</v>
      </c>
      <c r="AR248" s="36" t="s">
        <v>203</v>
      </c>
      <c r="AS248" s="71"/>
      <c r="AT248" s="74" t="s">
        <v>330</v>
      </c>
    </row>
    <row r="249" spans="1:46" s="5" customFormat="1" ht="9.9499999999999993" customHeight="1">
      <c r="A249" s="48">
        <v>243</v>
      </c>
      <c r="B249" s="81" t="s">
        <v>200</v>
      </c>
      <c r="C249" s="1" t="s">
        <v>210</v>
      </c>
      <c r="D249" s="17"/>
      <c r="E249" s="17"/>
      <c r="F249" s="17"/>
      <c r="G249" s="17"/>
      <c r="H249" s="17"/>
      <c r="I249" s="17"/>
      <c r="J249" s="17"/>
      <c r="K249" s="17"/>
      <c r="L249" s="17"/>
      <c r="M249" s="171"/>
      <c r="N249" s="227"/>
      <c r="O249" s="197"/>
      <c r="P249" s="17"/>
      <c r="Q249" s="17"/>
      <c r="R249" s="17"/>
      <c r="S249" s="17"/>
      <c r="T249" s="17"/>
      <c r="U249" s="17"/>
      <c r="V249" s="17"/>
      <c r="W249" s="17"/>
      <c r="X249" s="17"/>
      <c r="Y249" s="17"/>
      <c r="Z249" s="17"/>
      <c r="AA249" s="17"/>
      <c r="AB249" s="18"/>
      <c r="AC249" s="17"/>
      <c r="AD249" s="18"/>
      <c r="AE249" s="18"/>
      <c r="AF249" s="18"/>
      <c r="AG249" s="18"/>
      <c r="AH249" s="18"/>
      <c r="AI249" s="18"/>
      <c r="AJ249" s="17">
        <v>6.4092030000000015</v>
      </c>
      <c r="AK249" s="17">
        <v>6.1704310000000007</v>
      </c>
      <c r="AL249" s="17">
        <v>5.6840999999999999</v>
      </c>
      <c r="AM249" s="21"/>
      <c r="AN249" s="21"/>
      <c r="AO249" s="21"/>
      <c r="AP249" s="21"/>
      <c r="AQ249" s="36" t="s">
        <v>210</v>
      </c>
      <c r="AR249" s="36" t="s">
        <v>200</v>
      </c>
      <c r="AS249" s="71"/>
      <c r="AT249" s="74" t="s">
        <v>330</v>
      </c>
    </row>
    <row r="250" spans="1:46" s="5" customFormat="1" ht="9.9499999999999993" customHeight="1">
      <c r="A250" s="48">
        <v>244</v>
      </c>
      <c r="B250" s="81" t="s">
        <v>200</v>
      </c>
      <c r="C250" s="1" t="s">
        <v>212</v>
      </c>
      <c r="D250" s="17"/>
      <c r="E250" s="17"/>
      <c r="F250" s="17"/>
      <c r="G250" s="17"/>
      <c r="H250" s="17"/>
      <c r="I250" s="17"/>
      <c r="J250" s="17"/>
      <c r="K250" s="17"/>
      <c r="L250" s="17"/>
      <c r="M250" s="171"/>
      <c r="N250" s="227"/>
      <c r="O250" s="197"/>
      <c r="P250" s="17"/>
      <c r="Q250" s="17"/>
      <c r="R250" s="17"/>
      <c r="S250" s="17"/>
      <c r="T250" s="17"/>
      <c r="U250" s="17"/>
      <c r="V250" s="17"/>
      <c r="W250" s="17"/>
      <c r="X250" s="17"/>
      <c r="Y250" s="17"/>
      <c r="Z250" s="17"/>
      <c r="AA250" s="17"/>
      <c r="AB250" s="18"/>
      <c r="AC250" s="17"/>
      <c r="AD250" s="18"/>
      <c r="AE250" s="18"/>
      <c r="AF250" s="18"/>
      <c r="AG250" s="18"/>
      <c r="AH250" s="18"/>
      <c r="AI250" s="18"/>
      <c r="AJ250" s="17">
        <v>64.174628999999996</v>
      </c>
      <c r="AK250" s="17">
        <v>81.714493000000004</v>
      </c>
      <c r="AL250" s="17">
        <v>84.741323999999992</v>
      </c>
      <c r="AM250" s="21"/>
      <c r="AN250" s="21"/>
      <c r="AO250" s="21"/>
      <c r="AP250" s="21"/>
      <c r="AQ250" s="36" t="s">
        <v>212</v>
      </c>
      <c r="AR250" s="36" t="s">
        <v>200</v>
      </c>
      <c r="AS250" s="71"/>
      <c r="AT250" s="74" t="s">
        <v>330</v>
      </c>
    </row>
    <row r="251" spans="1:46" s="5" customFormat="1" ht="9.9499999999999993" customHeight="1">
      <c r="A251" s="48">
        <v>245</v>
      </c>
      <c r="B251" s="81" t="s">
        <v>200</v>
      </c>
      <c r="C251" s="1" t="s">
        <v>211</v>
      </c>
      <c r="D251" s="17"/>
      <c r="E251" s="17"/>
      <c r="F251" s="17"/>
      <c r="G251" s="17"/>
      <c r="H251" s="17"/>
      <c r="I251" s="17"/>
      <c r="J251" s="17"/>
      <c r="K251" s="17"/>
      <c r="L251" s="17"/>
      <c r="M251" s="171"/>
      <c r="N251" s="227"/>
      <c r="O251" s="197"/>
      <c r="P251" s="17"/>
      <c r="Q251" s="17"/>
      <c r="R251" s="17"/>
      <c r="S251" s="17"/>
      <c r="T251" s="17"/>
      <c r="U251" s="17"/>
      <c r="V251" s="17"/>
      <c r="W251" s="17"/>
      <c r="X251" s="17"/>
      <c r="Y251" s="17"/>
      <c r="Z251" s="17"/>
      <c r="AA251" s="17"/>
      <c r="AB251" s="18"/>
      <c r="AC251" s="17"/>
      <c r="AD251" s="18"/>
      <c r="AE251" s="18"/>
      <c r="AF251" s="18"/>
      <c r="AG251" s="18"/>
      <c r="AH251" s="18"/>
      <c r="AI251" s="18"/>
      <c r="AJ251" s="17">
        <v>57.383815000000006</v>
      </c>
      <c r="AK251" s="17">
        <v>75.139695000000003</v>
      </c>
      <c r="AL251" s="17">
        <v>78.624621000000005</v>
      </c>
      <c r="AM251" s="21"/>
      <c r="AN251" s="21"/>
      <c r="AO251" s="21"/>
      <c r="AP251" s="21"/>
      <c r="AQ251" s="36" t="s">
        <v>211</v>
      </c>
      <c r="AR251" s="36" t="s">
        <v>200</v>
      </c>
      <c r="AS251" s="71"/>
      <c r="AT251" s="74" t="s">
        <v>330</v>
      </c>
    </row>
    <row r="252" spans="1:46" s="5" customFormat="1" ht="9.9499999999999993" customHeight="1">
      <c r="A252" s="48">
        <v>246</v>
      </c>
      <c r="B252" s="81" t="s">
        <v>200</v>
      </c>
      <c r="C252" s="1" t="s">
        <v>209</v>
      </c>
      <c r="D252" s="17"/>
      <c r="E252" s="17"/>
      <c r="F252" s="17"/>
      <c r="G252" s="17"/>
      <c r="H252" s="17"/>
      <c r="I252" s="17"/>
      <c r="J252" s="17"/>
      <c r="K252" s="17"/>
      <c r="L252" s="17"/>
      <c r="M252" s="171"/>
      <c r="N252" s="227"/>
      <c r="O252" s="197"/>
      <c r="P252" s="17"/>
      <c r="Q252" s="17"/>
      <c r="R252" s="17"/>
      <c r="S252" s="17"/>
      <c r="T252" s="17"/>
      <c r="U252" s="17"/>
      <c r="V252" s="17"/>
      <c r="W252" s="17"/>
      <c r="X252" s="17"/>
      <c r="Y252" s="17"/>
      <c r="Z252" s="17"/>
      <c r="AA252" s="17"/>
      <c r="AB252" s="18"/>
      <c r="AC252" s="17"/>
      <c r="AD252" s="18"/>
      <c r="AE252" s="18"/>
      <c r="AF252" s="18"/>
      <c r="AG252" s="18"/>
      <c r="AH252" s="18"/>
      <c r="AI252" s="18"/>
      <c r="AJ252" s="17">
        <v>0.38161100000000003</v>
      </c>
      <c r="AK252" s="17">
        <v>0.40436699999999998</v>
      </c>
      <c r="AL252" s="17">
        <v>0.43260300000000002</v>
      </c>
      <c r="AM252" s="21"/>
      <c r="AN252" s="21"/>
      <c r="AO252" s="21"/>
      <c r="AP252" s="21"/>
      <c r="AQ252" s="36" t="s">
        <v>209</v>
      </c>
      <c r="AR252" s="36" t="s">
        <v>200</v>
      </c>
      <c r="AS252" s="71"/>
      <c r="AT252" s="74" t="s">
        <v>330</v>
      </c>
    </row>
    <row r="253" spans="1:46" s="5" customFormat="1" ht="9.9499999999999993" customHeight="1">
      <c r="A253" s="48">
        <v>247</v>
      </c>
      <c r="B253" s="81" t="s">
        <v>200</v>
      </c>
      <c r="C253" s="1" t="s">
        <v>206</v>
      </c>
      <c r="D253" s="17"/>
      <c r="E253" s="17"/>
      <c r="F253" s="17"/>
      <c r="G253" s="17"/>
      <c r="H253" s="17"/>
      <c r="I253" s="17"/>
      <c r="J253" s="17"/>
      <c r="K253" s="17"/>
      <c r="L253" s="17"/>
      <c r="M253" s="171"/>
      <c r="N253" s="227"/>
      <c r="O253" s="197"/>
      <c r="P253" s="17"/>
      <c r="Q253" s="17"/>
      <c r="R253" s="17"/>
      <c r="S253" s="17"/>
      <c r="T253" s="17"/>
      <c r="U253" s="17"/>
      <c r="V253" s="17"/>
      <c r="W253" s="17"/>
      <c r="X253" s="17"/>
      <c r="Y253" s="17"/>
      <c r="Z253" s="17"/>
      <c r="AA253" s="17"/>
      <c r="AB253" s="18"/>
      <c r="AC253" s="17"/>
      <c r="AD253" s="18"/>
      <c r="AE253" s="18"/>
      <c r="AF253" s="18"/>
      <c r="AG253" s="18"/>
      <c r="AH253" s="18"/>
      <c r="AI253" s="18"/>
      <c r="AJ253" s="17">
        <v>7.8813330000000006</v>
      </c>
      <c r="AK253" s="17">
        <v>9.0608539999999991</v>
      </c>
      <c r="AL253" s="17">
        <v>9.079244000000001</v>
      </c>
      <c r="AM253" s="21"/>
      <c r="AN253" s="21"/>
      <c r="AO253" s="21"/>
      <c r="AP253" s="21"/>
      <c r="AQ253" s="36" t="s">
        <v>206</v>
      </c>
      <c r="AR253" s="36" t="s">
        <v>200</v>
      </c>
      <c r="AS253" s="71"/>
      <c r="AT253" s="74" t="s">
        <v>330</v>
      </c>
    </row>
    <row r="254" spans="1:46" s="5" customFormat="1" ht="9.9499999999999993" customHeight="1">
      <c r="A254" s="48">
        <v>248</v>
      </c>
      <c r="B254" s="81" t="s">
        <v>200</v>
      </c>
      <c r="C254" s="1" t="s">
        <v>208</v>
      </c>
      <c r="D254" s="17"/>
      <c r="E254" s="17"/>
      <c r="F254" s="17"/>
      <c r="G254" s="17"/>
      <c r="H254" s="17"/>
      <c r="I254" s="17"/>
      <c r="J254" s="17"/>
      <c r="K254" s="17"/>
      <c r="L254" s="17"/>
      <c r="M254" s="171"/>
      <c r="N254" s="227"/>
      <c r="O254" s="197"/>
      <c r="P254" s="17"/>
      <c r="Q254" s="17"/>
      <c r="R254" s="17"/>
      <c r="S254" s="17"/>
      <c r="T254" s="17"/>
      <c r="U254" s="17"/>
      <c r="V254" s="17"/>
      <c r="W254" s="17"/>
      <c r="X254" s="17"/>
      <c r="Y254" s="17"/>
      <c r="Z254" s="17"/>
      <c r="AA254" s="17"/>
      <c r="AB254" s="18"/>
      <c r="AC254" s="17"/>
      <c r="AD254" s="18"/>
      <c r="AE254" s="18"/>
      <c r="AF254" s="18"/>
      <c r="AG254" s="18"/>
      <c r="AH254" s="18"/>
      <c r="AI254" s="18"/>
      <c r="AJ254" s="17">
        <v>63.331558999999991</v>
      </c>
      <c r="AK254" s="17">
        <v>84.191306999999995</v>
      </c>
      <c r="AL254" s="17">
        <v>91.747849000000002</v>
      </c>
      <c r="AM254" s="21"/>
      <c r="AN254" s="21"/>
      <c r="AO254" s="21"/>
      <c r="AP254" s="21"/>
      <c r="AQ254" s="36" t="s">
        <v>208</v>
      </c>
      <c r="AR254" s="36" t="s">
        <v>200</v>
      </c>
      <c r="AS254" s="71"/>
      <c r="AT254" s="74" t="s">
        <v>330</v>
      </c>
    </row>
    <row r="255" spans="1:46" s="5" customFormat="1" ht="9.9499999999999993" customHeight="1">
      <c r="A255" s="48">
        <v>249</v>
      </c>
      <c r="B255" s="81" t="s">
        <v>200</v>
      </c>
      <c r="C255" s="1" t="s">
        <v>207</v>
      </c>
      <c r="D255" s="17"/>
      <c r="E255" s="17"/>
      <c r="F255" s="17"/>
      <c r="G255" s="17"/>
      <c r="H255" s="17"/>
      <c r="I255" s="17"/>
      <c r="J255" s="17"/>
      <c r="K255" s="17"/>
      <c r="L255" s="17"/>
      <c r="M255" s="171"/>
      <c r="N255" s="227"/>
      <c r="O255" s="197"/>
      <c r="P255" s="17"/>
      <c r="Q255" s="17"/>
      <c r="R255" s="17"/>
      <c r="S255" s="17"/>
      <c r="T255" s="17"/>
      <c r="U255" s="17"/>
      <c r="V255" s="17"/>
      <c r="W255" s="17"/>
      <c r="X255" s="17"/>
      <c r="Y255" s="17"/>
      <c r="Z255" s="17"/>
      <c r="AA255" s="17"/>
      <c r="AB255" s="18"/>
      <c r="AC255" s="17"/>
      <c r="AD255" s="18"/>
      <c r="AE255" s="18"/>
      <c r="AF255" s="18"/>
      <c r="AG255" s="18"/>
      <c r="AH255" s="18"/>
      <c r="AI255" s="18"/>
      <c r="AJ255" s="17">
        <v>54.92989699999999</v>
      </c>
      <c r="AK255" s="17">
        <v>74.621664999999993</v>
      </c>
      <c r="AL255" s="17">
        <v>82.109297999999995</v>
      </c>
      <c r="AM255" s="21"/>
      <c r="AN255" s="21"/>
      <c r="AO255" s="21"/>
      <c r="AP255" s="21"/>
      <c r="AQ255" s="36" t="s">
        <v>207</v>
      </c>
      <c r="AR255" s="36" t="s">
        <v>200</v>
      </c>
      <c r="AS255" s="71"/>
      <c r="AT255" s="74" t="s">
        <v>330</v>
      </c>
    </row>
    <row r="256" spans="1:46" s="5" customFormat="1" ht="9.9499999999999993" customHeight="1">
      <c r="A256" s="48">
        <v>250</v>
      </c>
      <c r="B256" s="81" t="s">
        <v>200</v>
      </c>
      <c r="C256" s="1" t="s">
        <v>205</v>
      </c>
      <c r="D256" s="17"/>
      <c r="E256" s="17"/>
      <c r="F256" s="17"/>
      <c r="G256" s="17"/>
      <c r="H256" s="17"/>
      <c r="I256" s="17"/>
      <c r="J256" s="17"/>
      <c r="K256" s="17"/>
      <c r="L256" s="17"/>
      <c r="M256" s="171"/>
      <c r="N256" s="227"/>
      <c r="O256" s="197"/>
      <c r="P256" s="17"/>
      <c r="Q256" s="17"/>
      <c r="R256" s="17"/>
      <c r="S256" s="17"/>
      <c r="T256" s="17"/>
      <c r="U256" s="17"/>
      <c r="V256" s="17"/>
      <c r="W256" s="17"/>
      <c r="X256" s="17"/>
      <c r="Y256" s="17"/>
      <c r="Z256" s="17"/>
      <c r="AA256" s="17"/>
      <c r="AB256" s="18"/>
      <c r="AC256" s="17"/>
      <c r="AD256" s="18"/>
      <c r="AE256" s="18"/>
      <c r="AF256" s="18"/>
      <c r="AG256" s="18"/>
      <c r="AH256" s="18"/>
      <c r="AI256" s="18"/>
      <c r="AJ256" s="17">
        <v>0.52032900000000004</v>
      </c>
      <c r="AK256" s="17">
        <v>0.50878800000000002</v>
      </c>
      <c r="AL256" s="17">
        <v>0.559307</v>
      </c>
      <c r="AM256" s="21"/>
      <c r="AN256" s="21"/>
      <c r="AO256" s="21"/>
      <c r="AP256" s="21"/>
      <c r="AQ256" s="36" t="s">
        <v>205</v>
      </c>
      <c r="AR256" s="36" t="s">
        <v>200</v>
      </c>
      <c r="AS256" s="71"/>
      <c r="AT256" s="74" t="s">
        <v>330</v>
      </c>
    </row>
    <row r="257" spans="1:82" s="5" customFormat="1" ht="9.9499999999999993" customHeight="1">
      <c r="A257" s="48">
        <v>251</v>
      </c>
      <c r="B257" s="81" t="s">
        <v>202</v>
      </c>
      <c r="C257" s="1" t="s">
        <v>210</v>
      </c>
      <c r="D257" s="17"/>
      <c r="E257" s="17"/>
      <c r="F257" s="17"/>
      <c r="G257" s="17"/>
      <c r="H257" s="17"/>
      <c r="I257" s="17"/>
      <c r="J257" s="17"/>
      <c r="K257" s="17"/>
      <c r="L257" s="17"/>
      <c r="M257" s="171"/>
      <c r="N257" s="227"/>
      <c r="O257" s="197"/>
      <c r="P257" s="17"/>
      <c r="Q257" s="17"/>
      <c r="R257" s="17"/>
      <c r="S257" s="17"/>
      <c r="T257" s="17"/>
      <c r="U257" s="17"/>
      <c r="V257" s="17"/>
      <c r="W257" s="17"/>
      <c r="X257" s="17"/>
      <c r="Y257" s="17"/>
      <c r="Z257" s="17"/>
      <c r="AA257" s="17"/>
      <c r="AB257" s="18"/>
      <c r="AC257" s="17"/>
      <c r="AD257" s="18"/>
      <c r="AE257" s="18"/>
      <c r="AF257" s="18"/>
      <c r="AG257" s="18"/>
      <c r="AH257" s="18"/>
      <c r="AI257" s="18"/>
      <c r="AJ257" s="17">
        <v>8.3466119999999986</v>
      </c>
      <c r="AK257" s="17">
        <v>7.6961940000000002</v>
      </c>
      <c r="AL257" s="17">
        <v>7.5736099999999995</v>
      </c>
      <c r="AM257" s="21"/>
      <c r="AN257" s="21"/>
      <c r="AO257" s="21"/>
      <c r="AP257" s="21"/>
      <c r="AQ257" s="36" t="s">
        <v>210</v>
      </c>
      <c r="AR257" s="36" t="s">
        <v>202</v>
      </c>
      <c r="AS257" s="71"/>
      <c r="AT257" s="74" t="s">
        <v>330</v>
      </c>
    </row>
    <row r="258" spans="1:82" s="5" customFormat="1" ht="9.9499999999999993" customHeight="1">
      <c r="A258" s="48">
        <v>252</v>
      </c>
      <c r="B258" s="81" t="s">
        <v>202</v>
      </c>
      <c r="C258" s="1" t="s">
        <v>212</v>
      </c>
      <c r="D258" s="17"/>
      <c r="E258" s="17"/>
      <c r="F258" s="17"/>
      <c r="G258" s="17"/>
      <c r="H258" s="17"/>
      <c r="I258" s="17"/>
      <c r="J258" s="17"/>
      <c r="K258" s="17"/>
      <c r="L258" s="17"/>
      <c r="M258" s="171"/>
      <c r="N258" s="227"/>
      <c r="O258" s="197"/>
      <c r="P258" s="17"/>
      <c r="Q258" s="17"/>
      <c r="R258" s="17"/>
      <c r="S258" s="17"/>
      <c r="T258" s="17"/>
      <c r="U258" s="17"/>
      <c r="V258" s="17"/>
      <c r="W258" s="17"/>
      <c r="X258" s="17"/>
      <c r="Y258" s="17"/>
      <c r="Z258" s="17"/>
      <c r="AA258" s="17"/>
      <c r="AB258" s="18"/>
      <c r="AC258" s="17"/>
      <c r="AD258" s="18"/>
      <c r="AE258" s="18"/>
      <c r="AF258" s="18"/>
      <c r="AG258" s="18"/>
      <c r="AH258" s="18"/>
      <c r="AI258" s="18"/>
      <c r="AJ258" s="17">
        <v>58.369886999999999</v>
      </c>
      <c r="AK258" s="17">
        <v>105.53811400000001</v>
      </c>
      <c r="AL258" s="17">
        <v>112.585707</v>
      </c>
      <c r="AM258" s="21"/>
      <c r="AN258" s="21"/>
      <c r="AO258" s="21"/>
      <c r="AP258" s="21"/>
      <c r="AQ258" s="36" t="s">
        <v>212</v>
      </c>
      <c r="AR258" s="36" t="s">
        <v>202</v>
      </c>
      <c r="AS258" s="71"/>
      <c r="AT258" s="74" t="s">
        <v>330</v>
      </c>
      <c r="AV258" s="4"/>
      <c r="AW258" s="84"/>
      <c r="AX258" s="84"/>
      <c r="AY258" s="84"/>
      <c r="AZ258" s="84"/>
      <c r="BA258" s="84"/>
      <c r="BB258" s="84"/>
      <c r="BC258" s="84"/>
      <c r="BD258" s="84"/>
      <c r="BE258" s="84"/>
      <c r="BF258" s="84"/>
      <c r="BG258" s="84"/>
      <c r="BH258" s="84"/>
      <c r="BI258" s="84"/>
      <c r="BJ258" s="84"/>
      <c r="BK258" s="84"/>
      <c r="BL258" s="84"/>
      <c r="BM258" s="84"/>
      <c r="BN258" s="84"/>
      <c r="BO258" s="84"/>
      <c r="BP258" s="84"/>
      <c r="BQ258" s="84"/>
      <c r="BR258" s="84"/>
      <c r="BS258" s="84"/>
      <c r="BT258" s="84"/>
      <c r="BU258" s="84"/>
      <c r="BV258" s="84"/>
      <c r="BW258" s="84"/>
      <c r="BX258" s="84"/>
      <c r="BY258" s="132"/>
      <c r="BZ258" s="84"/>
      <c r="CA258" s="84"/>
      <c r="CB258" s="84"/>
      <c r="CC258" s="84"/>
      <c r="CD258" s="84"/>
    </row>
    <row r="259" spans="1:82" s="5" customFormat="1" ht="9.9499999999999993" customHeight="1">
      <c r="A259" s="48">
        <v>253</v>
      </c>
      <c r="B259" s="81" t="s">
        <v>202</v>
      </c>
      <c r="C259" s="1" t="s">
        <v>211</v>
      </c>
      <c r="D259" s="17"/>
      <c r="E259" s="17"/>
      <c r="F259" s="17"/>
      <c r="G259" s="17"/>
      <c r="H259" s="17"/>
      <c r="I259" s="17"/>
      <c r="J259" s="17"/>
      <c r="K259" s="17"/>
      <c r="L259" s="17"/>
      <c r="M259" s="171"/>
      <c r="N259" s="227"/>
      <c r="O259" s="197"/>
      <c r="P259" s="17"/>
      <c r="Q259" s="17"/>
      <c r="R259" s="17"/>
      <c r="S259" s="17"/>
      <c r="T259" s="17"/>
      <c r="U259" s="17"/>
      <c r="V259" s="17"/>
      <c r="W259" s="17"/>
      <c r="X259" s="17"/>
      <c r="Y259" s="17"/>
      <c r="Z259" s="17"/>
      <c r="AA259" s="17"/>
      <c r="AB259" s="18"/>
      <c r="AC259" s="17"/>
      <c r="AD259" s="18"/>
      <c r="AE259" s="18"/>
      <c r="AF259" s="18"/>
      <c r="AG259" s="18"/>
      <c r="AH259" s="18"/>
      <c r="AI259" s="18"/>
      <c r="AJ259" s="17">
        <v>49.081437999999991</v>
      </c>
      <c r="AK259" s="17">
        <v>96.871723000000003</v>
      </c>
      <c r="AL259" s="17">
        <v>104.064455</v>
      </c>
      <c r="AM259" s="21"/>
      <c r="AN259" s="21"/>
      <c r="AO259" s="21"/>
      <c r="AP259" s="21"/>
      <c r="AQ259" s="36" t="s">
        <v>211</v>
      </c>
      <c r="AR259" s="36" t="s">
        <v>202</v>
      </c>
      <c r="AS259" s="71"/>
      <c r="AT259" s="74" t="s">
        <v>330</v>
      </c>
      <c r="AV259" s="4"/>
      <c r="AW259" s="84"/>
      <c r="AX259" s="84"/>
      <c r="AY259" s="84"/>
      <c r="AZ259" s="84"/>
      <c r="BA259" s="84"/>
      <c r="BB259" s="84"/>
      <c r="BC259" s="84"/>
      <c r="BD259" s="84"/>
      <c r="BE259" s="84"/>
      <c r="BF259" s="84"/>
      <c r="BG259" s="84"/>
      <c r="BH259" s="84"/>
      <c r="BI259" s="84"/>
      <c r="BJ259" s="84"/>
      <c r="BK259" s="84"/>
      <c r="BL259" s="84"/>
      <c r="BM259" s="84"/>
      <c r="BN259" s="84"/>
      <c r="BO259" s="84"/>
      <c r="BP259" s="84"/>
      <c r="BQ259" s="84"/>
      <c r="BR259" s="84"/>
      <c r="BS259" s="84"/>
      <c r="BT259" s="84"/>
      <c r="BU259" s="84"/>
      <c r="BV259" s="84"/>
      <c r="BW259" s="84"/>
      <c r="BX259" s="84"/>
      <c r="BY259" s="132"/>
      <c r="BZ259" s="84"/>
      <c r="CA259" s="84"/>
      <c r="CB259" s="84"/>
      <c r="CC259" s="84"/>
      <c r="CD259" s="84"/>
    </row>
    <row r="260" spans="1:82" s="5" customFormat="1" ht="9.9499999999999993" customHeight="1">
      <c r="A260" s="48">
        <v>254</v>
      </c>
      <c r="B260" s="81" t="s">
        <v>202</v>
      </c>
      <c r="C260" s="1" t="s">
        <v>209</v>
      </c>
      <c r="D260" s="17"/>
      <c r="E260" s="17"/>
      <c r="F260" s="17"/>
      <c r="G260" s="17"/>
      <c r="H260" s="17"/>
      <c r="I260" s="17"/>
      <c r="J260" s="17"/>
      <c r="K260" s="17"/>
      <c r="L260" s="17"/>
      <c r="M260" s="171"/>
      <c r="N260" s="227"/>
      <c r="O260" s="197"/>
      <c r="P260" s="17"/>
      <c r="Q260" s="17"/>
      <c r="R260" s="17"/>
      <c r="S260" s="17"/>
      <c r="T260" s="17"/>
      <c r="U260" s="17"/>
      <c r="V260" s="17"/>
      <c r="W260" s="17"/>
      <c r="X260" s="17"/>
      <c r="Y260" s="17"/>
      <c r="Z260" s="17"/>
      <c r="AA260" s="17"/>
      <c r="AB260" s="18"/>
      <c r="AC260" s="17"/>
      <c r="AD260" s="18"/>
      <c r="AE260" s="18"/>
      <c r="AF260" s="18"/>
      <c r="AG260" s="18"/>
      <c r="AH260" s="18"/>
      <c r="AI260" s="18"/>
      <c r="AJ260" s="17">
        <v>0.94183700000000004</v>
      </c>
      <c r="AK260" s="17">
        <v>0.97019699999999987</v>
      </c>
      <c r="AL260" s="17">
        <v>0.9476420000000001</v>
      </c>
      <c r="AM260" s="21"/>
      <c r="AN260" s="21"/>
      <c r="AO260" s="21"/>
      <c r="AP260" s="21"/>
      <c r="AQ260" s="36" t="s">
        <v>209</v>
      </c>
      <c r="AR260" s="36" t="s">
        <v>202</v>
      </c>
      <c r="AS260" s="71"/>
      <c r="AT260" s="74" t="s">
        <v>330</v>
      </c>
      <c r="AV260" s="4"/>
      <c r="AW260" s="84"/>
      <c r="AX260" s="84"/>
      <c r="AY260" s="84"/>
      <c r="AZ260" s="84"/>
      <c r="BA260" s="84"/>
      <c r="BB260" s="84"/>
      <c r="BC260" s="84"/>
      <c r="BD260" s="84"/>
      <c r="BE260" s="84"/>
      <c r="BF260" s="84"/>
      <c r="BG260" s="84"/>
      <c r="BH260" s="84"/>
      <c r="BI260" s="84"/>
      <c r="BJ260" s="84"/>
      <c r="BK260" s="84"/>
      <c r="BL260" s="84"/>
      <c r="BM260" s="84"/>
      <c r="BN260" s="84"/>
      <c r="BO260" s="84"/>
      <c r="BP260" s="84"/>
      <c r="BQ260" s="84"/>
      <c r="BR260" s="84"/>
      <c r="BS260" s="84"/>
      <c r="BT260" s="84"/>
      <c r="BU260" s="84"/>
      <c r="BV260" s="84"/>
      <c r="BW260" s="84"/>
      <c r="BX260" s="84"/>
      <c r="BY260" s="132"/>
      <c r="BZ260" s="84"/>
      <c r="CA260" s="84"/>
      <c r="CB260" s="84"/>
      <c r="CC260" s="84"/>
      <c r="CD260" s="84"/>
    </row>
    <row r="261" spans="1:82" s="5" customFormat="1" ht="9.9499999999999993" customHeight="1">
      <c r="A261" s="48">
        <v>255</v>
      </c>
      <c r="B261" s="81" t="s">
        <v>202</v>
      </c>
      <c r="C261" s="1" t="s">
        <v>206</v>
      </c>
      <c r="D261" s="17"/>
      <c r="E261" s="17"/>
      <c r="F261" s="17"/>
      <c r="G261" s="17"/>
      <c r="H261" s="17"/>
      <c r="I261" s="17"/>
      <c r="J261" s="17"/>
      <c r="K261" s="17"/>
      <c r="L261" s="17"/>
      <c r="M261" s="171"/>
      <c r="N261" s="227"/>
      <c r="O261" s="197"/>
      <c r="P261" s="17"/>
      <c r="Q261" s="17"/>
      <c r="R261" s="17"/>
      <c r="S261" s="17"/>
      <c r="T261" s="17"/>
      <c r="U261" s="17"/>
      <c r="V261" s="17"/>
      <c r="W261" s="17"/>
      <c r="X261" s="17"/>
      <c r="Y261" s="17"/>
      <c r="Z261" s="17"/>
      <c r="AA261" s="17"/>
      <c r="AB261" s="18"/>
      <c r="AC261" s="17"/>
      <c r="AD261" s="18"/>
      <c r="AE261" s="18"/>
      <c r="AF261" s="18"/>
      <c r="AG261" s="18"/>
      <c r="AH261" s="18"/>
      <c r="AI261" s="18"/>
      <c r="AJ261" s="17">
        <v>4.6931339999999997</v>
      </c>
      <c r="AK261" s="17">
        <v>5.1880589999999991</v>
      </c>
      <c r="AL261" s="17">
        <v>5.2151679999999994</v>
      </c>
      <c r="AM261" s="21"/>
      <c r="AN261" s="21"/>
      <c r="AO261" s="21"/>
      <c r="AP261" s="21"/>
      <c r="AQ261" s="36" t="s">
        <v>206</v>
      </c>
      <c r="AR261" s="36" t="s">
        <v>202</v>
      </c>
      <c r="AS261" s="71"/>
      <c r="AT261" s="74" t="s">
        <v>330</v>
      </c>
      <c r="AV261" s="4"/>
      <c r="AW261" s="84"/>
      <c r="AX261" s="84"/>
      <c r="AY261" s="84"/>
      <c r="AZ261" s="84"/>
      <c r="BA261" s="84"/>
      <c r="BB261" s="84"/>
      <c r="BC261" s="84"/>
      <c r="BD261" s="84"/>
      <c r="BE261" s="84"/>
      <c r="BF261" s="84"/>
      <c r="BG261" s="84"/>
      <c r="BH261" s="84"/>
      <c r="BI261" s="84"/>
      <c r="BJ261" s="84"/>
      <c r="BK261" s="84"/>
      <c r="BL261" s="84"/>
      <c r="BM261" s="84"/>
      <c r="BN261" s="84"/>
      <c r="BO261" s="84"/>
      <c r="BP261" s="84"/>
      <c r="BQ261" s="84"/>
      <c r="BR261" s="84"/>
      <c r="BS261" s="84"/>
      <c r="BT261" s="84"/>
      <c r="BU261" s="84"/>
      <c r="BV261" s="84"/>
      <c r="BW261" s="84"/>
      <c r="BX261" s="84"/>
      <c r="BY261" s="132"/>
      <c r="BZ261" s="84"/>
      <c r="CA261" s="84"/>
      <c r="CB261" s="84"/>
      <c r="CC261" s="84"/>
      <c r="CD261" s="84"/>
    </row>
    <row r="262" spans="1:82" s="5" customFormat="1" ht="9.9499999999999993" customHeight="1">
      <c r="A262" s="48">
        <v>256</v>
      </c>
      <c r="B262" s="81" t="s">
        <v>202</v>
      </c>
      <c r="C262" s="1" t="s">
        <v>208</v>
      </c>
      <c r="D262" s="17"/>
      <c r="E262" s="17"/>
      <c r="F262" s="17"/>
      <c r="G262" s="17"/>
      <c r="H262" s="17"/>
      <c r="I262" s="17"/>
      <c r="J262" s="17"/>
      <c r="K262" s="17"/>
      <c r="L262" s="17"/>
      <c r="M262" s="171"/>
      <c r="N262" s="227"/>
      <c r="O262" s="197"/>
      <c r="P262" s="17"/>
      <c r="Q262" s="17"/>
      <c r="R262" s="17"/>
      <c r="S262" s="17"/>
      <c r="T262" s="17"/>
      <c r="U262" s="17"/>
      <c r="V262" s="17"/>
      <c r="W262" s="17"/>
      <c r="X262" s="17"/>
      <c r="Y262" s="17"/>
      <c r="Z262" s="17"/>
      <c r="AA262" s="17"/>
      <c r="AB262" s="18"/>
      <c r="AC262" s="17"/>
      <c r="AD262" s="18"/>
      <c r="AE262" s="18"/>
      <c r="AF262" s="18"/>
      <c r="AG262" s="18"/>
      <c r="AH262" s="18"/>
      <c r="AI262" s="18"/>
      <c r="AJ262" s="17">
        <v>51.832478000000002</v>
      </c>
      <c r="AK262" s="17">
        <v>102.40418100000001</v>
      </c>
      <c r="AL262" s="17">
        <v>104.66114200000001</v>
      </c>
      <c r="AM262" s="21"/>
      <c r="AN262" s="21"/>
      <c r="AO262" s="21"/>
      <c r="AP262" s="21"/>
      <c r="AQ262" s="36" t="s">
        <v>208</v>
      </c>
      <c r="AR262" s="36" t="s">
        <v>202</v>
      </c>
      <c r="AS262" s="71"/>
      <c r="AT262" s="74" t="s">
        <v>330</v>
      </c>
      <c r="AV262" s="4"/>
      <c r="AW262" s="84"/>
      <c r="AX262" s="84"/>
      <c r="AY262" s="84"/>
      <c r="AZ262" s="84"/>
      <c r="BA262" s="84"/>
      <c r="BB262" s="84"/>
      <c r="BC262" s="84"/>
      <c r="BD262" s="84"/>
      <c r="BE262" s="84"/>
      <c r="BF262" s="84"/>
      <c r="BG262" s="84"/>
      <c r="BH262" s="84"/>
      <c r="BI262" s="84"/>
      <c r="BJ262" s="84"/>
      <c r="BK262" s="84"/>
      <c r="BL262" s="84"/>
      <c r="BM262" s="84"/>
      <c r="BN262" s="84"/>
      <c r="BO262" s="84"/>
      <c r="BP262" s="84"/>
      <c r="BQ262" s="84"/>
      <c r="BR262" s="84"/>
      <c r="BS262" s="84"/>
      <c r="BT262" s="84"/>
      <c r="BU262" s="84"/>
      <c r="BV262" s="84"/>
      <c r="BW262" s="84"/>
      <c r="BX262" s="84"/>
      <c r="BY262" s="132"/>
      <c r="BZ262" s="84"/>
      <c r="CA262" s="84"/>
      <c r="CB262" s="84"/>
      <c r="CC262" s="84"/>
      <c r="CD262" s="84"/>
    </row>
    <row r="263" spans="1:82" s="5" customFormat="1" ht="9.9499999999999993" customHeight="1">
      <c r="A263" s="48">
        <v>257</v>
      </c>
      <c r="B263" s="81" t="s">
        <v>202</v>
      </c>
      <c r="C263" s="1" t="s">
        <v>207</v>
      </c>
      <c r="D263" s="17"/>
      <c r="E263" s="17"/>
      <c r="F263" s="17"/>
      <c r="G263" s="17"/>
      <c r="H263" s="17"/>
      <c r="I263" s="17"/>
      <c r="J263" s="17"/>
      <c r="K263" s="17"/>
      <c r="L263" s="17"/>
      <c r="M263" s="171"/>
      <c r="N263" s="227"/>
      <c r="O263" s="197"/>
      <c r="P263" s="17"/>
      <c r="Q263" s="17"/>
      <c r="R263" s="17"/>
      <c r="S263" s="17"/>
      <c r="T263" s="17"/>
      <c r="U263" s="17"/>
      <c r="V263" s="17"/>
      <c r="W263" s="17"/>
      <c r="X263" s="17"/>
      <c r="Y263" s="17"/>
      <c r="Z263" s="17"/>
      <c r="AA263" s="17"/>
      <c r="AB263" s="18"/>
      <c r="AC263" s="17"/>
      <c r="AD263" s="18"/>
      <c r="AE263" s="18"/>
      <c r="AF263" s="18"/>
      <c r="AG263" s="18"/>
      <c r="AH263" s="18"/>
      <c r="AI263" s="18"/>
      <c r="AJ263" s="17">
        <v>46.638751000000006</v>
      </c>
      <c r="AK263" s="17">
        <v>96.668041000000017</v>
      </c>
      <c r="AL263" s="17">
        <v>98.887642999999997</v>
      </c>
      <c r="AM263" s="21"/>
      <c r="AN263" s="21"/>
      <c r="AO263" s="21"/>
      <c r="AP263" s="21"/>
      <c r="AQ263" s="36" t="s">
        <v>207</v>
      </c>
      <c r="AR263" s="36" t="s">
        <v>202</v>
      </c>
      <c r="AS263" s="71"/>
      <c r="AT263" s="74" t="s">
        <v>330</v>
      </c>
      <c r="AV263" s="4"/>
      <c r="AW263" s="4"/>
      <c r="AX263" s="4"/>
      <c r="AY263" s="4"/>
      <c r="AZ263" s="4"/>
      <c r="BA263" s="4"/>
      <c r="BB263" s="4"/>
    </row>
    <row r="264" spans="1:82" s="5" customFormat="1" ht="9.9499999999999993" customHeight="1">
      <c r="A264" s="48">
        <v>258</v>
      </c>
      <c r="B264" s="81" t="s">
        <v>202</v>
      </c>
      <c r="C264" s="1" t="s">
        <v>205</v>
      </c>
      <c r="D264" s="17"/>
      <c r="E264" s="17"/>
      <c r="F264" s="17"/>
      <c r="G264" s="17"/>
      <c r="H264" s="17"/>
      <c r="I264" s="17"/>
      <c r="J264" s="17"/>
      <c r="K264" s="17"/>
      <c r="L264" s="17"/>
      <c r="M264" s="171"/>
      <c r="N264" s="227"/>
      <c r="O264" s="197"/>
      <c r="P264" s="17"/>
      <c r="Q264" s="17"/>
      <c r="R264" s="17"/>
      <c r="S264" s="17"/>
      <c r="T264" s="17"/>
      <c r="U264" s="17"/>
      <c r="V264" s="17"/>
      <c r="W264" s="17"/>
      <c r="X264" s="17"/>
      <c r="Y264" s="17"/>
      <c r="Z264" s="17"/>
      <c r="AA264" s="17"/>
      <c r="AB264" s="18"/>
      <c r="AC264" s="17"/>
      <c r="AD264" s="18"/>
      <c r="AE264" s="18"/>
      <c r="AF264" s="18"/>
      <c r="AG264" s="18"/>
      <c r="AH264" s="18"/>
      <c r="AI264" s="18"/>
      <c r="AJ264" s="17">
        <v>0.50059299999999995</v>
      </c>
      <c r="AK264" s="17">
        <v>0.54808100000000004</v>
      </c>
      <c r="AL264" s="17">
        <v>0.55833100000000002</v>
      </c>
      <c r="AM264" s="21"/>
      <c r="AN264" s="21"/>
      <c r="AO264" s="21"/>
      <c r="AP264" s="21"/>
      <c r="AQ264" s="36" t="s">
        <v>205</v>
      </c>
      <c r="AR264" s="36" t="s">
        <v>202</v>
      </c>
      <c r="AS264" s="71"/>
      <c r="AT264" s="74" t="s">
        <v>330</v>
      </c>
      <c r="AV264" s="4"/>
      <c r="AW264" s="4"/>
      <c r="AX264" s="4"/>
      <c r="AY264" s="4"/>
      <c r="AZ264" s="4"/>
      <c r="BA264" s="4"/>
      <c r="BB264" s="4"/>
    </row>
    <row r="265" spans="1:82" s="5" customFormat="1" ht="9.9499999999999993" customHeight="1">
      <c r="A265" s="48">
        <v>259</v>
      </c>
      <c r="B265" s="81"/>
      <c r="C265" s="1"/>
      <c r="D265" s="17"/>
      <c r="E265" s="17"/>
      <c r="F265" s="17"/>
      <c r="G265" s="17"/>
      <c r="H265" s="17"/>
      <c r="I265" s="17"/>
      <c r="J265" s="17"/>
      <c r="K265" s="17"/>
      <c r="L265" s="17"/>
      <c r="M265" s="171"/>
      <c r="N265" s="227"/>
      <c r="O265" s="197"/>
      <c r="P265" s="17"/>
      <c r="Q265" s="17"/>
      <c r="R265" s="17"/>
      <c r="S265" s="17"/>
      <c r="T265" s="17"/>
      <c r="U265" s="17"/>
      <c r="V265" s="17"/>
      <c r="W265" s="17"/>
      <c r="X265" s="17"/>
      <c r="Y265" s="17"/>
      <c r="Z265" s="17"/>
      <c r="AA265" s="17"/>
      <c r="AB265" s="18"/>
      <c r="AC265" s="17"/>
      <c r="AD265" s="18"/>
      <c r="AE265" s="18"/>
      <c r="AF265" s="18"/>
      <c r="AG265" s="18"/>
      <c r="AH265" s="18"/>
      <c r="AI265" s="18"/>
      <c r="AJ265" s="17"/>
      <c r="AK265" s="17"/>
      <c r="AL265" s="17"/>
      <c r="AM265" s="21"/>
      <c r="AN265" s="21"/>
      <c r="AO265" s="21"/>
      <c r="AP265" s="21"/>
      <c r="AQ265" s="36"/>
      <c r="AR265" s="36"/>
      <c r="AS265" s="71"/>
      <c r="AT265" s="74"/>
      <c r="AV265" s="4"/>
      <c r="AW265" s="4"/>
      <c r="AX265" s="4"/>
      <c r="AY265" s="4"/>
      <c r="AZ265" s="4"/>
      <c r="BA265" s="4"/>
      <c r="BB265" s="4"/>
    </row>
    <row r="266" spans="1:82" s="5" customFormat="1" ht="9.9499999999999993" customHeight="1">
      <c r="A266" s="48">
        <v>260</v>
      </c>
      <c r="B266" s="31" t="s">
        <v>191</v>
      </c>
      <c r="C266" s="1" t="s">
        <v>192</v>
      </c>
      <c r="D266" s="20">
        <v>259938</v>
      </c>
      <c r="E266" s="294"/>
      <c r="F266" s="294"/>
      <c r="G266" s="294"/>
      <c r="H266" s="294"/>
      <c r="I266" s="20">
        <v>236346</v>
      </c>
      <c r="J266" s="20">
        <v>255467</v>
      </c>
      <c r="K266" s="20">
        <v>240537</v>
      </c>
      <c r="L266" s="20">
        <v>236695</v>
      </c>
      <c r="M266" s="164">
        <v>244616</v>
      </c>
      <c r="N266" s="222">
        <v>251862</v>
      </c>
      <c r="O266" s="191">
        <v>259778</v>
      </c>
      <c r="P266" s="20">
        <v>254438</v>
      </c>
      <c r="Q266" s="20">
        <v>254715</v>
      </c>
      <c r="R266" s="20">
        <v>252763</v>
      </c>
      <c r="S266" s="20">
        <v>253309</v>
      </c>
      <c r="T266" s="20">
        <v>253867</v>
      </c>
      <c r="U266" s="20">
        <v>246570</v>
      </c>
      <c r="V266" s="21">
        <v>240703</v>
      </c>
      <c r="W266" s="21">
        <v>237260</v>
      </c>
      <c r="X266" s="21">
        <v>236504</v>
      </c>
      <c r="Y266" s="21">
        <v>232424</v>
      </c>
      <c r="Z266" s="21">
        <v>227199</v>
      </c>
      <c r="AA266" s="21">
        <v>222587</v>
      </c>
      <c r="AB266" s="58">
        <v>220662</v>
      </c>
      <c r="AC266" s="21">
        <v>220758</v>
      </c>
      <c r="AD266" s="21">
        <v>219234</v>
      </c>
      <c r="AE266" s="21">
        <v>222276</v>
      </c>
      <c r="AF266" s="21">
        <v>220394</v>
      </c>
      <c r="AG266" s="21">
        <v>215003.8</v>
      </c>
      <c r="AH266" s="21">
        <v>208333.6</v>
      </c>
      <c r="AI266" s="21">
        <v>196704.8</v>
      </c>
      <c r="AJ266" s="21">
        <v>209933.1</v>
      </c>
      <c r="AK266" s="21">
        <v>216658.2</v>
      </c>
      <c r="AL266" s="21">
        <v>214262.2</v>
      </c>
      <c r="AM266" s="294"/>
      <c r="AN266" s="294"/>
      <c r="AO266" s="294"/>
      <c r="AP266" s="294"/>
      <c r="AQ266" s="45" t="s">
        <v>192</v>
      </c>
      <c r="AR266" s="45" t="s">
        <v>191</v>
      </c>
      <c r="AS266" s="77" t="s">
        <v>247</v>
      </c>
      <c r="AT266" s="76" t="s">
        <v>248</v>
      </c>
      <c r="AV266" s="4"/>
      <c r="AW266" s="4"/>
      <c r="AX266" s="4"/>
      <c r="AY266" s="4"/>
      <c r="AZ266" s="4"/>
      <c r="BA266" s="4"/>
      <c r="BB266" s="4"/>
    </row>
    <row r="267" spans="1:82" s="5" customFormat="1" ht="9.9499999999999993" customHeight="1">
      <c r="A267" s="48">
        <v>261</v>
      </c>
      <c r="B267" s="31" t="s">
        <v>191</v>
      </c>
      <c r="C267" s="1" t="s">
        <v>193</v>
      </c>
      <c r="D267" s="20">
        <v>17678</v>
      </c>
      <c r="E267" s="294"/>
      <c r="F267" s="294"/>
      <c r="G267" s="294"/>
      <c r="H267" s="294"/>
      <c r="I267" s="20">
        <v>17623</v>
      </c>
      <c r="J267" s="20">
        <v>20133</v>
      </c>
      <c r="K267" s="20">
        <v>46803</v>
      </c>
      <c r="L267" s="20">
        <v>61405</v>
      </c>
      <c r="M267" s="164">
        <v>65187</v>
      </c>
      <c r="N267" s="222">
        <v>69373</v>
      </c>
      <c r="O267" s="191">
        <v>73838</v>
      </c>
      <c r="P267" s="20">
        <v>75439</v>
      </c>
      <c r="Q267" s="20">
        <v>76397</v>
      </c>
      <c r="R267" s="20">
        <v>76963</v>
      </c>
      <c r="S267" s="20">
        <v>77932</v>
      </c>
      <c r="T267" s="20">
        <v>77884</v>
      </c>
      <c r="U267" s="20">
        <v>77417</v>
      </c>
      <c r="V267" s="21">
        <v>75384</v>
      </c>
      <c r="W267" s="21">
        <v>74089</v>
      </c>
      <c r="X267" s="21">
        <v>73955</v>
      </c>
      <c r="Y267" s="21">
        <v>72333</v>
      </c>
      <c r="Z267" s="21">
        <v>70153</v>
      </c>
      <c r="AA267" s="21">
        <v>74661</v>
      </c>
      <c r="AB267" s="58">
        <v>73760</v>
      </c>
      <c r="AC267" s="21">
        <v>73653</v>
      </c>
      <c r="AD267" s="21">
        <v>73160</v>
      </c>
      <c r="AE267" s="21">
        <v>72961</v>
      </c>
      <c r="AF267" s="21">
        <v>72568</v>
      </c>
      <c r="AG267" s="21">
        <v>69922.3</v>
      </c>
      <c r="AH267" s="21">
        <v>69651.199999999997</v>
      </c>
      <c r="AI267" s="21">
        <v>70271.100000000006</v>
      </c>
      <c r="AJ267" s="21">
        <v>76350.600000000006</v>
      </c>
      <c r="AK267" s="21">
        <v>79567</v>
      </c>
      <c r="AL267" s="21">
        <v>79813.8</v>
      </c>
      <c r="AM267" s="294"/>
      <c r="AN267" s="294"/>
      <c r="AO267" s="294"/>
      <c r="AP267" s="294"/>
      <c r="AQ267" s="45" t="s">
        <v>193</v>
      </c>
      <c r="AR267" s="45" t="s">
        <v>191</v>
      </c>
      <c r="AS267" s="77" t="s">
        <v>247</v>
      </c>
      <c r="AT267" s="76" t="s">
        <v>248</v>
      </c>
      <c r="AV267" s="4"/>
      <c r="AW267" s="4"/>
      <c r="AX267" s="4"/>
      <c r="AY267" s="4"/>
      <c r="AZ267" s="4"/>
      <c r="BA267" s="4"/>
      <c r="BB267" s="4"/>
    </row>
    <row r="268" spans="1:82" s="5" customFormat="1" ht="9.9499999999999993" customHeight="1">
      <c r="A268" s="48">
        <v>262</v>
      </c>
      <c r="B268" s="31" t="s">
        <v>191</v>
      </c>
      <c r="C268" s="1" t="s">
        <v>194</v>
      </c>
      <c r="D268" s="20">
        <v>607166</v>
      </c>
      <c r="E268" s="294"/>
      <c r="F268" s="294"/>
      <c r="G268" s="294"/>
      <c r="H268" s="294"/>
      <c r="I268" s="20">
        <v>485988</v>
      </c>
      <c r="J268" s="20">
        <v>457544</v>
      </c>
      <c r="K268" s="20">
        <v>434613</v>
      </c>
      <c r="L268" s="20">
        <v>414146</v>
      </c>
      <c r="M268" s="164">
        <v>393305</v>
      </c>
      <c r="N268" s="222">
        <v>382924</v>
      </c>
      <c r="O268" s="191">
        <v>391360</v>
      </c>
      <c r="P268" s="20">
        <v>380437</v>
      </c>
      <c r="Q268" s="20">
        <v>364192</v>
      </c>
      <c r="R268" s="20">
        <v>350814</v>
      </c>
      <c r="S268" s="20">
        <v>334576</v>
      </c>
      <c r="T268" s="20">
        <v>315400</v>
      </c>
      <c r="U268" s="20">
        <v>299625</v>
      </c>
      <c r="V268" s="21">
        <v>285835</v>
      </c>
      <c r="W268" s="21">
        <v>272253</v>
      </c>
      <c r="X268" s="21">
        <v>261604</v>
      </c>
      <c r="Y268" s="21">
        <v>246234</v>
      </c>
      <c r="Z268" s="21">
        <v>237430</v>
      </c>
      <c r="AA268" s="21">
        <v>223788</v>
      </c>
      <c r="AB268" s="58">
        <v>217187</v>
      </c>
      <c r="AC268" s="21">
        <v>210917</v>
      </c>
      <c r="AD268" s="21">
        <v>204179</v>
      </c>
      <c r="AE268" s="21">
        <v>206045</v>
      </c>
      <c r="AF268" s="21">
        <v>206975</v>
      </c>
      <c r="AG268" s="21">
        <v>191298.7</v>
      </c>
      <c r="AH268" s="21">
        <v>189277.1</v>
      </c>
      <c r="AI268" s="21">
        <v>178231.9</v>
      </c>
      <c r="AJ268" s="21">
        <v>199709.5</v>
      </c>
      <c r="AK268" s="21">
        <v>197309</v>
      </c>
      <c r="AL268" s="21">
        <v>191972</v>
      </c>
      <c r="AM268" s="294"/>
      <c r="AN268" s="294"/>
      <c r="AO268" s="294"/>
      <c r="AP268" s="294"/>
      <c r="AQ268" s="45" t="s">
        <v>194</v>
      </c>
      <c r="AR268" s="45" t="s">
        <v>191</v>
      </c>
      <c r="AS268" s="77" t="s">
        <v>247</v>
      </c>
      <c r="AT268" s="76" t="s">
        <v>248</v>
      </c>
      <c r="AV268" s="4"/>
      <c r="AW268" s="4"/>
      <c r="AX268" s="4"/>
      <c r="AY268" s="4"/>
      <c r="AZ268" s="4"/>
      <c r="BA268" s="4"/>
      <c r="BB268" s="4"/>
    </row>
    <row r="269" spans="1:82" s="5" customFormat="1" ht="9.9499999999999993" customHeight="1">
      <c r="A269" s="48">
        <v>263</v>
      </c>
      <c r="B269" s="31" t="s">
        <v>191</v>
      </c>
      <c r="C269" s="1" t="s">
        <v>195</v>
      </c>
      <c r="D269" s="20">
        <v>293635</v>
      </c>
      <c r="E269" s="294"/>
      <c r="F269" s="294"/>
      <c r="G269" s="294"/>
      <c r="H269" s="294"/>
      <c r="I269" s="20">
        <v>265657</v>
      </c>
      <c r="J269" s="20">
        <v>263243</v>
      </c>
      <c r="K269" s="20">
        <v>244787</v>
      </c>
      <c r="L269" s="20">
        <v>245495</v>
      </c>
      <c r="M269" s="164">
        <v>246896</v>
      </c>
      <c r="N269" s="222">
        <v>250509</v>
      </c>
      <c r="O269" s="191">
        <v>239775</v>
      </c>
      <c r="P269" s="20">
        <v>229543</v>
      </c>
      <c r="Q269" s="20">
        <v>215940</v>
      </c>
      <c r="R269" s="20">
        <v>212841</v>
      </c>
      <c r="S269" s="20">
        <v>203278</v>
      </c>
      <c r="T269" s="20">
        <v>191310</v>
      </c>
      <c r="U269" s="20">
        <v>187967</v>
      </c>
      <c r="V269" s="21">
        <v>178808</v>
      </c>
      <c r="W269" s="21">
        <v>170130</v>
      </c>
      <c r="X269" s="21">
        <v>182226</v>
      </c>
      <c r="Y269" s="21">
        <v>157770</v>
      </c>
      <c r="Z269" s="21">
        <v>158317</v>
      </c>
      <c r="AA269" s="21">
        <v>154329</v>
      </c>
      <c r="AB269" s="58">
        <v>139363</v>
      </c>
      <c r="AC269" s="21">
        <v>132687</v>
      </c>
      <c r="AD269" s="21">
        <v>128495</v>
      </c>
      <c r="AE269" s="21">
        <v>121590</v>
      </c>
      <c r="AF269" s="21">
        <v>114372</v>
      </c>
      <c r="AG269" s="21">
        <v>108257.4</v>
      </c>
      <c r="AH269" s="21">
        <v>100177.8</v>
      </c>
      <c r="AI269" s="21">
        <v>79921.7</v>
      </c>
      <c r="AJ269" s="21">
        <v>110897.7</v>
      </c>
      <c r="AK269" s="21">
        <v>106924.2</v>
      </c>
      <c r="AL269" s="21">
        <v>102383.5</v>
      </c>
      <c r="AM269" s="294"/>
      <c r="AN269" s="294"/>
      <c r="AO269" s="294"/>
      <c r="AP269" s="294"/>
      <c r="AQ269" s="45" t="s">
        <v>195</v>
      </c>
      <c r="AR269" s="45" t="s">
        <v>191</v>
      </c>
      <c r="AS269" s="77" t="s">
        <v>247</v>
      </c>
      <c r="AT269" s="76" t="s">
        <v>248</v>
      </c>
      <c r="AV269" s="4"/>
      <c r="AW269" s="4"/>
      <c r="AX269" s="4"/>
      <c r="AY269" s="4"/>
      <c r="AZ269" s="4"/>
      <c r="BA269" s="4"/>
      <c r="BB269" s="4"/>
    </row>
    <row r="270" spans="1:82" s="5" customFormat="1" ht="9.9499999999999993" customHeight="1">
      <c r="A270" s="48">
        <v>264</v>
      </c>
      <c r="B270" s="31" t="s">
        <v>191</v>
      </c>
      <c r="C270" s="1" t="s">
        <v>196</v>
      </c>
      <c r="D270" s="20">
        <v>1862368</v>
      </c>
      <c r="E270" s="294"/>
      <c r="F270" s="294"/>
      <c r="G270" s="294"/>
      <c r="H270" s="294"/>
      <c r="I270" s="20">
        <v>2097232</v>
      </c>
      <c r="J270" s="20">
        <v>2005596</v>
      </c>
      <c r="K270" s="20">
        <v>3399606</v>
      </c>
      <c r="L270" s="20">
        <v>3725768</v>
      </c>
      <c r="M270" s="164">
        <v>4049775</v>
      </c>
      <c r="N270" s="222">
        <v>4172476</v>
      </c>
      <c r="O270" s="191">
        <v>4302263</v>
      </c>
      <c r="P270" s="20">
        <v>4385026</v>
      </c>
      <c r="Q270" s="20">
        <v>4449219</v>
      </c>
      <c r="R270" s="20">
        <v>4591269</v>
      </c>
      <c r="S270" s="20">
        <v>4639538</v>
      </c>
      <c r="T270" s="20">
        <v>4816043</v>
      </c>
      <c r="U270" s="20">
        <v>4847155</v>
      </c>
      <c r="V270" s="21">
        <v>4685706</v>
      </c>
      <c r="W270" s="21">
        <v>5079511</v>
      </c>
      <c r="X270" s="21">
        <v>5021978</v>
      </c>
      <c r="Y270" s="21">
        <v>5365863</v>
      </c>
      <c r="Z270" s="21">
        <v>5424235</v>
      </c>
      <c r="AA270" s="21">
        <v>5499351</v>
      </c>
      <c r="AB270" s="58">
        <v>5602747</v>
      </c>
      <c r="AC270" s="21">
        <v>5251391</v>
      </c>
      <c r="AD270" s="21">
        <v>5371262</v>
      </c>
      <c r="AE270" s="21">
        <v>5247560</v>
      </c>
      <c r="AF270" s="21">
        <v>5665966</v>
      </c>
      <c r="AG270" s="21">
        <v>5543561.0999999996</v>
      </c>
      <c r="AH270" s="21" t="s">
        <v>114</v>
      </c>
      <c r="AI270" s="21" t="s">
        <v>114</v>
      </c>
      <c r="AJ270" s="21" t="s">
        <v>114</v>
      </c>
      <c r="AK270" s="21" t="s">
        <v>114</v>
      </c>
      <c r="AL270" s="21" t="s">
        <v>114</v>
      </c>
      <c r="AM270" s="294"/>
      <c r="AN270" s="294"/>
      <c r="AO270" s="294"/>
      <c r="AP270" s="294"/>
      <c r="AQ270" s="37" t="s">
        <v>196</v>
      </c>
      <c r="AR270" s="37" t="s">
        <v>191</v>
      </c>
      <c r="AS270" s="77" t="s">
        <v>247</v>
      </c>
      <c r="AT270" s="76" t="s">
        <v>248</v>
      </c>
      <c r="AV270" s="4"/>
      <c r="AW270" s="4"/>
      <c r="AX270" s="4"/>
      <c r="AY270" s="4"/>
      <c r="AZ270" s="4"/>
      <c r="BA270" s="4"/>
      <c r="BB270" s="4"/>
    </row>
    <row r="271" spans="1:82" s="5" customFormat="1" ht="9.9499999999999993" customHeight="1">
      <c r="A271" s="48">
        <v>265</v>
      </c>
      <c r="B271" s="31" t="s">
        <v>191</v>
      </c>
      <c r="C271" s="1" t="s">
        <v>197</v>
      </c>
      <c r="D271" s="20">
        <v>5675</v>
      </c>
      <c r="E271" s="294"/>
      <c r="F271" s="294"/>
      <c r="G271" s="294"/>
      <c r="H271" s="294"/>
      <c r="I271" s="20">
        <v>5762</v>
      </c>
      <c r="J271" s="20">
        <v>5769</v>
      </c>
      <c r="K271" s="20">
        <v>5639</v>
      </c>
      <c r="L271" s="20">
        <v>5401</v>
      </c>
      <c r="M271" s="164">
        <v>6019</v>
      </c>
      <c r="N271" s="222">
        <v>5999</v>
      </c>
      <c r="O271" s="191">
        <v>6367</v>
      </c>
      <c r="P271" s="20">
        <v>6289</v>
      </c>
      <c r="Q271" s="20">
        <v>5599</v>
      </c>
      <c r="R271" s="20">
        <v>5700</v>
      </c>
      <c r="S271" s="20">
        <v>5510</v>
      </c>
      <c r="T271" s="20">
        <v>5349</v>
      </c>
      <c r="U271" s="20">
        <v>5185</v>
      </c>
      <c r="V271" s="21">
        <v>4625</v>
      </c>
      <c r="W271" s="21">
        <v>4602</v>
      </c>
      <c r="X271" s="21">
        <v>4488</v>
      </c>
      <c r="Y271" s="21">
        <v>4315</v>
      </c>
      <c r="Z271" s="21">
        <v>4148</v>
      </c>
      <c r="AA271" s="21">
        <v>4016</v>
      </c>
      <c r="AB271" s="58">
        <v>3915</v>
      </c>
      <c r="AC271" s="21">
        <v>3951</v>
      </c>
      <c r="AD271" s="21">
        <v>3889</v>
      </c>
      <c r="AE271" s="21">
        <v>4138</v>
      </c>
      <c r="AF271" s="21">
        <v>3789</v>
      </c>
      <c r="AG271" s="21">
        <v>3803.2</v>
      </c>
      <c r="AH271" s="21">
        <v>2433.8000000000002</v>
      </c>
      <c r="AI271" s="21">
        <v>1759.9</v>
      </c>
      <c r="AJ271" s="21">
        <v>2397.9</v>
      </c>
      <c r="AK271" s="21">
        <v>2447.6</v>
      </c>
      <c r="AL271" s="21">
        <v>2522.4</v>
      </c>
      <c r="AM271" s="294"/>
      <c r="AN271" s="294"/>
      <c r="AO271" s="294"/>
      <c r="AP271" s="294"/>
      <c r="AQ271" s="45" t="s">
        <v>197</v>
      </c>
      <c r="AR271" s="45" t="s">
        <v>191</v>
      </c>
      <c r="AS271" s="77" t="s">
        <v>247</v>
      </c>
      <c r="AT271" s="76" t="s">
        <v>248</v>
      </c>
      <c r="AV271" s="4"/>
      <c r="AW271" s="4"/>
      <c r="AX271" s="4"/>
      <c r="AY271" s="4"/>
      <c r="AZ271" s="4"/>
      <c r="BA271" s="4"/>
      <c r="BB271" s="4"/>
    </row>
    <row r="272" spans="1:82" s="5" customFormat="1" ht="9.9499999999999993" customHeight="1">
      <c r="A272" s="48">
        <v>266</v>
      </c>
      <c r="B272" s="31" t="s">
        <v>191</v>
      </c>
      <c r="C272" s="1" t="s">
        <v>198</v>
      </c>
      <c r="D272" s="20">
        <v>2660</v>
      </c>
      <c r="E272" s="294"/>
      <c r="F272" s="294"/>
      <c r="G272" s="294"/>
      <c r="H272" s="294"/>
      <c r="I272" s="20">
        <v>2704</v>
      </c>
      <c r="J272" s="20">
        <v>2816</v>
      </c>
      <c r="K272" s="20">
        <v>3140</v>
      </c>
      <c r="L272" s="20">
        <v>3315</v>
      </c>
      <c r="M272" s="164">
        <v>3968</v>
      </c>
      <c r="N272" s="222">
        <v>4495</v>
      </c>
      <c r="O272" s="191">
        <v>4903</v>
      </c>
      <c r="P272" s="20">
        <v>5168</v>
      </c>
      <c r="Q272" s="20">
        <v>5821</v>
      </c>
      <c r="R272" s="20">
        <v>6441</v>
      </c>
      <c r="S272" s="20">
        <v>7209</v>
      </c>
      <c r="T272" s="20">
        <v>8017</v>
      </c>
      <c r="U272" s="20">
        <v>8218</v>
      </c>
      <c r="V272" s="21">
        <v>8280</v>
      </c>
      <c r="W272" s="21">
        <v>8433</v>
      </c>
      <c r="X272" s="21">
        <v>8108</v>
      </c>
      <c r="Y272" s="21">
        <v>8120</v>
      </c>
      <c r="Z272" s="21">
        <v>7864</v>
      </c>
      <c r="AA272" s="21">
        <v>7542</v>
      </c>
      <c r="AB272" s="58">
        <v>7354</v>
      </c>
      <c r="AC272" s="21">
        <v>7276</v>
      </c>
      <c r="AD272" s="21">
        <v>7262</v>
      </c>
      <c r="AE272" s="21">
        <v>6989</v>
      </c>
      <c r="AF272" s="21">
        <v>6316</v>
      </c>
      <c r="AG272" s="21">
        <v>5760.7</v>
      </c>
      <c r="AH272" s="21">
        <v>5420</v>
      </c>
      <c r="AI272" s="21">
        <v>4737.8</v>
      </c>
      <c r="AJ272" s="21">
        <v>5476.1</v>
      </c>
      <c r="AK272" s="21">
        <v>6136</v>
      </c>
      <c r="AL272" s="21">
        <v>6389.6</v>
      </c>
      <c r="AM272" s="294"/>
      <c r="AN272" s="294"/>
      <c r="AO272" s="294"/>
      <c r="AP272" s="294"/>
      <c r="AQ272" s="45" t="s">
        <v>198</v>
      </c>
      <c r="AR272" s="45" t="s">
        <v>191</v>
      </c>
      <c r="AS272" s="77" t="s">
        <v>247</v>
      </c>
      <c r="AT272" s="76" t="s">
        <v>248</v>
      </c>
      <c r="AV272" s="4"/>
      <c r="AW272" s="4"/>
      <c r="AX272" s="4"/>
      <c r="AY272" s="4"/>
      <c r="AZ272" s="4"/>
      <c r="BA272" s="4"/>
      <c r="BB272" s="4"/>
    </row>
    <row r="273" spans="1:54" s="5" customFormat="1" ht="9.9499999999999993" customHeight="1">
      <c r="A273" s="48">
        <v>267</v>
      </c>
      <c r="B273" s="31" t="s">
        <v>191</v>
      </c>
      <c r="C273" s="1" t="s">
        <v>199</v>
      </c>
      <c r="D273" s="20">
        <v>3049120</v>
      </c>
      <c r="E273" s="294"/>
      <c r="F273" s="294"/>
      <c r="G273" s="294"/>
      <c r="H273" s="294"/>
      <c r="I273" s="20">
        <v>3111312</v>
      </c>
      <c r="J273" s="20">
        <v>3010567</v>
      </c>
      <c r="K273" s="20">
        <v>4375125</v>
      </c>
      <c r="L273" s="20">
        <v>4692224</v>
      </c>
      <c r="M273" s="164">
        <v>5009765</v>
      </c>
      <c r="N273" s="222">
        <v>5137637</v>
      </c>
      <c r="O273" s="191">
        <v>5278284</v>
      </c>
      <c r="P273" s="20">
        <v>5336339</v>
      </c>
      <c r="Q273" s="20">
        <v>5371882</v>
      </c>
      <c r="R273" s="20">
        <v>5496791</v>
      </c>
      <c r="S273" s="20">
        <v>5521352</v>
      </c>
      <c r="T273" s="20">
        <v>5667870</v>
      </c>
      <c r="U273" s="20">
        <v>5672136</v>
      </c>
      <c r="V273" s="21">
        <v>5479341</v>
      </c>
      <c r="W273" s="21">
        <v>5846278</v>
      </c>
      <c r="X273" s="21">
        <v>5788863</v>
      </c>
      <c r="Y273" s="21">
        <v>6087061</v>
      </c>
      <c r="Z273" s="21">
        <v>6129346</v>
      </c>
      <c r="AA273" s="21">
        <v>6186274</v>
      </c>
      <c r="AB273" s="58">
        <v>6264988</v>
      </c>
      <c r="AC273" s="21">
        <v>5900633</v>
      </c>
      <c r="AD273" s="21">
        <v>6007481</v>
      </c>
      <c r="AE273" s="21">
        <v>5881559</v>
      </c>
      <c r="AF273" s="21">
        <v>6290380</v>
      </c>
      <c r="AG273" s="21">
        <v>6137607.2000000002</v>
      </c>
      <c r="AH273" s="21">
        <v>575293.50000000012</v>
      </c>
      <c r="AI273" s="21">
        <v>531627.20000000007</v>
      </c>
      <c r="AJ273" s="21">
        <v>604764.9</v>
      </c>
      <c r="AK273" s="21">
        <v>609042</v>
      </c>
      <c r="AL273" s="21">
        <v>597343.5</v>
      </c>
      <c r="AM273" s="294"/>
      <c r="AN273" s="294"/>
      <c r="AO273" s="294"/>
      <c r="AP273" s="294"/>
      <c r="AQ273" s="45" t="s">
        <v>199</v>
      </c>
      <c r="AR273" s="45" t="s">
        <v>191</v>
      </c>
      <c r="AS273" s="77" t="s">
        <v>247</v>
      </c>
      <c r="AT273" s="76" t="s">
        <v>248</v>
      </c>
      <c r="AV273" s="4"/>
      <c r="AW273" s="4"/>
      <c r="AX273" s="4"/>
      <c r="AY273" s="4"/>
      <c r="AZ273" s="4"/>
      <c r="BA273" s="4"/>
      <c r="BB273" s="4"/>
    </row>
    <row r="274" spans="1:54" s="5" customFormat="1" ht="9.9499999999999993" customHeight="1">
      <c r="A274" s="48">
        <v>268</v>
      </c>
      <c r="B274" s="83" t="s">
        <v>191</v>
      </c>
      <c r="C274" s="1" t="s">
        <v>210</v>
      </c>
      <c r="D274" s="17"/>
      <c r="E274" s="17"/>
      <c r="F274" s="17"/>
      <c r="G274" s="17"/>
      <c r="H274" s="17"/>
      <c r="I274" s="17"/>
      <c r="J274" s="17"/>
      <c r="K274" s="17"/>
      <c r="L274" s="17"/>
      <c r="M274" s="171"/>
      <c r="N274" s="227"/>
      <c r="O274" s="197"/>
      <c r="P274" s="17"/>
      <c r="Q274" s="17"/>
      <c r="R274" s="17"/>
      <c r="S274" s="17"/>
      <c r="T274" s="17"/>
      <c r="U274" s="17"/>
      <c r="V274" s="17"/>
      <c r="W274" s="17"/>
      <c r="X274" s="17"/>
      <c r="Y274" s="17"/>
      <c r="Z274" s="17"/>
      <c r="AA274" s="17"/>
      <c r="AB274" s="18"/>
      <c r="AC274" s="17"/>
      <c r="AD274" s="18"/>
      <c r="AE274" s="18"/>
      <c r="AF274" s="18"/>
      <c r="AG274" s="18"/>
      <c r="AH274" s="18"/>
      <c r="AI274" s="18"/>
      <c r="AJ274" s="17">
        <v>32.110062999999997</v>
      </c>
      <c r="AK274" s="17">
        <v>34.226721999999995</v>
      </c>
      <c r="AL274" s="17">
        <v>33.455580999999995</v>
      </c>
      <c r="AM274" s="21"/>
      <c r="AN274" s="21"/>
      <c r="AO274" s="21"/>
      <c r="AP274" s="21"/>
      <c r="AQ274" s="36" t="s">
        <v>210</v>
      </c>
      <c r="AR274" s="36" t="s">
        <v>191</v>
      </c>
      <c r="AS274" s="74" t="s">
        <v>330</v>
      </c>
      <c r="AT274" s="71"/>
      <c r="AV274" s="4"/>
      <c r="AW274" s="4"/>
      <c r="AX274" s="4"/>
      <c r="AY274" s="4"/>
      <c r="AZ274" s="4"/>
      <c r="BA274" s="4"/>
      <c r="BB274" s="4"/>
    </row>
    <row r="275" spans="1:54" s="5" customFormat="1" ht="9.9499999999999993" customHeight="1">
      <c r="A275" s="48">
        <v>269</v>
      </c>
      <c r="B275" s="83" t="s">
        <v>191</v>
      </c>
      <c r="C275" s="1" t="s">
        <v>212</v>
      </c>
      <c r="D275" s="17"/>
      <c r="E275" s="17"/>
      <c r="F275" s="17"/>
      <c r="G275" s="17"/>
      <c r="H275" s="17"/>
      <c r="I275" s="17"/>
      <c r="J275" s="17"/>
      <c r="K275" s="17"/>
      <c r="L275" s="17"/>
      <c r="M275" s="171"/>
      <c r="N275" s="227"/>
      <c r="O275" s="197"/>
      <c r="P275" s="17"/>
      <c r="Q275" s="17"/>
      <c r="R275" s="17"/>
      <c r="S275" s="17"/>
      <c r="T275" s="17"/>
      <c r="U275" s="17"/>
      <c r="V275" s="17"/>
      <c r="W275" s="17"/>
      <c r="X275" s="17"/>
      <c r="Y275" s="17"/>
      <c r="Z275" s="17"/>
      <c r="AA275" s="17"/>
      <c r="AB275" s="18"/>
      <c r="AC275" s="17"/>
      <c r="AD275" s="18"/>
      <c r="AE275" s="18"/>
      <c r="AF275" s="18"/>
      <c r="AG275" s="18"/>
      <c r="AH275" s="18"/>
      <c r="AI275" s="18"/>
      <c r="AJ275" s="17">
        <v>347.83305700000005</v>
      </c>
      <c r="AK275" s="17">
        <v>501.10152700000003</v>
      </c>
      <c r="AL275" s="17">
        <v>517.82223399999998</v>
      </c>
      <c r="AM275" s="21"/>
      <c r="AN275" s="21"/>
      <c r="AO275" s="21"/>
      <c r="AP275" s="21"/>
      <c r="AQ275" s="36" t="s">
        <v>212</v>
      </c>
      <c r="AR275" s="36" t="s">
        <v>191</v>
      </c>
      <c r="AS275" s="74" t="s">
        <v>330</v>
      </c>
      <c r="AT275" s="71"/>
      <c r="AV275" s="4"/>
      <c r="AW275" s="4"/>
      <c r="AX275" s="4"/>
      <c r="AY275" s="4"/>
      <c r="AZ275" s="4"/>
      <c r="BA275" s="4"/>
      <c r="BB275" s="4"/>
    </row>
    <row r="276" spans="1:54" s="5" customFormat="1" ht="9.9499999999999993" customHeight="1">
      <c r="A276" s="48">
        <v>270</v>
      </c>
      <c r="B276" s="83" t="s">
        <v>191</v>
      </c>
      <c r="C276" s="1" t="s">
        <v>211</v>
      </c>
      <c r="D276" s="17"/>
      <c r="E276" s="17"/>
      <c r="F276" s="17"/>
      <c r="G276" s="17"/>
      <c r="H276" s="17"/>
      <c r="I276" s="17"/>
      <c r="J276" s="17"/>
      <c r="K276" s="17"/>
      <c r="L276" s="17"/>
      <c r="M276" s="171"/>
      <c r="N276" s="227"/>
      <c r="O276" s="197"/>
      <c r="P276" s="17"/>
      <c r="Q276" s="17"/>
      <c r="R276" s="17"/>
      <c r="S276" s="17"/>
      <c r="T276" s="17"/>
      <c r="U276" s="17"/>
      <c r="V276" s="17"/>
      <c r="W276" s="17"/>
      <c r="X276" s="17"/>
      <c r="Y276" s="17"/>
      <c r="Z276" s="17"/>
      <c r="AA276" s="17"/>
      <c r="AB276" s="18"/>
      <c r="AC276" s="17"/>
      <c r="AD276" s="18"/>
      <c r="AE276" s="18"/>
      <c r="AF276" s="18"/>
      <c r="AG276" s="18"/>
      <c r="AH276" s="18"/>
      <c r="AI276" s="18"/>
      <c r="AJ276" s="17">
        <v>312.44352000000003</v>
      </c>
      <c r="AK276" s="17">
        <v>463.4240850000001</v>
      </c>
      <c r="AL276" s="17">
        <v>480.93732299999999</v>
      </c>
      <c r="AM276" s="21"/>
      <c r="AN276" s="21"/>
      <c r="AO276" s="21"/>
      <c r="AP276" s="21"/>
      <c r="AQ276" s="36" t="s">
        <v>211</v>
      </c>
      <c r="AR276" s="36" t="s">
        <v>191</v>
      </c>
      <c r="AS276" s="74" t="s">
        <v>330</v>
      </c>
      <c r="AT276" s="71"/>
      <c r="AV276" s="4"/>
      <c r="AW276" s="4"/>
      <c r="AX276" s="4"/>
      <c r="AY276" s="4"/>
      <c r="AZ276" s="4"/>
      <c r="BA276" s="4"/>
      <c r="BB276" s="4"/>
    </row>
    <row r="277" spans="1:54" s="5" customFormat="1" ht="9.9499999999999993" customHeight="1">
      <c r="A277" s="48">
        <v>271</v>
      </c>
      <c r="B277" s="83" t="s">
        <v>191</v>
      </c>
      <c r="C277" s="1" t="s">
        <v>209</v>
      </c>
      <c r="D277" s="17"/>
      <c r="E277" s="17"/>
      <c r="F277" s="17"/>
      <c r="G277" s="17"/>
      <c r="H277" s="17"/>
      <c r="I277" s="17"/>
      <c r="J277" s="17"/>
      <c r="K277" s="17"/>
      <c r="L277" s="17"/>
      <c r="M277" s="171"/>
      <c r="N277" s="227"/>
      <c r="O277" s="197"/>
      <c r="P277" s="17"/>
      <c r="Q277" s="17"/>
      <c r="R277" s="17"/>
      <c r="S277" s="17"/>
      <c r="T277" s="17"/>
      <c r="U277" s="17"/>
      <c r="V277" s="17"/>
      <c r="W277" s="17"/>
      <c r="X277" s="17"/>
      <c r="Y277" s="17"/>
      <c r="Z277" s="17"/>
      <c r="AA277" s="17"/>
      <c r="AB277" s="18"/>
      <c r="AC277" s="17"/>
      <c r="AD277" s="18"/>
      <c r="AE277" s="18"/>
      <c r="AF277" s="18"/>
      <c r="AG277" s="18"/>
      <c r="AH277" s="18"/>
      <c r="AI277" s="18"/>
      <c r="AJ277" s="17">
        <v>3.2794739999999996</v>
      </c>
      <c r="AK277" s="17">
        <v>3.4507200000000005</v>
      </c>
      <c r="AL277" s="17">
        <v>3.4293299999999998</v>
      </c>
      <c r="AM277" s="21"/>
      <c r="AN277" s="21"/>
      <c r="AO277" s="21"/>
      <c r="AP277" s="21"/>
      <c r="AQ277" s="36" t="s">
        <v>209</v>
      </c>
      <c r="AR277" s="36" t="s">
        <v>191</v>
      </c>
      <c r="AS277" s="74" t="s">
        <v>330</v>
      </c>
      <c r="AT277" s="71"/>
      <c r="AV277" s="4"/>
      <c r="AW277" s="4"/>
      <c r="AX277" s="4"/>
      <c r="AY277" s="4"/>
      <c r="AZ277" s="4"/>
      <c r="BA277" s="4"/>
      <c r="BB277" s="4"/>
    </row>
    <row r="278" spans="1:54" s="5" customFormat="1" ht="9.9499999999999993" customHeight="1">
      <c r="A278" s="48">
        <v>272</v>
      </c>
      <c r="B278" s="83" t="s">
        <v>191</v>
      </c>
      <c r="C278" s="1" t="s">
        <v>206</v>
      </c>
      <c r="D278" s="17"/>
      <c r="E278" s="17"/>
      <c r="F278" s="17"/>
      <c r="G278" s="17"/>
      <c r="H278" s="17"/>
      <c r="I278" s="17"/>
      <c r="J278" s="17"/>
      <c r="K278" s="17"/>
      <c r="L278" s="17"/>
      <c r="M278" s="171"/>
      <c r="N278" s="227"/>
      <c r="O278" s="197"/>
      <c r="P278" s="17"/>
      <c r="Q278" s="17"/>
      <c r="R278" s="17"/>
      <c r="S278" s="17"/>
      <c r="T278" s="17"/>
      <c r="U278" s="17"/>
      <c r="V278" s="17"/>
      <c r="W278" s="17"/>
      <c r="X278" s="17"/>
      <c r="Y278" s="17"/>
      <c r="Z278" s="17"/>
      <c r="AA278" s="17"/>
      <c r="AB278" s="18"/>
      <c r="AC278" s="17"/>
      <c r="AD278" s="18"/>
      <c r="AE278" s="18"/>
      <c r="AF278" s="18"/>
      <c r="AG278" s="18"/>
      <c r="AH278" s="18"/>
      <c r="AI278" s="18"/>
      <c r="AJ278" s="17">
        <v>24.220334000000001</v>
      </c>
      <c r="AK278" s="17">
        <v>25.919458000000002</v>
      </c>
      <c r="AL278" s="17">
        <v>26.531230999999998</v>
      </c>
      <c r="AM278" s="21"/>
      <c r="AN278" s="21"/>
      <c r="AO278" s="21"/>
      <c r="AP278" s="21"/>
      <c r="AQ278" s="36" t="s">
        <v>206</v>
      </c>
      <c r="AR278" s="36" t="s">
        <v>191</v>
      </c>
      <c r="AS278" s="74" t="s">
        <v>330</v>
      </c>
      <c r="AT278" s="71"/>
      <c r="AV278" s="4"/>
      <c r="AW278" s="4"/>
      <c r="AX278" s="4"/>
      <c r="AY278" s="4"/>
      <c r="AZ278" s="4"/>
      <c r="BA278" s="4"/>
      <c r="BB278" s="4"/>
    </row>
    <row r="279" spans="1:54" s="5" customFormat="1" ht="9.9499999999999993" customHeight="1">
      <c r="A279" s="48">
        <v>273</v>
      </c>
      <c r="B279" s="83" t="s">
        <v>191</v>
      </c>
      <c r="C279" s="1" t="s">
        <v>208</v>
      </c>
      <c r="D279" s="17"/>
      <c r="E279" s="17"/>
      <c r="F279" s="17"/>
      <c r="G279" s="17"/>
      <c r="H279" s="17"/>
      <c r="I279" s="17"/>
      <c r="J279" s="17"/>
      <c r="K279" s="17"/>
      <c r="L279" s="17"/>
      <c r="M279" s="171"/>
      <c r="N279" s="227"/>
      <c r="O279" s="197"/>
      <c r="P279" s="17"/>
      <c r="Q279" s="17"/>
      <c r="R279" s="17"/>
      <c r="S279" s="17"/>
      <c r="T279" s="17"/>
      <c r="U279" s="17"/>
      <c r="V279" s="17"/>
      <c r="W279" s="17"/>
      <c r="X279" s="17"/>
      <c r="Y279" s="17"/>
      <c r="Z279" s="17"/>
      <c r="AA279" s="17"/>
      <c r="AB279" s="18"/>
      <c r="AC279" s="17"/>
      <c r="AD279" s="18"/>
      <c r="AE279" s="18"/>
      <c r="AF279" s="18"/>
      <c r="AG279" s="18"/>
      <c r="AH279" s="18"/>
      <c r="AI279" s="18"/>
      <c r="AJ279" s="17">
        <v>333.70561900000001</v>
      </c>
      <c r="AK279" s="17">
        <v>491.63145000000003</v>
      </c>
      <c r="AL279" s="17">
        <v>507.32351400000005</v>
      </c>
      <c r="AM279" s="21"/>
      <c r="AN279" s="21"/>
      <c r="AO279" s="21"/>
      <c r="AP279" s="21"/>
      <c r="AQ279" s="36" t="s">
        <v>208</v>
      </c>
      <c r="AR279" s="36" t="s">
        <v>191</v>
      </c>
      <c r="AS279" s="74" t="s">
        <v>330</v>
      </c>
      <c r="AT279" s="71"/>
      <c r="AV279" s="4"/>
      <c r="AW279" s="4"/>
      <c r="AX279" s="4"/>
      <c r="AY279" s="4"/>
      <c r="AZ279" s="4"/>
      <c r="BA279" s="4"/>
      <c r="BB279" s="4"/>
    </row>
    <row r="280" spans="1:54" s="5" customFormat="1" ht="9.9499999999999993" customHeight="1">
      <c r="A280" s="48">
        <v>274</v>
      </c>
      <c r="B280" s="83" t="s">
        <v>191</v>
      </c>
      <c r="C280" s="1" t="s">
        <v>207</v>
      </c>
      <c r="D280" s="17"/>
      <c r="E280" s="17"/>
      <c r="F280" s="17"/>
      <c r="G280" s="17"/>
      <c r="H280" s="17"/>
      <c r="I280" s="17"/>
      <c r="J280" s="17"/>
      <c r="K280" s="17"/>
      <c r="L280" s="17"/>
      <c r="M280" s="171"/>
      <c r="N280" s="227"/>
      <c r="O280" s="197"/>
      <c r="P280" s="17"/>
      <c r="Q280" s="17"/>
      <c r="R280" s="17"/>
      <c r="S280" s="17"/>
      <c r="T280" s="17"/>
      <c r="U280" s="17"/>
      <c r="V280" s="17"/>
      <c r="W280" s="17"/>
      <c r="X280" s="17"/>
      <c r="Y280" s="17"/>
      <c r="Z280" s="17"/>
      <c r="AA280" s="17"/>
      <c r="AB280" s="18"/>
      <c r="AC280" s="17"/>
      <c r="AD280" s="18"/>
      <c r="AE280" s="18"/>
      <c r="AF280" s="18"/>
      <c r="AG280" s="18"/>
      <c r="AH280" s="18"/>
      <c r="AI280" s="18"/>
      <c r="AJ280" s="17">
        <v>306.21572100000003</v>
      </c>
      <c r="AK280" s="17">
        <v>462.12914300000006</v>
      </c>
      <c r="AL280" s="17">
        <v>477.35591899999997</v>
      </c>
      <c r="AM280" s="21"/>
      <c r="AN280" s="21"/>
      <c r="AO280" s="21"/>
      <c r="AP280" s="21"/>
      <c r="AQ280" s="36" t="s">
        <v>207</v>
      </c>
      <c r="AR280" s="36" t="s">
        <v>191</v>
      </c>
      <c r="AS280" s="74" t="s">
        <v>330</v>
      </c>
      <c r="AT280" s="71"/>
      <c r="AV280" s="4"/>
      <c r="AW280" s="4"/>
      <c r="AX280" s="4"/>
      <c r="AY280" s="4"/>
      <c r="AZ280" s="4"/>
      <c r="BA280" s="4"/>
      <c r="BB280" s="4"/>
    </row>
    <row r="281" spans="1:54" s="5" customFormat="1" ht="9.9499999999999993" customHeight="1">
      <c r="A281" s="48">
        <v>275</v>
      </c>
      <c r="B281" s="83" t="s">
        <v>191</v>
      </c>
      <c r="C281" s="1" t="s">
        <v>205</v>
      </c>
      <c r="D281" s="17"/>
      <c r="E281" s="17"/>
      <c r="F281" s="17"/>
      <c r="G281" s="17"/>
      <c r="H281" s="17"/>
      <c r="I281" s="17"/>
      <c r="J281" s="17"/>
      <c r="K281" s="17"/>
      <c r="L281" s="17"/>
      <c r="M281" s="171"/>
      <c r="N281" s="227"/>
      <c r="O281" s="197"/>
      <c r="P281" s="17"/>
      <c r="Q281" s="17"/>
      <c r="R281" s="17"/>
      <c r="S281" s="17"/>
      <c r="T281" s="17"/>
      <c r="U281" s="17"/>
      <c r="V281" s="17"/>
      <c r="W281" s="17"/>
      <c r="X281" s="17"/>
      <c r="Y281" s="17"/>
      <c r="Z281" s="17"/>
      <c r="AA281" s="17"/>
      <c r="AB281" s="18"/>
      <c r="AC281" s="17"/>
      <c r="AD281" s="18"/>
      <c r="AE281" s="18"/>
      <c r="AF281" s="18"/>
      <c r="AG281" s="18"/>
      <c r="AH281" s="18"/>
      <c r="AI281" s="18"/>
      <c r="AJ281" s="17">
        <v>3.2695639999999999</v>
      </c>
      <c r="AK281" s="17">
        <v>3.5828489999999995</v>
      </c>
      <c r="AL281" s="17">
        <v>3.4363640000000002</v>
      </c>
      <c r="AM281" s="21"/>
      <c r="AN281" s="21"/>
      <c r="AO281" s="21"/>
      <c r="AP281" s="21"/>
      <c r="AQ281" s="36" t="s">
        <v>205</v>
      </c>
      <c r="AR281" s="36" t="s">
        <v>191</v>
      </c>
      <c r="AS281" s="74" t="s">
        <v>330</v>
      </c>
      <c r="AT281" s="71"/>
      <c r="AV281" s="4"/>
      <c r="AW281" s="4"/>
      <c r="AX281" s="4"/>
      <c r="AY281" s="4"/>
      <c r="AZ281" s="4"/>
      <c r="BA281" s="4"/>
      <c r="BB281" s="4"/>
    </row>
    <row r="282" spans="1:54" s="5" customFormat="1" ht="9.9499999999999993" customHeight="1">
      <c r="A282" s="48">
        <v>276</v>
      </c>
      <c r="B282" s="31"/>
      <c r="C282" s="1"/>
      <c r="D282" s="17"/>
      <c r="E282" s="17"/>
      <c r="F282" s="17"/>
      <c r="G282" s="17"/>
      <c r="H282" s="17"/>
      <c r="I282" s="17"/>
      <c r="J282" s="17"/>
      <c r="K282" s="17"/>
      <c r="L282" s="17"/>
      <c r="M282" s="171"/>
      <c r="N282" s="227"/>
      <c r="O282" s="197"/>
      <c r="P282" s="17"/>
      <c r="Q282" s="17"/>
      <c r="R282" s="17"/>
      <c r="S282" s="17"/>
      <c r="T282" s="17"/>
      <c r="U282" s="17"/>
      <c r="V282" s="17"/>
      <c r="W282" s="17"/>
      <c r="X282" s="17"/>
      <c r="Y282" s="17"/>
      <c r="Z282" s="17"/>
      <c r="AA282" s="17"/>
      <c r="AB282" s="18"/>
      <c r="AC282" s="17"/>
      <c r="AD282" s="18"/>
      <c r="AE282" s="18"/>
      <c r="AF282" s="18"/>
      <c r="AG282" s="18"/>
      <c r="AH282" s="18"/>
      <c r="AI282" s="18"/>
      <c r="AJ282" s="18"/>
      <c r="AK282" s="18"/>
      <c r="AL282" s="21"/>
      <c r="AM282" s="21"/>
      <c r="AN282" s="21"/>
      <c r="AO282" s="21"/>
      <c r="AP282" s="21"/>
      <c r="AQ282" s="36"/>
      <c r="AR282" s="36"/>
      <c r="AS282" s="74"/>
      <c r="AT282" s="74"/>
      <c r="AV282" s="4"/>
      <c r="AW282" s="4"/>
      <c r="AX282" s="4"/>
      <c r="AY282" s="4"/>
      <c r="AZ282" s="4"/>
      <c r="BA282" s="4"/>
      <c r="BB282" s="4"/>
    </row>
    <row r="283" spans="1:54" s="5" customFormat="1" ht="9.9499999999999993" customHeight="1">
      <c r="A283" s="48">
        <v>277</v>
      </c>
      <c r="B283" s="31" t="s">
        <v>257</v>
      </c>
      <c r="C283" s="1" t="s">
        <v>258</v>
      </c>
      <c r="D283" s="20">
        <v>3877</v>
      </c>
      <c r="E283" s="20"/>
      <c r="F283" s="20"/>
      <c r="G283" s="20"/>
      <c r="H283" s="20"/>
      <c r="I283" s="20">
        <v>1321</v>
      </c>
      <c r="J283" s="20"/>
      <c r="K283" s="20"/>
      <c r="L283" s="20"/>
      <c r="M283" s="164"/>
      <c r="N283" s="222"/>
      <c r="O283" s="197"/>
      <c r="P283" s="17"/>
      <c r="Q283" s="17"/>
      <c r="R283" s="17"/>
      <c r="S283" s="20"/>
      <c r="T283" s="20"/>
      <c r="U283" s="20">
        <v>345</v>
      </c>
      <c r="V283" s="20">
        <v>288</v>
      </c>
      <c r="W283" s="20">
        <v>289</v>
      </c>
      <c r="X283" s="20">
        <v>290</v>
      </c>
      <c r="Y283" s="20">
        <v>259</v>
      </c>
      <c r="Z283" s="20">
        <v>286</v>
      </c>
      <c r="AA283" s="20">
        <v>223</v>
      </c>
      <c r="AB283" s="20">
        <v>202</v>
      </c>
      <c r="AC283" s="20">
        <v>190</v>
      </c>
      <c r="AD283" s="20">
        <v>158</v>
      </c>
      <c r="AE283" s="20">
        <v>143</v>
      </c>
      <c r="AF283" s="20">
        <v>102</v>
      </c>
      <c r="AG283" s="20">
        <v>107</v>
      </c>
      <c r="AH283" s="20">
        <v>114</v>
      </c>
      <c r="AI283" s="20">
        <v>190</v>
      </c>
      <c r="AJ283" s="20">
        <v>137</v>
      </c>
      <c r="AK283" s="20">
        <v>120</v>
      </c>
      <c r="AL283" s="20">
        <v>112</v>
      </c>
      <c r="AM283" s="21">
        <v>111</v>
      </c>
      <c r="AN283" s="21"/>
      <c r="AO283" s="21"/>
      <c r="AP283" s="21"/>
      <c r="AQ283" s="36" t="s">
        <v>258</v>
      </c>
      <c r="AR283" s="36" t="s">
        <v>257</v>
      </c>
      <c r="AS283" s="71" t="s">
        <v>261</v>
      </c>
      <c r="AT283" s="74"/>
      <c r="AV283" s="4"/>
      <c r="AW283" s="4"/>
      <c r="AX283" s="4"/>
      <c r="AY283" s="4"/>
      <c r="AZ283" s="4"/>
      <c r="BA283" s="4"/>
      <c r="BB283" s="4"/>
    </row>
    <row r="284" spans="1:54" s="5" customFormat="1" ht="9.9499999999999993" customHeight="1">
      <c r="A284" s="48">
        <v>278</v>
      </c>
      <c r="B284" s="31" t="s">
        <v>257</v>
      </c>
      <c r="C284" s="1" t="s">
        <v>259</v>
      </c>
      <c r="D284" s="20">
        <v>67</v>
      </c>
      <c r="E284" s="20"/>
      <c r="F284" s="20"/>
      <c r="G284" s="20"/>
      <c r="H284" s="20"/>
      <c r="I284" s="20">
        <v>49</v>
      </c>
      <c r="J284" s="20"/>
      <c r="K284" s="20"/>
      <c r="L284" s="20"/>
      <c r="M284" s="164"/>
      <c r="N284" s="222"/>
      <c r="O284" s="197"/>
      <c r="P284" s="17"/>
      <c r="Q284" s="17"/>
      <c r="R284" s="17"/>
      <c r="S284" s="20"/>
      <c r="T284" s="20"/>
      <c r="U284" s="20">
        <v>53</v>
      </c>
      <c r="V284" s="20">
        <v>45</v>
      </c>
      <c r="W284" s="20">
        <v>41</v>
      </c>
      <c r="X284" s="20">
        <v>43</v>
      </c>
      <c r="Y284" s="20">
        <v>38</v>
      </c>
      <c r="Z284" s="20">
        <v>41</v>
      </c>
      <c r="AA284" s="20">
        <v>32</v>
      </c>
      <c r="AB284" s="20">
        <v>33</v>
      </c>
      <c r="AC284" s="20">
        <v>32</v>
      </c>
      <c r="AD284" s="20">
        <v>33</v>
      </c>
      <c r="AE284" s="20">
        <v>30</v>
      </c>
      <c r="AF284" s="20">
        <v>24</v>
      </c>
      <c r="AG284" s="20">
        <v>23</v>
      </c>
      <c r="AH284" s="20">
        <v>26</v>
      </c>
      <c r="AI284" s="20">
        <v>5</v>
      </c>
      <c r="AJ284" s="20">
        <v>22</v>
      </c>
      <c r="AK284" s="20">
        <v>29</v>
      </c>
      <c r="AL284" s="20">
        <v>30</v>
      </c>
      <c r="AM284" s="21">
        <v>27</v>
      </c>
      <c r="AN284" s="21"/>
      <c r="AO284" s="21"/>
      <c r="AP284" s="21"/>
      <c r="AQ284" s="36" t="s">
        <v>259</v>
      </c>
      <c r="AR284" s="36" t="s">
        <v>257</v>
      </c>
      <c r="AS284" s="71" t="s">
        <v>261</v>
      </c>
      <c r="AT284" s="74"/>
      <c r="AV284" s="4"/>
      <c r="AW284" s="4"/>
      <c r="AX284" s="4"/>
      <c r="AY284" s="4"/>
      <c r="AZ284" s="4"/>
      <c r="BA284" s="4"/>
      <c r="BB284" s="4"/>
    </row>
    <row r="285" spans="1:54" s="5" customFormat="1" ht="9.9499999999999993" customHeight="1">
      <c r="A285" s="48">
        <v>279</v>
      </c>
      <c r="B285" s="79" t="s">
        <v>257</v>
      </c>
      <c r="C285" s="26" t="s">
        <v>276</v>
      </c>
      <c r="D285" s="23">
        <f>D283+D284</f>
        <v>3944</v>
      </c>
      <c r="E285" s="23"/>
      <c r="F285" s="23"/>
      <c r="G285" s="23"/>
      <c r="H285" s="23"/>
      <c r="I285" s="23">
        <f>I283+I284</f>
        <v>1370</v>
      </c>
      <c r="J285" s="23"/>
      <c r="K285" s="23"/>
      <c r="L285" s="23"/>
      <c r="M285" s="173"/>
      <c r="N285" s="222"/>
      <c r="O285" s="199"/>
      <c r="P285" s="23"/>
      <c r="Q285" s="23"/>
      <c r="R285" s="23"/>
      <c r="S285" s="23"/>
      <c r="T285" s="23"/>
      <c r="U285" s="23">
        <f t="shared" ref="U285:AL285" si="29">U283+U284</f>
        <v>398</v>
      </c>
      <c r="V285" s="23">
        <f t="shared" si="29"/>
        <v>333</v>
      </c>
      <c r="W285" s="23">
        <f t="shared" si="29"/>
        <v>330</v>
      </c>
      <c r="X285" s="23">
        <f t="shared" si="29"/>
        <v>333</v>
      </c>
      <c r="Y285" s="23">
        <f t="shared" si="29"/>
        <v>297</v>
      </c>
      <c r="Z285" s="23">
        <f t="shared" si="29"/>
        <v>327</v>
      </c>
      <c r="AA285" s="23">
        <f t="shared" si="29"/>
        <v>255</v>
      </c>
      <c r="AB285" s="23">
        <f t="shared" si="29"/>
        <v>235</v>
      </c>
      <c r="AC285" s="23">
        <f t="shared" si="29"/>
        <v>222</v>
      </c>
      <c r="AD285" s="23">
        <f t="shared" si="29"/>
        <v>191</v>
      </c>
      <c r="AE285" s="23">
        <f t="shared" si="29"/>
        <v>173</v>
      </c>
      <c r="AF285" s="23">
        <f t="shared" si="29"/>
        <v>126</v>
      </c>
      <c r="AG285" s="23">
        <f t="shared" si="29"/>
        <v>130</v>
      </c>
      <c r="AH285" s="23">
        <f t="shared" si="29"/>
        <v>140</v>
      </c>
      <c r="AI285" s="23">
        <f t="shared" si="29"/>
        <v>195</v>
      </c>
      <c r="AJ285" s="23">
        <f t="shared" si="29"/>
        <v>159</v>
      </c>
      <c r="AK285" s="23">
        <f t="shared" si="29"/>
        <v>149</v>
      </c>
      <c r="AL285" s="23">
        <f t="shared" si="29"/>
        <v>142</v>
      </c>
      <c r="AM285" s="24"/>
      <c r="AN285" s="24"/>
      <c r="AO285" s="24"/>
      <c r="AP285" s="24"/>
      <c r="AQ285" s="44" t="s">
        <v>276</v>
      </c>
      <c r="AR285" s="44" t="s">
        <v>257</v>
      </c>
      <c r="AS285" s="72" t="s">
        <v>261</v>
      </c>
      <c r="AT285" s="73"/>
      <c r="AV285" s="4"/>
      <c r="AW285" s="4"/>
      <c r="AX285" s="4"/>
      <c r="AY285" s="4"/>
      <c r="AZ285" s="4"/>
      <c r="BA285" s="4"/>
      <c r="BB285" s="4"/>
    </row>
    <row r="286" spans="1:54" s="5" customFormat="1" ht="9.9499999999999993" customHeight="1">
      <c r="A286" s="48">
        <v>280</v>
      </c>
      <c r="B286" s="31" t="s">
        <v>257</v>
      </c>
      <c r="C286" s="1" t="s">
        <v>303</v>
      </c>
      <c r="D286" s="20">
        <v>1211</v>
      </c>
      <c r="E286" s="20"/>
      <c r="F286" s="20"/>
      <c r="G286" s="20"/>
      <c r="H286" s="20"/>
      <c r="I286" s="20">
        <v>1767</v>
      </c>
      <c r="J286" s="20"/>
      <c r="K286" s="20"/>
      <c r="L286" s="20"/>
      <c r="M286" s="164"/>
      <c r="N286" s="222"/>
      <c r="O286" s="197"/>
      <c r="P286" s="17"/>
      <c r="Q286" s="17"/>
      <c r="R286" s="17"/>
      <c r="S286" s="20"/>
      <c r="T286" s="20"/>
      <c r="U286" s="20">
        <v>3008</v>
      </c>
      <c r="V286" s="20">
        <v>2817</v>
      </c>
      <c r="W286" s="20">
        <v>2732</v>
      </c>
      <c r="X286" s="20">
        <v>2586</v>
      </c>
      <c r="Y286" s="20">
        <v>2705</v>
      </c>
      <c r="Z286" s="20">
        <v>3137</v>
      </c>
      <c r="AA286" s="20">
        <v>3462</v>
      </c>
      <c r="AB286" s="20">
        <v>3353</v>
      </c>
      <c r="AC286" s="20">
        <v>3440</v>
      </c>
      <c r="AD286" s="20">
        <v>3588</v>
      </c>
      <c r="AE286" s="20">
        <v>3639</v>
      </c>
      <c r="AF286" s="20">
        <v>3659</v>
      </c>
      <c r="AG286" s="20">
        <v>3417</v>
      </c>
      <c r="AH286" s="20">
        <v>3308</v>
      </c>
      <c r="AI286" s="20">
        <v>3071</v>
      </c>
      <c r="AJ286" s="20">
        <v>3443</v>
      </c>
      <c r="AK286" s="20">
        <v>3502</v>
      </c>
      <c r="AL286" s="20">
        <v>3552</v>
      </c>
      <c r="AM286" s="21">
        <v>3588</v>
      </c>
      <c r="AN286" s="21"/>
      <c r="AO286" s="21"/>
      <c r="AP286" s="21"/>
      <c r="AQ286" s="36" t="s">
        <v>303</v>
      </c>
      <c r="AR286" s="36" t="s">
        <v>257</v>
      </c>
      <c r="AS286" s="71" t="s">
        <v>261</v>
      </c>
      <c r="AT286" s="74"/>
      <c r="AV286" s="4"/>
      <c r="AW286" s="4"/>
      <c r="AX286" s="4"/>
      <c r="AY286" s="4"/>
      <c r="AZ286" s="4"/>
      <c r="BA286" s="4"/>
      <c r="BB286" s="4"/>
    </row>
    <row r="287" spans="1:54" s="5" customFormat="1" ht="9.9499999999999993" customHeight="1">
      <c r="A287" s="48">
        <v>281</v>
      </c>
      <c r="B287" s="31" t="s">
        <v>257</v>
      </c>
      <c r="C287" s="1" t="s">
        <v>260</v>
      </c>
      <c r="D287" s="19"/>
      <c r="E287" s="19"/>
      <c r="F287" s="19"/>
      <c r="G287" s="19"/>
      <c r="H287" s="19"/>
      <c r="I287" s="19"/>
      <c r="J287" s="19"/>
      <c r="K287" s="19"/>
      <c r="L287" s="19"/>
      <c r="M287" s="165"/>
      <c r="N287" s="223"/>
      <c r="O287" s="197"/>
      <c r="P287" s="17"/>
      <c r="Q287" s="17"/>
      <c r="R287" s="17"/>
      <c r="S287" s="19"/>
      <c r="T287" s="19"/>
      <c r="U287" s="19">
        <v>2.7</v>
      </c>
      <c r="V287" s="19">
        <v>3</v>
      </c>
      <c r="W287" s="19">
        <v>3</v>
      </c>
      <c r="X287" s="19">
        <v>3</v>
      </c>
      <c r="Y287" s="19">
        <v>2</v>
      </c>
      <c r="Z287" s="19">
        <v>4.0999999999999996</v>
      </c>
      <c r="AA287" s="19">
        <v>5</v>
      </c>
      <c r="AB287" s="19">
        <v>5</v>
      </c>
      <c r="AC287" s="19">
        <v>6</v>
      </c>
      <c r="AD287" s="19">
        <v>5</v>
      </c>
      <c r="AE287" s="19">
        <v>3</v>
      </c>
      <c r="AF287" s="19">
        <v>5</v>
      </c>
      <c r="AG287" s="19">
        <v>5</v>
      </c>
      <c r="AH287" s="19">
        <v>5</v>
      </c>
      <c r="AI287" s="19">
        <v>3</v>
      </c>
      <c r="AJ287" s="19">
        <v>5</v>
      </c>
      <c r="AK287" s="19">
        <v>5</v>
      </c>
      <c r="AL287" s="19">
        <v>5</v>
      </c>
      <c r="AM287" s="19">
        <v>5</v>
      </c>
      <c r="AN287" s="19"/>
      <c r="AO287" s="19"/>
      <c r="AP287" s="19"/>
      <c r="AQ287" s="36" t="s">
        <v>260</v>
      </c>
      <c r="AR287" s="36" t="s">
        <v>257</v>
      </c>
      <c r="AS287" s="71" t="s">
        <v>261</v>
      </c>
      <c r="AT287" s="74"/>
      <c r="AV287" s="4"/>
      <c r="AW287" s="4"/>
      <c r="AX287" s="4"/>
      <c r="AY287" s="4"/>
      <c r="AZ287" s="4"/>
      <c r="BA287" s="4"/>
      <c r="BB287" s="4"/>
    </row>
    <row r="288" spans="1:54" s="5" customFormat="1" ht="9.9499999999999993" customHeight="1">
      <c r="A288" s="48">
        <v>282</v>
      </c>
      <c r="B288" s="79" t="s">
        <v>257</v>
      </c>
      <c r="C288" s="26" t="s">
        <v>277</v>
      </c>
      <c r="D288" s="23">
        <f>D286+D287</f>
        <v>1211</v>
      </c>
      <c r="E288" s="23"/>
      <c r="F288" s="23"/>
      <c r="G288" s="23"/>
      <c r="H288" s="23"/>
      <c r="I288" s="23">
        <f>I286+I287</f>
        <v>1767</v>
      </c>
      <c r="J288" s="23"/>
      <c r="K288" s="23"/>
      <c r="L288" s="23"/>
      <c r="M288" s="173"/>
      <c r="N288" s="222"/>
      <c r="O288" s="199"/>
      <c r="P288" s="23"/>
      <c r="Q288" s="23"/>
      <c r="R288" s="23"/>
      <c r="S288" s="23"/>
      <c r="T288" s="23"/>
      <c r="U288" s="23">
        <f t="shared" ref="U288:AL288" si="30">U286+U287</f>
        <v>3010.7</v>
      </c>
      <c r="V288" s="23">
        <f t="shared" si="30"/>
        <v>2820</v>
      </c>
      <c r="W288" s="23">
        <f t="shared" si="30"/>
        <v>2735</v>
      </c>
      <c r="X288" s="23">
        <f t="shared" si="30"/>
        <v>2589</v>
      </c>
      <c r="Y288" s="23">
        <f t="shared" si="30"/>
        <v>2707</v>
      </c>
      <c r="Z288" s="23">
        <f t="shared" si="30"/>
        <v>3141.1</v>
      </c>
      <c r="AA288" s="23">
        <f t="shared" si="30"/>
        <v>3467</v>
      </c>
      <c r="AB288" s="23">
        <f t="shared" si="30"/>
        <v>3358</v>
      </c>
      <c r="AC288" s="23">
        <f t="shared" si="30"/>
        <v>3446</v>
      </c>
      <c r="AD288" s="23">
        <f t="shared" si="30"/>
        <v>3593</v>
      </c>
      <c r="AE288" s="23">
        <f t="shared" si="30"/>
        <v>3642</v>
      </c>
      <c r="AF288" s="23">
        <f t="shared" si="30"/>
        <v>3664</v>
      </c>
      <c r="AG288" s="23">
        <f t="shared" si="30"/>
        <v>3422</v>
      </c>
      <c r="AH288" s="23">
        <f t="shared" si="30"/>
        <v>3313</v>
      </c>
      <c r="AI288" s="23">
        <f t="shared" si="30"/>
        <v>3074</v>
      </c>
      <c r="AJ288" s="23">
        <f t="shared" si="30"/>
        <v>3448</v>
      </c>
      <c r="AK288" s="23">
        <f t="shared" si="30"/>
        <v>3507</v>
      </c>
      <c r="AL288" s="23">
        <f t="shared" si="30"/>
        <v>3557</v>
      </c>
      <c r="AM288" s="24"/>
      <c r="AN288" s="24"/>
      <c r="AO288" s="24"/>
      <c r="AP288" s="24"/>
      <c r="AQ288" s="44" t="s">
        <v>277</v>
      </c>
      <c r="AR288" s="44" t="s">
        <v>257</v>
      </c>
      <c r="AS288" s="72" t="s">
        <v>261</v>
      </c>
      <c r="AT288" s="73"/>
      <c r="AV288" s="4"/>
      <c r="AW288" s="4"/>
      <c r="AX288" s="4"/>
      <c r="AY288" s="4"/>
      <c r="AZ288" s="4"/>
      <c r="BA288" s="4"/>
      <c r="BB288" s="4"/>
    </row>
    <row r="289" spans="1:82" s="5" customFormat="1" ht="9.9499999999999993" customHeight="1">
      <c r="A289" s="48">
        <v>283</v>
      </c>
      <c r="B289" s="79" t="s">
        <v>257</v>
      </c>
      <c r="C289" s="26" t="s">
        <v>279</v>
      </c>
      <c r="D289" s="23">
        <f>D285+D288</f>
        <v>5155</v>
      </c>
      <c r="E289" s="23"/>
      <c r="F289" s="23"/>
      <c r="G289" s="23"/>
      <c r="H289" s="23"/>
      <c r="I289" s="23">
        <f>I285+I288</f>
        <v>3137</v>
      </c>
      <c r="J289" s="23"/>
      <c r="K289" s="23"/>
      <c r="L289" s="23"/>
      <c r="M289" s="173"/>
      <c r="N289" s="222"/>
      <c r="O289" s="199"/>
      <c r="P289" s="23"/>
      <c r="Q289" s="23"/>
      <c r="R289" s="23"/>
      <c r="S289" s="23"/>
      <c r="T289" s="23"/>
      <c r="U289" s="23">
        <f t="shared" ref="U289:AL289" si="31">U285+U288</f>
        <v>3408.7</v>
      </c>
      <c r="V289" s="23">
        <f t="shared" si="31"/>
        <v>3153</v>
      </c>
      <c r="W289" s="23">
        <f t="shared" si="31"/>
        <v>3065</v>
      </c>
      <c r="X289" s="23">
        <f t="shared" si="31"/>
        <v>2922</v>
      </c>
      <c r="Y289" s="23">
        <f t="shared" si="31"/>
        <v>3004</v>
      </c>
      <c r="Z289" s="23">
        <f t="shared" si="31"/>
        <v>3468.1</v>
      </c>
      <c r="AA289" s="23">
        <f t="shared" si="31"/>
        <v>3722</v>
      </c>
      <c r="AB289" s="23">
        <f t="shared" si="31"/>
        <v>3593</v>
      </c>
      <c r="AC289" s="23">
        <f t="shared" si="31"/>
        <v>3668</v>
      </c>
      <c r="AD289" s="23">
        <f t="shared" si="31"/>
        <v>3784</v>
      </c>
      <c r="AE289" s="23">
        <f t="shared" si="31"/>
        <v>3815</v>
      </c>
      <c r="AF289" s="23">
        <f t="shared" si="31"/>
        <v>3790</v>
      </c>
      <c r="AG289" s="23">
        <f t="shared" si="31"/>
        <v>3552</v>
      </c>
      <c r="AH289" s="23">
        <f t="shared" si="31"/>
        <v>3453</v>
      </c>
      <c r="AI289" s="23">
        <f t="shared" si="31"/>
        <v>3269</v>
      </c>
      <c r="AJ289" s="23">
        <f t="shared" si="31"/>
        <v>3607</v>
      </c>
      <c r="AK289" s="23">
        <f t="shared" si="31"/>
        <v>3656</v>
      </c>
      <c r="AL289" s="23">
        <f t="shared" si="31"/>
        <v>3699</v>
      </c>
      <c r="AM289" s="24"/>
      <c r="AN289" s="24"/>
      <c r="AO289" s="24"/>
      <c r="AP289" s="24"/>
      <c r="AQ289" s="44" t="s">
        <v>279</v>
      </c>
      <c r="AR289" s="44" t="s">
        <v>257</v>
      </c>
      <c r="AS289" s="72" t="s">
        <v>261</v>
      </c>
      <c r="AT289" s="73"/>
      <c r="AV289" s="4"/>
      <c r="AW289" s="4"/>
      <c r="AX289" s="4"/>
      <c r="AY289" s="4"/>
      <c r="AZ289" s="4"/>
      <c r="BA289" s="4"/>
      <c r="BB289" s="4"/>
      <c r="BC289" s="4"/>
      <c r="BD289" s="4"/>
      <c r="BE289" s="84"/>
      <c r="BF289" s="84"/>
      <c r="BG289" s="84"/>
      <c r="BH289" s="84"/>
      <c r="BI289" s="84"/>
      <c r="BJ289" s="84"/>
      <c r="BK289" s="84"/>
      <c r="BL289" s="84"/>
      <c r="BM289" s="84"/>
      <c r="BN289" s="84"/>
      <c r="BO289" s="84"/>
      <c r="BP289" s="84"/>
      <c r="BQ289" s="84"/>
      <c r="BR289" s="84"/>
      <c r="BS289" s="84"/>
      <c r="BT289" s="84"/>
      <c r="BU289" s="84"/>
      <c r="BV289" s="84"/>
      <c r="BW289" s="84"/>
      <c r="BX289" s="84"/>
      <c r="BY289" s="84"/>
      <c r="BZ289" s="84"/>
      <c r="CA289" s="84"/>
      <c r="CB289" s="84"/>
      <c r="CC289" s="84"/>
      <c r="CD289" s="84"/>
    </row>
    <row r="290" spans="1:82" s="5" customFormat="1" ht="9.9499999999999993" customHeight="1">
      <c r="A290" s="48">
        <v>284</v>
      </c>
      <c r="B290" s="31" t="s">
        <v>257</v>
      </c>
      <c r="C290" s="1" t="s">
        <v>262</v>
      </c>
      <c r="D290" s="20">
        <v>18291</v>
      </c>
      <c r="E290" s="20"/>
      <c r="F290" s="20"/>
      <c r="G290" s="20"/>
      <c r="H290" s="20"/>
      <c r="I290" s="20">
        <v>7024</v>
      </c>
      <c r="J290" s="20"/>
      <c r="K290" s="20"/>
      <c r="L290" s="20"/>
      <c r="M290" s="164"/>
      <c r="N290" s="222"/>
      <c r="O290" s="197"/>
      <c r="P290" s="17"/>
      <c r="Q290" s="17"/>
      <c r="R290" s="17"/>
      <c r="S290" s="20"/>
      <c r="T290" s="20"/>
      <c r="U290" s="20">
        <v>2115.4070000000002</v>
      </c>
      <c r="V290" s="20">
        <v>1629</v>
      </c>
      <c r="W290" s="20">
        <v>1594</v>
      </c>
      <c r="X290" s="20">
        <v>1487</v>
      </c>
      <c r="Y290" s="20">
        <v>1263</v>
      </c>
      <c r="Z290" s="20">
        <v>1469</v>
      </c>
      <c r="AA290" s="20">
        <v>1380</v>
      </c>
      <c r="AB290" s="20">
        <v>1286</v>
      </c>
      <c r="AC290" s="20">
        <v>1199</v>
      </c>
      <c r="AD290" s="20">
        <v>1090</v>
      </c>
      <c r="AE290" s="20">
        <v>1015</v>
      </c>
      <c r="AF290" s="20">
        <v>722</v>
      </c>
      <c r="AG290" s="20">
        <v>745</v>
      </c>
      <c r="AH290" s="20">
        <v>737</v>
      </c>
      <c r="AI290" s="20">
        <v>265</v>
      </c>
      <c r="AJ290" s="20">
        <v>620</v>
      </c>
      <c r="AK290" s="20">
        <v>814</v>
      </c>
      <c r="AL290" s="20">
        <v>769</v>
      </c>
      <c r="AM290" s="21">
        <v>760</v>
      </c>
      <c r="AN290" s="21"/>
      <c r="AO290" s="21"/>
      <c r="AP290" s="21"/>
      <c r="AQ290" s="36" t="s">
        <v>262</v>
      </c>
      <c r="AR290" s="36" t="s">
        <v>257</v>
      </c>
      <c r="AS290" s="71" t="s">
        <v>261</v>
      </c>
      <c r="AT290" s="74" t="s">
        <v>328</v>
      </c>
      <c r="AV290" s="4"/>
      <c r="AW290" s="4"/>
      <c r="AX290" s="4"/>
      <c r="AY290" s="4"/>
      <c r="AZ290" s="4"/>
      <c r="BA290" s="4"/>
      <c r="BB290" s="4"/>
      <c r="BC290" s="4"/>
      <c r="BD290" s="4"/>
      <c r="BE290" s="84"/>
      <c r="BF290" s="84"/>
      <c r="BG290" s="84"/>
      <c r="BH290" s="84"/>
      <c r="BI290" s="84"/>
      <c r="BJ290" s="84"/>
      <c r="BK290" s="84"/>
      <c r="BL290" s="84"/>
      <c r="BM290" s="84"/>
      <c r="BN290" s="84"/>
      <c r="BO290" s="84"/>
      <c r="BP290" s="84"/>
      <c r="BQ290" s="84"/>
      <c r="BR290" s="84"/>
      <c r="BS290" s="84"/>
      <c r="BT290" s="84"/>
      <c r="BU290" s="84"/>
      <c r="BV290" s="84"/>
      <c r="BW290" s="84"/>
      <c r="BX290" s="84"/>
      <c r="BY290" s="84"/>
      <c r="BZ290" s="84"/>
      <c r="CA290" s="84"/>
      <c r="CB290" s="84"/>
      <c r="CC290" s="84"/>
      <c r="CD290" s="84"/>
    </row>
    <row r="291" spans="1:82" s="5" customFormat="1" ht="9.9499999999999993" customHeight="1">
      <c r="A291" s="48">
        <v>285</v>
      </c>
      <c r="B291" s="31" t="s">
        <v>257</v>
      </c>
      <c r="C291" s="1" t="s">
        <v>263</v>
      </c>
      <c r="D291" s="20">
        <v>6823</v>
      </c>
      <c r="E291" s="20"/>
      <c r="F291" s="20"/>
      <c r="G291" s="20"/>
      <c r="H291" s="20"/>
      <c r="I291" s="20">
        <v>5077</v>
      </c>
      <c r="J291" s="20"/>
      <c r="K291" s="20"/>
      <c r="L291" s="20"/>
      <c r="M291" s="164"/>
      <c r="N291" s="222"/>
      <c r="O291" s="197"/>
      <c r="P291" s="17"/>
      <c r="Q291" s="17"/>
      <c r="R291" s="17"/>
      <c r="S291" s="20"/>
      <c r="T291" s="20"/>
      <c r="U291" s="20">
        <v>5353.6090000000004</v>
      </c>
      <c r="V291" s="20">
        <v>4517</v>
      </c>
      <c r="W291" s="20">
        <v>4188</v>
      </c>
      <c r="X291" s="20">
        <v>4328</v>
      </c>
      <c r="Y291" s="20">
        <v>3783</v>
      </c>
      <c r="Z291" s="20">
        <v>3963</v>
      </c>
      <c r="AA291" s="20">
        <v>3290</v>
      </c>
      <c r="AB291" s="20">
        <v>3358</v>
      </c>
      <c r="AC291" s="20">
        <v>3295</v>
      </c>
      <c r="AD291" s="20">
        <v>3291</v>
      </c>
      <c r="AE291" s="20">
        <v>3036</v>
      </c>
      <c r="AF291" s="20">
        <v>2524</v>
      </c>
      <c r="AG291" s="20">
        <v>2426</v>
      </c>
      <c r="AH291" s="20">
        <v>2612</v>
      </c>
      <c r="AI291" s="20">
        <v>574</v>
      </c>
      <c r="AJ291" s="20">
        <v>2236</v>
      </c>
      <c r="AK291" s="20">
        <v>2953</v>
      </c>
      <c r="AL291" s="20">
        <v>2992</v>
      </c>
      <c r="AM291" s="21">
        <v>2784</v>
      </c>
      <c r="AN291" s="21"/>
      <c r="AO291" s="21"/>
      <c r="AP291" s="21"/>
      <c r="AQ291" s="36" t="s">
        <v>263</v>
      </c>
      <c r="AR291" s="36" t="s">
        <v>257</v>
      </c>
      <c r="AS291" s="71" t="s">
        <v>261</v>
      </c>
      <c r="AT291" s="74" t="s">
        <v>328</v>
      </c>
      <c r="AV291" s="4"/>
      <c r="AW291" s="4"/>
      <c r="AX291" s="4"/>
      <c r="AY291" s="4"/>
      <c r="AZ291" s="4"/>
      <c r="BA291" s="4"/>
      <c r="BB291" s="4"/>
      <c r="BC291" s="4"/>
      <c r="BD291" s="4"/>
      <c r="BE291" s="84"/>
      <c r="BF291" s="84"/>
      <c r="BG291" s="84"/>
      <c r="BH291" s="84"/>
      <c r="BI291" s="84"/>
      <c r="BJ291" s="84"/>
      <c r="BK291" s="84"/>
      <c r="BL291" s="84"/>
      <c r="BM291" s="84"/>
      <c r="BN291" s="84"/>
      <c r="BO291" s="84"/>
      <c r="BP291" s="84"/>
      <c r="BQ291" s="84"/>
      <c r="BR291" s="84"/>
      <c r="BS291" s="84"/>
      <c r="BT291" s="84"/>
      <c r="BU291" s="84"/>
      <c r="BV291" s="84"/>
      <c r="BW291" s="84"/>
      <c r="BX291" s="84"/>
      <c r="BY291" s="84"/>
      <c r="BZ291" s="84"/>
      <c r="CA291" s="84"/>
      <c r="CB291" s="84"/>
      <c r="CC291" s="84"/>
      <c r="CD291" s="84"/>
    </row>
    <row r="292" spans="1:82" s="5" customFormat="1" ht="9.9499999999999993" customHeight="1">
      <c r="A292" s="48">
        <v>286</v>
      </c>
      <c r="B292" s="79" t="s">
        <v>257</v>
      </c>
      <c r="C292" s="26" t="s">
        <v>280</v>
      </c>
      <c r="D292" s="23">
        <f>D290+D291</f>
        <v>25114</v>
      </c>
      <c r="E292" s="23"/>
      <c r="F292" s="23"/>
      <c r="G292" s="23"/>
      <c r="H292" s="23"/>
      <c r="I292" s="23">
        <f>I290+I291</f>
        <v>12101</v>
      </c>
      <c r="J292" s="23"/>
      <c r="K292" s="23"/>
      <c r="L292" s="23"/>
      <c r="M292" s="173"/>
      <c r="N292" s="222"/>
      <c r="O292" s="199"/>
      <c r="P292" s="23"/>
      <c r="Q292" s="23"/>
      <c r="R292" s="23"/>
      <c r="S292" s="23"/>
      <c r="T292" s="23"/>
      <c r="U292" s="23">
        <f t="shared" ref="U292:AL292" si="32">U290+U291</f>
        <v>7469.0160000000005</v>
      </c>
      <c r="V292" s="23">
        <f t="shared" si="32"/>
        <v>6146</v>
      </c>
      <c r="W292" s="23">
        <f t="shared" si="32"/>
        <v>5782</v>
      </c>
      <c r="X292" s="23">
        <f t="shared" si="32"/>
        <v>5815</v>
      </c>
      <c r="Y292" s="23">
        <f t="shared" si="32"/>
        <v>5046</v>
      </c>
      <c r="Z292" s="23">
        <f t="shared" si="32"/>
        <v>5432</v>
      </c>
      <c r="AA292" s="23">
        <f t="shared" si="32"/>
        <v>4670</v>
      </c>
      <c r="AB292" s="23">
        <f t="shared" si="32"/>
        <v>4644</v>
      </c>
      <c r="AC292" s="23">
        <f t="shared" si="32"/>
        <v>4494</v>
      </c>
      <c r="AD292" s="23">
        <f t="shared" si="32"/>
        <v>4381</v>
      </c>
      <c r="AE292" s="23">
        <f t="shared" si="32"/>
        <v>4051</v>
      </c>
      <c r="AF292" s="23">
        <f t="shared" si="32"/>
        <v>3246</v>
      </c>
      <c r="AG292" s="23">
        <f t="shared" si="32"/>
        <v>3171</v>
      </c>
      <c r="AH292" s="23">
        <f t="shared" si="32"/>
        <v>3349</v>
      </c>
      <c r="AI292" s="23">
        <f t="shared" si="32"/>
        <v>839</v>
      </c>
      <c r="AJ292" s="23">
        <f t="shared" si="32"/>
        <v>2856</v>
      </c>
      <c r="AK292" s="23">
        <f t="shared" si="32"/>
        <v>3767</v>
      </c>
      <c r="AL292" s="23">
        <f t="shared" si="32"/>
        <v>3761</v>
      </c>
      <c r="AM292" s="24"/>
      <c r="AN292" s="24"/>
      <c r="AO292" s="24"/>
      <c r="AP292" s="24"/>
      <c r="AQ292" s="44" t="s">
        <v>280</v>
      </c>
      <c r="AR292" s="44" t="s">
        <v>257</v>
      </c>
      <c r="AS292" s="72" t="s">
        <v>261</v>
      </c>
      <c r="AT292" s="73"/>
      <c r="AV292" s="4"/>
      <c r="AW292" s="4"/>
      <c r="AX292" s="4"/>
      <c r="AY292" s="4"/>
      <c r="AZ292" s="4"/>
      <c r="BA292" s="4"/>
      <c r="BB292" s="4"/>
      <c r="BC292" s="4"/>
      <c r="BD292" s="4"/>
      <c r="BE292" s="84"/>
      <c r="BF292" s="84"/>
      <c r="BG292" s="84"/>
      <c r="BH292" s="84"/>
      <c r="BI292" s="84"/>
      <c r="BJ292" s="84"/>
      <c r="BK292" s="84"/>
      <c r="BL292" s="84"/>
      <c r="BM292" s="84"/>
      <c r="BN292" s="84"/>
      <c r="BO292" s="84"/>
      <c r="BP292" s="84"/>
      <c r="BQ292" s="84"/>
      <c r="BR292" s="84"/>
      <c r="BS292" s="84"/>
      <c r="BT292" s="84"/>
      <c r="BU292" s="84"/>
      <c r="BV292" s="84"/>
      <c r="BW292" s="84"/>
      <c r="BX292" s="84"/>
      <c r="BY292" s="84"/>
      <c r="BZ292" s="84"/>
      <c r="CA292" s="84"/>
      <c r="CB292" s="84"/>
      <c r="CC292" s="84"/>
      <c r="CD292" s="84"/>
    </row>
    <row r="293" spans="1:82" s="5" customFormat="1" ht="9.9499999999999993" customHeight="1">
      <c r="A293" s="48">
        <v>287</v>
      </c>
      <c r="B293" s="31" t="s">
        <v>257</v>
      </c>
      <c r="C293" s="1" t="s">
        <v>304</v>
      </c>
      <c r="D293" s="20">
        <v>3490</v>
      </c>
      <c r="E293" s="20"/>
      <c r="F293" s="20"/>
      <c r="G293" s="20"/>
      <c r="H293" s="20"/>
      <c r="I293" s="20">
        <v>4719</v>
      </c>
      <c r="J293" s="20"/>
      <c r="K293" s="20"/>
      <c r="L293" s="20"/>
      <c r="M293" s="164"/>
      <c r="N293" s="222"/>
      <c r="O293" s="197"/>
      <c r="P293" s="17"/>
      <c r="Q293" s="17"/>
      <c r="R293" s="17"/>
      <c r="S293" s="20"/>
      <c r="T293" s="20"/>
      <c r="U293" s="20">
        <v>1884.3620000000001</v>
      </c>
      <c r="V293" s="20">
        <v>1875</v>
      </c>
      <c r="W293" s="20">
        <v>1824</v>
      </c>
      <c r="X293" s="20">
        <v>1841</v>
      </c>
      <c r="Y293" s="20">
        <v>1804</v>
      </c>
      <c r="Z293" s="20">
        <v>2281</v>
      </c>
      <c r="AA293" s="20">
        <v>2619</v>
      </c>
      <c r="AB293" s="20">
        <v>2551</v>
      </c>
      <c r="AC293" s="20">
        <v>2701</v>
      </c>
      <c r="AD293" s="20">
        <v>3002</v>
      </c>
      <c r="AE293" s="20">
        <v>3095</v>
      </c>
      <c r="AF293" s="20">
        <v>2929</v>
      </c>
      <c r="AG293" s="20">
        <v>2655</v>
      </c>
      <c r="AH293" s="20">
        <v>2706</v>
      </c>
      <c r="AI293" s="20">
        <v>1989</v>
      </c>
      <c r="AJ293" s="20">
        <v>2655</v>
      </c>
      <c r="AK293" s="20">
        <v>2774</v>
      </c>
      <c r="AL293" s="20">
        <v>2674</v>
      </c>
      <c r="AM293" s="21">
        <v>2670</v>
      </c>
      <c r="AN293" s="21"/>
      <c r="AO293" s="21"/>
      <c r="AP293" s="21"/>
      <c r="AQ293" s="36" t="s">
        <v>304</v>
      </c>
      <c r="AR293" s="36" t="s">
        <v>257</v>
      </c>
      <c r="AS293" s="71" t="s">
        <v>261</v>
      </c>
      <c r="AT293" s="74" t="s">
        <v>328</v>
      </c>
      <c r="AV293" s="4"/>
      <c r="AW293" s="4"/>
      <c r="AX293" s="4"/>
      <c r="AY293" s="4"/>
      <c r="AZ293" s="4"/>
      <c r="BA293" s="4"/>
      <c r="BB293" s="4"/>
      <c r="BC293" s="4"/>
      <c r="BD293" s="4"/>
      <c r="BE293" s="84"/>
      <c r="BF293" s="84"/>
      <c r="BG293" s="84"/>
      <c r="BH293" s="84"/>
      <c r="BI293" s="84"/>
      <c r="BJ293" s="84"/>
      <c r="BK293" s="84"/>
      <c r="BL293" s="84"/>
      <c r="BM293" s="84"/>
      <c r="BN293" s="84"/>
      <c r="BO293" s="84"/>
      <c r="BP293" s="84"/>
      <c r="BQ293" s="84"/>
      <c r="BR293" s="84"/>
      <c r="BS293" s="84"/>
      <c r="BT293" s="84"/>
      <c r="BU293" s="84"/>
      <c r="BV293" s="84"/>
      <c r="BW293" s="84"/>
      <c r="BX293" s="84"/>
      <c r="BY293" s="84"/>
      <c r="BZ293" s="84"/>
      <c r="CA293" s="84"/>
      <c r="CB293" s="84"/>
      <c r="CC293" s="84"/>
      <c r="CD293" s="84"/>
    </row>
    <row r="294" spans="1:82" s="5" customFormat="1" ht="9.9499999999999993" customHeight="1">
      <c r="A294" s="48">
        <v>288</v>
      </c>
      <c r="B294" s="31" t="s">
        <v>257</v>
      </c>
      <c r="C294" s="1" t="s">
        <v>264</v>
      </c>
      <c r="D294" s="20">
        <v>25</v>
      </c>
      <c r="E294" s="20"/>
      <c r="F294" s="20"/>
      <c r="G294" s="20"/>
      <c r="H294" s="20"/>
      <c r="I294" s="20">
        <v>43</v>
      </c>
      <c r="J294" s="20"/>
      <c r="K294" s="20"/>
      <c r="L294" s="20"/>
      <c r="M294" s="164"/>
      <c r="N294" s="222"/>
      <c r="O294" s="197"/>
      <c r="P294" s="17"/>
      <c r="Q294" s="17"/>
      <c r="R294" s="17"/>
      <c r="S294" s="20"/>
      <c r="T294" s="20"/>
      <c r="U294" s="20">
        <v>405.74900000000002</v>
      </c>
      <c r="V294" s="20">
        <v>439</v>
      </c>
      <c r="W294" s="20">
        <v>457</v>
      </c>
      <c r="X294" s="20">
        <v>410</v>
      </c>
      <c r="Y294" s="20">
        <v>402</v>
      </c>
      <c r="Z294" s="20">
        <v>617</v>
      </c>
      <c r="AA294" s="20">
        <v>776</v>
      </c>
      <c r="AB294" s="20">
        <v>756</v>
      </c>
      <c r="AC294" s="20">
        <v>814</v>
      </c>
      <c r="AD294" s="20">
        <v>929</v>
      </c>
      <c r="AE294" s="20">
        <v>856</v>
      </c>
      <c r="AF294" s="20">
        <v>810</v>
      </c>
      <c r="AG294" s="20">
        <v>688</v>
      </c>
      <c r="AH294" s="20">
        <v>711</v>
      </c>
      <c r="AI294" s="20">
        <v>405</v>
      </c>
      <c r="AJ294" s="20">
        <v>680</v>
      </c>
      <c r="AK294" s="20">
        <v>755</v>
      </c>
      <c r="AL294" s="20">
        <v>760</v>
      </c>
      <c r="AM294" s="21">
        <v>729</v>
      </c>
      <c r="AN294" s="21"/>
      <c r="AO294" s="21"/>
      <c r="AP294" s="21"/>
      <c r="AQ294" s="36" t="s">
        <v>264</v>
      </c>
      <c r="AR294" s="36" t="s">
        <v>257</v>
      </c>
      <c r="AS294" s="71" t="s">
        <v>261</v>
      </c>
      <c r="AT294" s="74" t="s">
        <v>328</v>
      </c>
      <c r="AV294" s="4"/>
      <c r="AW294" s="4"/>
      <c r="AX294" s="4"/>
      <c r="AY294" s="4"/>
      <c r="AZ294" s="4"/>
      <c r="BA294" s="4"/>
      <c r="BB294" s="4"/>
      <c r="BC294" s="4"/>
      <c r="BD294" s="4"/>
      <c r="BE294" s="84"/>
      <c r="BF294" s="84"/>
      <c r="BG294" s="84"/>
      <c r="BH294" s="84"/>
      <c r="BI294" s="84"/>
      <c r="BJ294" s="84"/>
      <c r="BK294" s="84"/>
      <c r="BL294" s="84"/>
      <c r="BM294" s="84"/>
      <c r="BN294" s="84"/>
      <c r="BO294" s="84"/>
      <c r="BP294" s="84"/>
      <c r="BQ294" s="84"/>
      <c r="BR294" s="84"/>
      <c r="BS294" s="84"/>
      <c r="BT294" s="84"/>
      <c r="BU294" s="84"/>
      <c r="BV294" s="84"/>
      <c r="BW294" s="84"/>
      <c r="BX294" s="84"/>
      <c r="BY294" s="84"/>
      <c r="BZ294" s="84"/>
      <c r="CA294" s="84"/>
      <c r="CB294" s="84"/>
      <c r="CC294" s="84"/>
      <c r="CD294" s="84"/>
    </row>
    <row r="295" spans="1:82" s="5" customFormat="1" ht="9.9499999999999993" customHeight="1">
      <c r="A295" s="48">
        <v>289</v>
      </c>
      <c r="B295" s="79" t="s">
        <v>257</v>
      </c>
      <c r="C295" s="26" t="s">
        <v>281</v>
      </c>
      <c r="D295" s="23">
        <f>D293+D294</f>
        <v>3515</v>
      </c>
      <c r="E295" s="23"/>
      <c r="F295" s="23"/>
      <c r="G295" s="23"/>
      <c r="H295" s="23"/>
      <c r="I295" s="23">
        <f>I293+I294</f>
        <v>4762</v>
      </c>
      <c r="J295" s="23"/>
      <c r="K295" s="23"/>
      <c r="L295" s="23"/>
      <c r="M295" s="173"/>
      <c r="N295" s="222"/>
      <c r="O295" s="199"/>
      <c r="P295" s="23"/>
      <c r="Q295" s="23"/>
      <c r="R295" s="23"/>
      <c r="S295" s="23"/>
      <c r="T295" s="23"/>
      <c r="U295" s="23">
        <f t="shared" ref="U295:AL295" si="33">U293+U294</f>
        <v>2290.1109999999999</v>
      </c>
      <c r="V295" s="23">
        <f t="shared" si="33"/>
        <v>2314</v>
      </c>
      <c r="W295" s="23">
        <f t="shared" si="33"/>
        <v>2281</v>
      </c>
      <c r="X295" s="23">
        <f t="shared" si="33"/>
        <v>2251</v>
      </c>
      <c r="Y295" s="23">
        <f t="shared" si="33"/>
        <v>2206</v>
      </c>
      <c r="Z295" s="23">
        <f t="shared" si="33"/>
        <v>2898</v>
      </c>
      <c r="AA295" s="23">
        <f t="shared" si="33"/>
        <v>3395</v>
      </c>
      <c r="AB295" s="23">
        <f t="shared" si="33"/>
        <v>3307</v>
      </c>
      <c r="AC295" s="23">
        <f t="shared" si="33"/>
        <v>3515</v>
      </c>
      <c r="AD295" s="23">
        <f t="shared" si="33"/>
        <v>3931</v>
      </c>
      <c r="AE295" s="23">
        <f t="shared" si="33"/>
        <v>3951</v>
      </c>
      <c r="AF295" s="23">
        <f t="shared" si="33"/>
        <v>3739</v>
      </c>
      <c r="AG295" s="23">
        <f t="shared" si="33"/>
        <v>3343</v>
      </c>
      <c r="AH295" s="23">
        <f t="shared" si="33"/>
        <v>3417</v>
      </c>
      <c r="AI295" s="23">
        <f t="shared" si="33"/>
        <v>2394</v>
      </c>
      <c r="AJ295" s="23">
        <f t="shared" si="33"/>
        <v>3335</v>
      </c>
      <c r="AK295" s="23">
        <f t="shared" si="33"/>
        <v>3529</v>
      </c>
      <c r="AL295" s="23">
        <f t="shared" si="33"/>
        <v>3434</v>
      </c>
      <c r="AM295" s="24"/>
      <c r="AN295" s="24"/>
      <c r="AO295" s="24"/>
      <c r="AP295" s="24"/>
      <c r="AQ295" s="44" t="s">
        <v>281</v>
      </c>
      <c r="AR295" s="44" t="s">
        <v>257</v>
      </c>
      <c r="AS295" s="72" t="s">
        <v>261</v>
      </c>
      <c r="AT295" s="73"/>
      <c r="AV295" s="4"/>
      <c r="AW295" s="4"/>
      <c r="AX295" s="4"/>
      <c r="AY295" s="4"/>
      <c r="AZ295" s="4"/>
      <c r="BA295" s="4"/>
      <c r="BB295" s="4"/>
      <c r="BC295" s="4"/>
      <c r="BD295" s="4"/>
      <c r="BE295" s="84"/>
      <c r="BF295" s="84"/>
      <c r="BG295" s="84"/>
      <c r="BH295" s="84"/>
      <c r="BI295" s="84"/>
      <c r="BJ295" s="84"/>
      <c r="BK295" s="84"/>
      <c r="BL295" s="84"/>
      <c r="BM295" s="84"/>
      <c r="BN295" s="84"/>
      <c r="BO295" s="84"/>
      <c r="BP295" s="84"/>
      <c r="BQ295" s="84"/>
      <c r="BR295" s="84"/>
      <c r="BS295" s="84"/>
      <c r="BT295" s="84"/>
      <c r="BU295" s="84"/>
      <c r="BV295" s="84"/>
      <c r="BW295" s="84"/>
      <c r="BX295" s="84"/>
      <c r="BY295" s="84"/>
      <c r="BZ295" s="84"/>
      <c r="CA295" s="84"/>
      <c r="CB295" s="84"/>
      <c r="CC295" s="84"/>
      <c r="CD295" s="84"/>
    </row>
    <row r="296" spans="1:82" s="5" customFormat="1" ht="9.9499999999999993" customHeight="1">
      <c r="A296" s="48">
        <v>290</v>
      </c>
      <c r="B296" s="79" t="s">
        <v>257</v>
      </c>
      <c r="C296" s="26" t="s">
        <v>282</v>
      </c>
      <c r="D296" s="23">
        <f>D292+D295</f>
        <v>28629</v>
      </c>
      <c r="E296" s="23"/>
      <c r="F296" s="23"/>
      <c r="G296" s="23"/>
      <c r="H296" s="23"/>
      <c r="I296" s="23">
        <f>I292+I295</f>
        <v>16863</v>
      </c>
      <c r="J296" s="23"/>
      <c r="K296" s="23"/>
      <c r="L296" s="23"/>
      <c r="M296" s="173"/>
      <c r="N296" s="222"/>
      <c r="O296" s="199"/>
      <c r="P296" s="23"/>
      <c r="Q296" s="23"/>
      <c r="R296" s="23"/>
      <c r="S296" s="23"/>
      <c r="T296" s="23"/>
      <c r="U296" s="23">
        <f t="shared" ref="U296:AL296" si="34">U292+U295</f>
        <v>9759.1270000000004</v>
      </c>
      <c r="V296" s="23">
        <f t="shared" si="34"/>
        <v>8460</v>
      </c>
      <c r="W296" s="23">
        <f t="shared" si="34"/>
        <v>8063</v>
      </c>
      <c r="X296" s="23">
        <f t="shared" si="34"/>
        <v>8066</v>
      </c>
      <c r="Y296" s="23">
        <f t="shared" si="34"/>
        <v>7252</v>
      </c>
      <c r="Z296" s="23">
        <f t="shared" si="34"/>
        <v>8330</v>
      </c>
      <c r="AA296" s="23">
        <f t="shared" si="34"/>
        <v>8065</v>
      </c>
      <c r="AB296" s="23">
        <f t="shared" si="34"/>
        <v>7951</v>
      </c>
      <c r="AC296" s="23">
        <f t="shared" si="34"/>
        <v>8009</v>
      </c>
      <c r="AD296" s="23">
        <f t="shared" si="34"/>
        <v>8312</v>
      </c>
      <c r="AE296" s="23">
        <f t="shared" si="34"/>
        <v>8002</v>
      </c>
      <c r="AF296" s="23">
        <f t="shared" si="34"/>
        <v>6985</v>
      </c>
      <c r="AG296" s="23">
        <f t="shared" si="34"/>
        <v>6514</v>
      </c>
      <c r="AH296" s="23">
        <f t="shared" si="34"/>
        <v>6766</v>
      </c>
      <c r="AI296" s="23">
        <f t="shared" si="34"/>
        <v>3233</v>
      </c>
      <c r="AJ296" s="23">
        <f t="shared" si="34"/>
        <v>6191</v>
      </c>
      <c r="AK296" s="23">
        <f t="shared" si="34"/>
        <v>7296</v>
      </c>
      <c r="AL296" s="23">
        <f t="shared" si="34"/>
        <v>7195</v>
      </c>
      <c r="AM296" s="24"/>
      <c r="AN296" s="24"/>
      <c r="AO296" s="24"/>
      <c r="AP296" s="24"/>
      <c r="AQ296" s="44" t="s">
        <v>282</v>
      </c>
      <c r="AR296" s="44" t="s">
        <v>257</v>
      </c>
      <c r="AS296" s="72" t="s">
        <v>261</v>
      </c>
      <c r="AT296" s="73"/>
      <c r="AV296" s="4"/>
      <c r="AW296" s="4"/>
      <c r="AX296" s="4"/>
      <c r="AY296" s="4"/>
      <c r="AZ296" s="4"/>
      <c r="BA296" s="4"/>
      <c r="BB296" s="4"/>
      <c r="BC296" s="4"/>
      <c r="BD296" s="4"/>
      <c r="BE296" s="84"/>
      <c r="BF296" s="84"/>
      <c r="BG296" s="84"/>
      <c r="BH296" s="84"/>
      <c r="BI296" s="84"/>
      <c r="BJ296" s="84"/>
      <c r="BK296" s="84"/>
      <c r="BL296" s="84"/>
      <c r="BM296" s="84"/>
      <c r="BN296" s="84"/>
      <c r="BO296" s="84"/>
      <c r="BP296" s="84"/>
      <c r="BQ296" s="84"/>
      <c r="BR296" s="84"/>
      <c r="BS296" s="84"/>
      <c r="BT296" s="84"/>
      <c r="BU296" s="84"/>
      <c r="BV296" s="84"/>
      <c r="BW296" s="84"/>
      <c r="BX296" s="84"/>
      <c r="BY296" s="84"/>
      <c r="BZ296" s="84"/>
      <c r="CA296" s="84"/>
      <c r="CB296" s="84"/>
      <c r="CC296" s="84"/>
      <c r="CD296" s="84"/>
    </row>
    <row r="297" spans="1:82" s="5" customFormat="1" ht="9.9499999999999993" customHeight="1">
      <c r="A297" s="48">
        <v>291</v>
      </c>
      <c r="B297" s="31" t="s">
        <v>257</v>
      </c>
      <c r="C297" s="1" t="s">
        <v>318</v>
      </c>
      <c r="D297" s="20">
        <v>358.928</v>
      </c>
      <c r="E297" s="20"/>
      <c r="F297" s="20"/>
      <c r="G297" s="20"/>
      <c r="H297" s="20"/>
      <c r="I297" s="20">
        <v>317.74599999999998</v>
      </c>
      <c r="J297" s="20"/>
      <c r="K297" s="20"/>
      <c r="L297" s="20"/>
      <c r="M297" s="164"/>
      <c r="N297" s="222">
        <v>380.58699999999999</v>
      </c>
      <c r="O297" s="197"/>
      <c r="P297" s="17"/>
      <c r="Q297" s="17"/>
      <c r="R297" s="17"/>
      <c r="S297" s="20">
        <v>396.21499999999997</v>
      </c>
      <c r="T297" s="20"/>
      <c r="U297" s="20"/>
      <c r="V297" s="20"/>
      <c r="W297" s="20"/>
      <c r="X297" s="20">
        <v>386.077</v>
      </c>
      <c r="Y297" s="20">
        <v>378.661</v>
      </c>
      <c r="Z297" s="20">
        <v>464.84800000000001</v>
      </c>
      <c r="AA297" s="20">
        <v>457</v>
      </c>
      <c r="AB297" s="20">
        <v>436</v>
      </c>
      <c r="AC297" s="20">
        <v>407</v>
      </c>
      <c r="AD297" s="20">
        <v>402</v>
      </c>
      <c r="AE297" s="20">
        <v>404</v>
      </c>
      <c r="AF297" s="20">
        <v>358</v>
      </c>
      <c r="AG297" s="20">
        <v>354</v>
      </c>
      <c r="AH297" s="20">
        <v>326</v>
      </c>
      <c r="AI297" s="20">
        <v>310</v>
      </c>
      <c r="AJ297" s="20">
        <v>371</v>
      </c>
      <c r="AK297" s="20">
        <v>377</v>
      </c>
      <c r="AL297" s="20">
        <v>376</v>
      </c>
      <c r="AM297" s="21"/>
      <c r="AN297" s="21"/>
      <c r="AO297" s="21"/>
      <c r="AP297" s="21"/>
      <c r="AQ297" s="36" t="s">
        <v>318</v>
      </c>
      <c r="AR297" s="36" t="s">
        <v>257</v>
      </c>
      <c r="AS297" s="71" t="s">
        <v>311</v>
      </c>
      <c r="AT297" s="74" t="s">
        <v>325</v>
      </c>
      <c r="AV297" s="4"/>
      <c r="AW297" s="4"/>
      <c r="AX297" s="4"/>
      <c r="AY297" s="4"/>
      <c r="AZ297" s="4"/>
      <c r="BA297" s="4"/>
      <c r="BB297" s="4"/>
      <c r="BC297" s="4"/>
      <c r="BD297" s="4"/>
      <c r="BE297" s="84"/>
      <c r="BF297" s="84"/>
      <c r="BG297" s="84"/>
      <c r="BH297" s="84"/>
      <c r="BI297" s="84"/>
      <c r="BJ297" s="84"/>
      <c r="BK297" s="84"/>
      <c r="BL297" s="84"/>
      <c r="BM297" s="84"/>
      <c r="BN297" s="84"/>
      <c r="BO297" s="84"/>
      <c r="BP297" s="84"/>
      <c r="BQ297" s="84"/>
      <c r="BR297" s="84"/>
      <c r="BS297" s="84"/>
      <c r="BT297" s="84"/>
      <c r="BU297" s="84"/>
      <c r="BV297" s="84"/>
      <c r="BW297" s="84"/>
      <c r="BX297" s="84"/>
      <c r="BY297" s="84"/>
      <c r="BZ297" s="84"/>
      <c r="CA297" s="84"/>
      <c r="CB297" s="84"/>
      <c r="CC297" s="84"/>
      <c r="CD297" s="84"/>
    </row>
    <row r="298" spans="1:82" s="5" customFormat="1" ht="9.9499999999999993" customHeight="1">
      <c r="A298" s="48">
        <v>292</v>
      </c>
      <c r="B298" s="31" t="s">
        <v>257</v>
      </c>
      <c r="C298" s="51" t="s">
        <v>319</v>
      </c>
      <c r="D298" s="20">
        <v>110.49624</v>
      </c>
      <c r="E298" s="20"/>
      <c r="F298" s="20"/>
      <c r="G298" s="20"/>
      <c r="H298" s="20"/>
      <c r="I298" s="20">
        <v>132.51893000000001</v>
      </c>
      <c r="J298" s="20"/>
      <c r="K298" s="20"/>
      <c r="L298" s="20"/>
      <c r="M298" s="164"/>
      <c r="N298" s="222">
        <v>189.87655000000001</v>
      </c>
      <c r="O298" s="197"/>
      <c r="P298" s="17"/>
      <c r="Q298" s="17"/>
      <c r="R298" s="17"/>
      <c r="S298" s="20">
        <v>205.50954999999999</v>
      </c>
      <c r="T298" s="20"/>
      <c r="U298" s="20"/>
      <c r="V298" s="20"/>
      <c r="W298" s="20"/>
      <c r="X298" s="20">
        <v>232.8518</v>
      </c>
      <c r="Y298" s="20">
        <v>228.39936</v>
      </c>
      <c r="Z298" s="20">
        <v>291.41142000000002</v>
      </c>
      <c r="AA298" s="20">
        <v>295</v>
      </c>
      <c r="AB298" s="20">
        <v>299</v>
      </c>
      <c r="AC298" s="20">
        <v>302</v>
      </c>
      <c r="AD298" s="20">
        <v>319</v>
      </c>
      <c r="AE298" s="20">
        <v>331</v>
      </c>
      <c r="AF298" s="20">
        <v>312</v>
      </c>
      <c r="AG298" s="20">
        <v>306</v>
      </c>
      <c r="AH298" s="20">
        <v>252</v>
      </c>
      <c r="AI298" s="20">
        <v>215</v>
      </c>
      <c r="AJ298" s="20">
        <v>165</v>
      </c>
      <c r="AK298" s="20">
        <v>173</v>
      </c>
      <c r="AL298" s="20">
        <v>182</v>
      </c>
      <c r="AM298" s="21"/>
      <c r="AN298" s="21"/>
      <c r="AO298" s="21"/>
      <c r="AP298" s="21"/>
      <c r="AQ298" s="36" t="s">
        <v>319</v>
      </c>
      <c r="AR298" s="36" t="s">
        <v>257</v>
      </c>
      <c r="AS298" s="71" t="s">
        <v>311</v>
      </c>
      <c r="AT298" s="74" t="s">
        <v>325</v>
      </c>
      <c r="AV298" s="4"/>
      <c r="AW298" s="4"/>
      <c r="AX298" s="4"/>
      <c r="AY298" s="4"/>
      <c r="AZ298" s="4"/>
      <c r="BA298" s="4"/>
      <c r="BB298" s="4"/>
      <c r="BC298" s="4"/>
      <c r="BD298" s="4"/>
      <c r="BE298" s="84"/>
      <c r="BF298" s="84"/>
      <c r="BG298" s="84"/>
      <c r="BH298" s="84"/>
      <c r="BI298" s="84"/>
      <c r="BJ298" s="84"/>
      <c r="BK298" s="84"/>
      <c r="BL298" s="84"/>
      <c r="BM298" s="84"/>
      <c r="BN298" s="84"/>
      <c r="BO298" s="84"/>
      <c r="BP298" s="84"/>
      <c r="BQ298" s="84"/>
      <c r="BR298" s="84"/>
      <c r="BS298" s="84"/>
      <c r="BT298" s="84"/>
      <c r="BU298" s="84"/>
      <c r="BV298" s="84"/>
      <c r="BW298" s="84"/>
      <c r="BX298" s="84"/>
      <c r="BY298" s="84"/>
      <c r="BZ298" s="84"/>
      <c r="CA298" s="84"/>
      <c r="CB298" s="84"/>
      <c r="CC298" s="84"/>
      <c r="CD298" s="84"/>
    </row>
    <row r="299" spans="1:82" s="5" customFormat="1" ht="9.9499999999999993" customHeight="1">
      <c r="A299" s="48">
        <v>293</v>
      </c>
      <c r="B299" s="31" t="s">
        <v>257</v>
      </c>
      <c r="C299" s="1" t="s">
        <v>305</v>
      </c>
      <c r="D299" s="20"/>
      <c r="E299" s="20"/>
      <c r="F299" s="20"/>
      <c r="G299" s="20"/>
      <c r="H299" s="20">
        <v>1768</v>
      </c>
      <c r="I299" s="20">
        <v>1762.8</v>
      </c>
      <c r="J299" s="20">
        <v>1805.8</v>
      </c>
      <c r="K299" s="20">
        <v>1894.3</v>
      </c>
      <c r="L299" s="20">
        <v>2097.9</v>
      </c>
      <c r="M299" s="164">
        <v>2161.6</v>
      </c>
      <c r="N299" s="222">
        <v>2193.4</v>
      </c>
      <c r="O299" s="191">
        <v>2224.5</v>
      </c>
      <c r="P299" s="20">
        <v>2214.9</v>
      </c>
      <c r="Q299" s="20">
        <v>2150.1999999999998</v>
      </c>
      <c r="R299" s="20">
        <v>2098.3000000000002</v>
      </c>
      <c r="S299" s="20">
        <v>2053.9</v>
      </c>
      <c r="T299" s="20">
        <v>1982</v>
      </c>
      <c r="U299" s="20">
        <v>1877</v>
      </c>
      <c r="V299" s="20">
        <v>1774</v>
      </c>
      <c r="W299" s="20">
        <v>1691.1</v>
      </c>
      <c r="X299" s="20">
        <v>1628.6</v>
      </c>
      <c r="Y299" s="20">
        <v>1517</v>
      </c>
      <c r="Z299" s="20">
        <v>1648</v>
      </c>
      <c r="AA299" s="20">
        <v>1984</v>
      </c>
      <c r="AB299" s="20">
        <v>1884</v>
      </c>
      <c r="AC299" s="20">
        <v>1834</v>
      </c>
      <c r="AD299" s="20">
        <v>1842</v>
      </c>
      <c r="AE299" s="20">
        <v>1930</v>
      </c>
      <c r="AF299" s="20">
        <v>1966</v>
      </c>
      <c r="AG299" s="20">
        <v>1893</v>
      </c>
      <c r="AH299" s="20">
        <v>1938</v>
      </c>
      <c r="AI299" s="20">
        <v>2003</v>
      </c>
      <c r="AJ299" s="20">
        <v>2111</v>
      </c>
      <c r="AK299" s="20">
        <v>2297</v>
      </c>
      <c r="AL299" s="20">
        <v>2313</v>
      </c>
      <c r="AM299" s="21">
        <v>2280</v>
      </c>
      <c r="AN299" s="21"/>
      <c r="AO299" s="21"/>
      <c r="AP299" s="21"/>
      <c r="AQ299" s="36" t="s">
        <v>305</v>
      </c>
      <c r="AR299" s="36" t="s">
        <v>257</v>
      </c>
      <c r="AS299" s="71" t="s">
        <v>312</v>
      </c>
      <c r="AT299" s="74" t="s">
        <v>320</v>
      </c>
      <c r="AV299" s="4"/>
      <c r="AW299" s="4"/>
      <c r="AX299" s="4"/>
      <c r="AY299" s="4"/>
      <c r="AZ299" s="4"/>
      <c r="BA299" s="4"/>
      <c r="BB299" s="4"/>
      <c r="BC299" s="4"/>
      <c r="BD299" s="4"/>
      <c r="BE299" s="84"/>
      <c r="BF299" s="84"/>
      <c r="BG299" s="84"/>
      <c r="BH299" s="84"/>
      <c r="BI299" s="84"/>
      <c r="BJ299" s="84"/>
      <c r="BK299" s="84"/>
      <c r="BL299" s="84"/>
      <c r="BM299" s="84"/>
      <c r="BN299" s="84"/>
      <c r="BO299" s="84"/>
      <c r="BP299" s="84"/>
      <c r="BQ299" s="84"/>
      <c r="BR299" s="84"/>
      <c r="BS299" s="84"/>
      <c r="BT299" s="84"/>
      <c r="BU299" s="84"/>
      <c r="BV299" s="84"/>
      <c r="BW299" s="84"/>
      <c r="BX299" s="84"/>
      <c r="BY299" s="84"/>
      <c r="BZ299" s="84"/>
      <c r="CA299" s="84"/>
      <c r="CB299" s="84"/>
      <c r="CC299" s="84"/>
      <c r="CD299" s="84"/>
    </row>
    <row r="300" spans="1:82" s="5" customFormat="1" ht="9.9499999999999993" customHeight="1">
      <c r="A300" s="48">
        <v>294</v>
      </c>
      <c r="B300" s="31" t="s">
        <v>257</v>
      </c>
      <c r="C300" s="1" t="s">
        <v>274</v>
      </c>
      <c r="D300" s="20"/>
      <c r="E300" s="20"/>
      <c r="F300" s="20"/>
      <c r="G300" s="20"/>
      <c r="H300" s="20">
        <v>2412.6999999999998</v>
      </c>
      <c r="I300" s="20">
        <v>3096.2</v>
      </c>
      <c r="J300" s="20">
        <v>3193.6</v>
      </c>
      <c r="K300" s="20">
        <v>4521.6000000000004</v>
      </c>
      <c r="L300" s="20">
        <v>4908.7</v>
      </c>
      <c r="M300" s="164">
        <v>5149.1000000000004</v>
      </c>
      <c r="N300" s="222">
        <v>5966.9</v>
      </c>
      <c r="O300" s="191">
        <v>6567.5</v>
      </c>
      <c r="P300" s="20">
        <v>6836.2</v>
      </c>
      <c r="Q300" s="20">
        <v>6864.1</v>
      </c>
      <c r="R300" s="20">
        <v>6951.7</v>
      </c>
      <c r="S300" s="20">
        <v>7166.9</v>
      </c>
      <c r="T300" s="20">
        <v>7404.8</v>
      </c>
      <c r="U300" s="20">
        <v>7682.7</v>
      </c>
      <c r="V300" s="20">
        <v>7895.5</v>
      </c>
      <c r="W300" s="20">
        <v>7931.9</v>
      </c>
      <c r="X300" s="20">
        <v>8011.3</v>
      </c>
      <c r="Y300" s="20">
        <v>8024.3</v>
      </c>
      <c r="Z300" s="20">
        <v>8042</v>
      </c>
      <c r="AA300" s="20">
        <v>8094</v>
      </c>
      <c r="AB300" s="20">
        <v>8040</v>
      </c>
      <c r="AC300" s="20">
        <v>8168</v>
      </c>
      <c r="AD300" s="20">
        <v>8291</v>
      </c>
      <c r="AE300" s="20">
        <v>8483</v>
      </c>
      <c r="AF300" s="20">
        <v>8216</v>
      </c>
      <c r="AG300" s="20">
        <v>7710</v>
      </c>
      <c r="AH300" s="20">
        <v>7503</v>
      </c>
      <c r="AI300" s="20">
        <v>7618</v>
      </c>
      <c r="AJ300" s="20">
        <v>8278</v>
      </c>
      <c r="AK300" s="20">
        <v>8606</v>
      </c>
      <c r="AL300" s="20">
        <v>8679</v>
      </c>
      <c r="AM300" s="21">
        <v>9045</v>
      </c>
      <c r="AN300" s="21"/>
      <c r="AO300" s="21"/>
      <c r="AP300" s="21"/>
      <c r="AQ300" s="36" t="s">
        <v>274</v>
      </c>
      <c r="AR300" s="36" t="s">
        <v>257</v>
      </c>
      <c r="AS300" s="71" t="s">
        <v>313</v>
      </c>
      <c r="AT300" s="74"/>
      <c r="AV300" s="4"/>
      <c r="AW300" s="4"/>
      <c r="AX300" s="4"/>
      <c r="AY300" s="4"/>
      <c r="AZ300" s="4"/>
      <c r="BA300" s="4"/>
      <c r="BB300" s="4"/>
      <c r="BC300" s="4"/>
      <c r="BD300" s="4"/>
      <c r="BE300" s="84"/>
      <c r="BF300" s="84"/>
      <c r="BG300" s="84"/>
      <c r="BH300" s="84"/>
      <c r="BI300" s="84"/>
      <c r="BJ300" s="84"/>
      <c r="BK300" s="84"/>
      <c r="BL300" s="84"/>
      <c r="BM300" s="84"/>
      <c r="BN300" s="84"/>
      <c r="BO300" s="84"/>
      <c r="BP300" s="84"/>
      <c r="BQ300" s="84"/>
      <c r="BR300" s="84"/>
      <c r="BS300" s="84"/>
      <c r="BT300" s="84"/>
      <c r="BU300" s="84"/>
      <c r="BV300" s="84"/>
      <c r="BW300" s="84"/>
      <c r="BX300" s="84"/>
      <c r="BY300" s="84"/>
      <c r="BZ300" s="84"/>
      <c r="CA300" s="84"/>
      <c r="CB300" s="84"/>
      <c r="CC300" s="84"/>
      <c r="CD300" s="84"/>
    </row>
    <row r="301" spans="1:82" s="5" customFormat="1" ht="9.9499999999999993" customHeight="1">
      <c r="A301" s="48">
        <v>295</v>
      </c>
      <c r="B301" s="31" t="s">
        <v>257</v>
      </c>
      <c r="C301" s="1" t="s">
        <v>306</v>
      </c>
      <c r="D301" s="20">
        <v>250036</v>
      </c>
      <c r="E301" s="20"/>
      <c r="F301" s="20"/>
      <c r="G301" s="20"/>
      <c r="H301" s="20"/>
      <c r="I301" s="20">
        <v>212219</v>
      </c>
      <c r="J301" s="20">
        <v>209931</v>
      </c>
      <c r="K301" s="20">
        <v>208773</v>
      </c>
      <c r="L301" s="20">
        <v>233227</v>
      </c>
      <c r="M301" s="164">
        <v>241437</v>
      </c>
      <c r="N301" s="222">
        <v>250489</v>
      </c>
      <c r="O301" s="191">
        <v>260773</v>
      </c>
      <c r="P301" s="20">
        <v>263673</v>
      </c>
      <c r="Q301" s="20">
        <v>264757</v>
      </c>
      <c r="R301" s="20">
        <v>262783</v>
      </c>
      <c r="S301" s="20">
        <v>264002</v>
      </c>
      <c r="T301" s="20">
        <v>263378</v>
      </c>
      <c r="U301" s="20">
        <v>258830</v>
      </c>
      <c r="V301" s="20">
        <v>252347</v>
      </c>
      <c r="W301" s="20">
        <v>249485</v>
      </c>
      <c r="X301" s="20">
        <v>248470</v>
      </c>
      <c r="Y301" s="20">
        <v>244018</v>
      </c>
      <c r="Z301" s="20">
        <v>264631</v>
      </c>
      <c r="AA301" s="20">
        <v>270527</v>
      </c>
      <c r="AB301" s="20">
        <v>267244</v>
      </c>
      <c r="AC301" s="20">
        <v>267331</v>
      </c>
      <c r="AD301" s="20">
        <v>265065</v>
      </c>
      <c r="AE301" s="20">
        <v>266929</v>
      </c>
      <c r="AF301" s="20">
        <v>265129</v>
      </c>
      <c r="AG301" s="20">
        <v>259109</v>
      </c>
      <c r="AH301" s="20">
        <v>253038</v>
      </c>
      <c r="AI301" s="20">
        <v>240100</v>
      </c>
      <c r="AJ301" s="20">
        <v>255195</v>
      </c>
      <c r="AK301" s="20">
        <v>263588</v>
      </c>
      <c r="AL301" s="20">
        <v>261135</v>
      </c>
      <c r="AM301" s="21">
        <v>271014</v>
      </c>
      <c r="AN301" s="21"/>
      <c r="AO301" s="21"/>
      <c r="AP301" s="21"/>
      <c r="AQ301" s="36" t="s">
        <v>306</v>
      </c>
      <c r="AR301" s="36" t="s">
        <v>257</v>
      </c>
      <c r="AS301" s="71" t="s">
        <v>313</v>
      </c>
      <c r="AT301" s="74" t="s">
        <v>331</v>
      </c>
      <c r="AV301" s="4"/>
      <c r="AW301" s="4"/>
      <c r="AX301" s="4"/>
      <c r="AY301" s="4"/>
      <c r="AZ301" s="4"/>
      <c r="BA301" s="4"/>
      <c r="BB301" s="4"/>
      <c r="BC301" s="4"/>
      <c r="BD301" s="4"/>
      <c r="BE301" s="84"/>
      <c r="BF301" s="84"/>
      <c r="BG301" s="84"/>
      <c r="BH301" s="84"/>
      <c r="BI301" s="84"/>
      <c r="BJ301" s="84"/>
      <c r="BK301" s="84"/>
      <c r="BL301" s="84"/>
      <c r="BM301" s="84"/>
      <c r="BN301" s="84"/>
      <c r="BO301" s="84"/>
      <c r="BP301" s="84"/>
      <c r="BQ301" s="84"/>
      <c r="BR301" s="84"/>
      <c r="BS301" s="84"/>
      <c r="BT301" s="84"/>
      <c r="BU301" s="84"/>
      <c r="BV301" s="84"/>
      <c r="BW301" s="84"/>
      <c r="BX301" s="84"/>
      <c r="BY301" s="84"/>
      <c r="BZ301" s="84"/>
      <c r="CA301" s="84"/>
      <c r="CB301" s="84"/>
      <c r="CC301" s="84"/>
      <c r="CD301" s="84"/>
    </row>
    <row r="302" spans="1:82" s="5" customFormat="1" ht="9.9499999999999993" customHeight="1">
      <c r="A302" s="48">
        <v>296</v>
      </c>
      <c r="B302" s="31"/>
      <c r="C302" s="1"/>
      <c r="D302" s="20"/>
      <c r="E302" s="20"/>
      <c r="F302" s="20"/>
      <c r="G302" s="20"/>
      <c r="H302" s="20"/>
      <c r="I302" s="20"/>
      <c r="J302" s="20"/>
      <c r="K302" s="20"/>
      <c r="L302" s="20"/>
      <c r="M302" s="164"/>
      <c r="N302" s="222"/>
      <c r="O302" s="191"/>
      <c r="P302" s="20"/>
      <c r="Q302" s="20"/>
      <c r="R302" s="20"/>
      <c r="S302" s="20"/>
      <c r="T302" s="20"/>
      <c r="U302" s="20"/>
      <c r="V302" s="20"/>
      <c r="W302" s="20"/>
      <c r="X302" s="20"/>
      <c r="Y302" s="20"/>
      <c r="Z302" s="20"/>
      <c r="AA302" s="20"/>
      <c r="AB302" s="20"/>
      <c r="AC302" s="20"/>
      <c r="AD302" s="20"/>
      <c r="AE302" s="21"/>
      <c r="AF302" s="20"/>
      <c r="AG302" s="21"/>
      <c r="AH302" s="21"/>
      <c r="AI302" s="21"/>
      <c r="AJ302" s="21"/>
      <c r="AK302" s="21"/>
      <c r="AL302" s="21"/>
      <c r="AM302" s="21"/>
      <c r="AN302" s="21"/>
      <c r="AO302" s="21"/>
      <c r="AP302" s="21"/>
      <c r="AQ302" s="36"/>
      <c r="AR302" s="36"/>
      <c r="AS302" s="71"/>
      <c r="AT302" s="74"/>
      <c r="AV302" s="4"/>
      <c r="AW302" s="4"/>
      <c r="AX302" s="4"/>
      <c r="AY302" s="4"/>
      <c r="AZ302" s="4"/>
      <c r="BA302" s="4"/>
      <c r="BB302" s="4"/>
      <c r="BC302" s="4"/>
      <c r="BD302" s="4"/>
      <c r="BE302" s="84"/>
      <c r="BF302" s="84"/>
      <c r="BG302" s="84"/>
      <c r="BH302" s="84"/>
      <c r="BI302" s="84"/>
      <c r="BJ302" s="84"/>
      <c r="BK302" s="84"/>
      <c r="BL302" s="84"/>
      <c r="BM302" s="84"/>
      <c r="BN302" s="84"/>
      <c r="BO302" s="84"/>
      <c r="BP302" s="84"/>
      <c r="BQ302" s="84"/>
      <c r="BR302" s="84"/>
      <c r="BS302" s="84"/>
      <c r="BT302" s="84"/>
      <c r="BU302" s="84"/>
      <c r="BV302" s="84"/>
      <c r="BW302" s="84"/>
      <c r="BX302" s="84"/>
      <c r="BY302" s="84"/>
      <c r="BZ302" s="84"/>
      <c r="CA302" s="84"/>
      <c r="CB302" s="84"/>
      <c r="CC302" s="84"/>
      <c r="CD302" s="84"/>
    </row>
    <row r="303" spans="1:82" s="5" customFormat="1" ht="9.9499999999999993" customHeight="1">
      <c r="A303" s="48">
        <v>297</v>
      </c>
      <c r="B303" s="31" t="s">
        <v>113</v>
      </c>
      <c r="C303" s="1" t="s">
        <v>6</v>
      </c>
      <c r="D303" s="20">
        <v>27911</v>
      </c>
      <c r="E303" s="20">
        <v>28537</v>
      </c>
      <c r="F303" s="20">
        <v>29078</v>
      </c>
      <c r="G303" s="20">
        <v>29943</v>
      </c>
      <c r="H303" s="20">
        <v>30763</v>
      </c>
      <c r="I303" s="20">
        <v>31359</v>
      </c>
      <c r="J303" s="20">
        <v>32310</v>
      </c>
      <c r="K303" s="20">
        <v>34166</v>
      </c>
      <c r="L303" s="20">
        <v>37067</v>
      </c>
      <c r="M303" s="164">
        <v>39789</v>
      </c>
      <c r="N303" s="222">
        <v>42854</v>
      </c>
      <c r="O303" s="191">
        <v>45762</v>
      </c>
      <c r="P303" s="20">
        <v>47719</v>
      </c>
      <c r="Q303" s="20">
        <v>49077</v>
      </c>
      <c r="R303" s="20">
        <v>51703</v>
      </c>
      <c r="S303" s="20">
        <v>53956</v>
      </c>
      <c r="T303" s="20">
        <v>55861</v>
      </c>
      <c r="U303" s="20">
        <v>56811</v>
      </c>
      <c r="V303" s="20">
        <v>56180</v>
      </c>
      <c r="W303" s="20">
        <v>55767</v>
      </c>
      <c r="X303" s="20">
        <v>55476</v>
      </c>
      <c r="Y303" s="20">
        <v>55048</v>
      </c>
      <c r="Z303" s="20">
        <v>54647</v>
      </c>
      <c r="AA303" s="20">
        <v>54801</v>
      </c>
      <c r="AB303" s="21">
        <v>55294</v>
      </c>
      <c r="AC303" s="20">
        <v>55376</v>
      </c>
      <c r="AD303" s="21">
        <v>55375</v>
      </c>
      <c r="AE303" s="21">
        <v>54577</v>
      </c>
      <c r="AF303" s="21">
        <v>52210</v>
      </c>
      <c r="AG303" s="21">
        <v>50705</v>
      </c>
      <c r="AH303" s="21">
        <v>49721</v>
      </c>
      <c r="AI303" s="21">
        <v>51624</v>
      </c>
      <c r="AJ303" s="21">
        <v>55042</v>
      </c>
      <c r="AK303" s="21">
        <v>57569</v>
      </c>
      <c r="AL303" s="21">
        <v>58597</v>
      </c>
      <c r="AM303" s="21"/>
      <c r="AN303" s="21"/>
      <c r="AO303" s="21"/>
      <c r="AP303" s="21"/>
      <c r="AQ303" s="36" t="s">
        <v>6</v>
      </c>
      <c r="AR303" s="36" t="s">
        <v>113</v>
      </c>
      <c r="AS303" s="74"/>
      <c r="AT303" s="74"/>
      <c r="AV303" s="4"/>
      <c r="AW303" s="4"/>
      <c r="AX303" s="4"/>
      <c r="AY303" s="4"/>
      <c r="AZ303" s="4"/>
      <c r="BA303" s="4"/>
      <c r="BB303" s="4"/>
      <c r="BC303" s="4"/>
      <c r="BD303" s="4"/>
      <c r="BE303" s="84"/>
      <c r="BF303" s="84"/>
      <c r="BG303" s="84"/>
      <c r="BH303" s="84"/>
      <c r="BI303" s="84"/>
      <c r="BJ303" s="84"/>
      <c r="BK303" s="84"/>
      <c r="BL303" s="84"/>
      <c r="BM303" s="84"/>
      <c r="BN303" s="84"/>
      <c r="BO303" s="84"/>
      <c r="BP303" s="84"/>
      <c r="BQ303" s="84"/>
      <c r="BR303" s="84"/>
      <c r="BS303" s="84"/>
      <c r="BT303" s="84"/>
      <c r="BU303" s="84"/>
      <c r="BV303" s="84"/>
      <c r="BW303" s="84"/>
      <c r="BX303" s="84"/>
      <c r="BY303" s="84"/>
      <c r="BZ303" s="84"/>
      <c r="CA303" s="84"/>
      <c r="CB303" s="84"/>
      <c r="CC303" s="84"/>
      <c r="CD303" s="84"/>
    </row>
    <row r="304" spans="1:82" s="5" customFormat="1" ht="9.9499999999999993" customHeight="1">
      <c r="A304" s="48">
        <v>298</v>
      </c>
      <c r="B304" s="31" t="s">
        <v>113</v>
      </c>
      <c r="C304" s="1" t="s">
        <v>78</v>
      </c>
      <c r="D304" s="20">
        <v>137246</v>
      </c>
      <c r="E304" s="20">
        <v>136444</v>
      </c>
      <c r="F304" s="20">
        <v>134427</v>
      </c>
      <c r="G304" s="20">
        <v>132398</v>
      </c>
      <c r="H304" s="20">
        <v>129324</v>
      </c>
      <c r="I304" s="20">
        <v>126359</v>
      </c>
      <c r="J304" s="20">
        <v>124036</v>
      </c>
      <c r="K304" s="20">
        <v>123364</v>
      </c>
      <c r="L304" s="20">
        <v>123890</v>
      </c>
      <c r="M304" s="164">
        <v>124756</v>
      </c>
      <c r="N304" s="222">
        <v>124207</v>
      </c>
      <c r="O304" s="191">
        <v>123391</v>
      </c>
      <c r="P304" s="20">
        <v>123148</v>
      </c>
      <c r="Q304" s="20">
        <v>122762</v>
      </c>
      <c r="R304" s="20">
        <v>122277</v>
      </c>
      <c r="S304" s="20">
        <v>122034</v>
      </c>
      <c r="T304" s="20">
        <v>121752</v>
      </c>
      <c r="U304" s="20">
        <v>119197</v>
      </c>
      <c r="V304" s="20">
        <v>115086</v>
      </c>
      <c r="W304" s="20">
        <v>111538</v>
      </c>
      <c r="X304" s="20">
        <v>108151</v>
      </c>
      <c r="Y304" s="20">
        <v>103978</v>
      </c>
      <c r="Z304" s="20">
        <v>99909</v>
      </c>
      <c r="AA304" s="20">
        <v>96649</v>
      </c>
      <c r="AB304" s="21">
        <v>94170</v>
      </c>
      <c r="AC304" s="20">
        <v>91867</v>
      </c>
      <c r="AD304" s="21">
        <v>88453</v>
      </c>
      <c r="AE304" s="21">
        <v>85679</v>
      </c>
      <c r="AF304" s="21">
        <v>80959</v>
      </c>
      <c r="AG304" s="21">
        <v>78175</v>
      </c>
      <c r="AH304" s="21">
        <v>75841</v>
      </c>
      <c r="AI304" s="21">
        <v>76642</v>
      </c>
      <c r="AJ304" s="21">
        <v>79011</v>
      </c>
      <c r="AK304" s="21">
        <v>80042</v>
      </c>
      <c r="AL304" s="21">
        <v>80490</v>
      </c>
      <c r="AM304" s="21"/>
      <c r="AN304" s="21"/>
      <c r="AO304" s="21"/>
      <c r="AP304" s="21"/>
      <c r="AQ304" s="36" t="s">
        <v>78</v>
      </c>
      <c r="AR304" s="36" t="s">
        <v>113</v>
      </c>
      <c r="AS304" s="74"/>
      <c r="AT304" s="74"/>
      <c r="AV304" s="4"/>
      <c r="AW304" s="4"/>
      <c r="AX304" s="4"/>
      <c r="AY304" s="4"/>
      <c r="AZ304" s="4"/>
      <c r="BA304" s="4"/>
      <c r="BB304" s="4"/>
      <c r="BC304" s="4"/>
      <c r="BD304" s="4"/>
      <c r="BE304" s="84"/>
      <c r="BF304" s="84"/>
      <c r="BG304" s="84"/>
      <c r="BH304" s="84"/>
      <c r="BI304" s="84"/>
      <c r="BJ304" s="84"/>
      <c r="BK304" s="84"/>
      <c r="BL304" s="84"/>
      <c r="BM304" s="84"/>
      <c r="BN304" s="84"/>
      <c r="BO304" s="84"/>
      <c r="BP304" s="84"/>
      <c r="BQ304" s="84"/>
      <c r="BR304" s="84"/>
      <c r="BS304" s="84"/>
      <c r="BT304" s="84"/>
      <c r="BU304" s="84"/>
      <c r="BV304" s="84"/>
      <c r="BW304" s="84"/>
      <c r="BX304" s="84"/>
      <c r="BY304" s="84"/>
      <c r="BZ304" s="84"/>
      <c r="CA304" s="84"/>
      <c r="CB304" s="84"/>
      <c r="CC304" s="84"/>
      <c r="CD304" s="84"/>
    </row>
    <row r="305" spans="1:82" s="5" customFormat="1" ht="9.9499999999999993" customHeight="1">
      <c r="A305" s="48">
        <v>299</v>
      </c>
      <c r="B305" s="31" t="s">
        <v>113</v>
      </c>
      <c r="C305" s="1" t="s">
        <v>79</v>
      </c>
      <c r="D305" s="20">
        <v>26</v>
      </c>
      <c r="E305" s="20">
        <v>27</v>
      </c>
      <c r="F305" s="20">
        <v>24</v>
      </c>
      <c r="G305" s="20">
        <v>21</v>
      </c>
      <c r="H305" s="20">
        <v>20</v>
      </c>
      <c r="I305" s="20">
        <v>18</v>
      </c>
      <c r="J305" s="20">
        <v>16</v>
      </c>
      <c r="K305" s="20">
        <v>15</v>
      </c>
      <c r="L305" s="20">
        <v>12</v>
      </c>
      <c r="M305" s="164">
        <v>13</v>
      </c>
      <c r="N305" s="222">
        <v>12</v>
      </c>
      <c r="O305" s="191">
        <v>13</v>
      </c>
      <c r="P305" s="20">
        <v>13</v>
      </c>
      <c r="Q305" s="20">
        <v>13</v>
      </c>
      <c r="R305" s="20">
        <v>12</v>
      </c>
      <c r="S305" s="20">
        <v>12</v>
      </c>
      <c r="T305" s="20">
        <v>12</v>
      </c>
      <c r="U305" s="20">
        <v>11</v>
      </c>
      <c r="V305" s="20">
        <v>10</v>
      </c>
      <c r="W305" s="20">
        <v>9</v>
      </c>
      <c r="X305" s="20">
        <v>9</v>
      </c>
      <c r="Y305" s="20">
        <v>10</v>
      </c>
      <c r="Z305" s="20">
        <v>9</v>
      </c>
      <c r="AA305" s="20">
        <v>9</v>
      </c>
      <c r="AB305" s="21">
        <v>13</v>
      </c>
      <c r="AC305" s="20">
        <v>14</v>
      </c>
      <c r="AD305" s="21">
        <v>12</v>
      </c>
      <c r="AE305" s="21">
        <v>14</v>
      </c>
      <c r="AF305" s="21">
        <v>16</v>
      </c>
      <c r="AG305" s="21">
        <v>17</v>
      </c>
      <c r="AH305" s="21">
        <v>19</v>
      </c>
      <c r="AI305" s="21">
        <v>16</v>
      </c>
      <c r="AJ305" s="21">
        <v>15</v>
      </c>
      <c r="AK305" s="21">
        <v>14</v>
      </c>
      <c r="AL305" s="21">
        <v>14</v>
      </c>
      <c r="AM305" s="21"/>
      <c r="AN305" s="21"/>
      <c r="AO305" s="21"/>
      <c r="AP305" s="21"/>
      <c r="AQ305" s="36" t="s">
        <v>79</v>
      </c>
      <c r="AR305" s="36" t="s">
        <v>113</v>
      </c>
      <c r="AS305" s="74"/>
      <c r="AT305" s="74"/>
      <c r="AV305" s="4"/>
      <c r="AW305" s="4"/>
      <c r="AX305" s="4"/>
      <c r="AY305" s="4"/>
      <c r="AZ305" s="4"/>
      <c r="BA305" s="4"/>
      <c r="BB305" s="4"/>
      <c r="BC305" s="4"/>
      <c r="BD305" s="4"/>
      <c r="BE305" s="84"/>
      <c r="BF305" s="84"/>
      <c r="BG305" s="84"/>
      <c r="BH305" s="84"/>
      <c r="BI305" s="84"/>
      <c r="BJ305" s="84"/>
      <c r="BK305" s="84"/>
      <c r="BL305" s="84"/>
      <c r="BM305" s="84"/>
      <c r="BN305" s="84"/>
      <c r="BO305" s="84"/>
      <c r="BP305" s="84"/>
      <c r="BQ305" s="84"/>
      <c r="BR305" s="84"/>
      <c r="BS305" s="84"/>
      <c r="BT305" s="84"/>
      <c r="BU305" s="84"/>
      <c r="BV305" s="84"/>
      <c r="BW305" s="84"/>
      <c r="BX305" s="84"/>
      <c r="BY305" s="84"/>
      <c r="BZ305" s="84"/>
      <c r="CA305" s="84"/>
      <c r="CB305" s="84"/>
      <c r="CC305" s="84"/>
      <c r="CD305" s="84"/>
    </row>
    <row r="306" spans="1:82" s="5" customFormat="1" ht="9.9499999999999993" customHeight="1">
      <c r="A306" s="48">
        <v>300</v>
      </c>
      <c r="B306" s="31" t="s">
        <v>113</v>
      </c>
      <c r="C306" s="1" t="s">
        <v>7</v>
      </c>
      <c r="D306" s="20">
        <v>555</v>
      </c>
      <c r="E306" s="20">
        <v>570</v>
      </c>
      <c r="F306" s="20">
        <v>611</v>
      </c>
      <c r="G306" s="20">
        <v>665</v>
      </c>
      <c r="H306" s="20">
        <v>730</v>
      </c>
      <c r="I306" s="20">
        <v>770</v>
      </c>
      <c r="J306" s="20">
        <v>839</v>
      </c>
      <c r="K306" s="20">
        <v>899</v>
      </c>
      <c r="L306" s="20">
        <v>1031</v>
      </c>
      <c r="M306" s="164">
        <v>1133</v>
      </c>
      <c r="N306" s="222">
        <v>1241</v>
      </c>
      <c r="O306" s="191">
        <v>1427</v>
      </c>
      <c r="P306" s="20">
        <v>1467</v>
      </c>
      <c r="Q306" s="20">
        <v>1513</v>
      </c>
      <c r="R306" s="20">
        <v>1679</v>
      </c>
      <c r="S306" s="20">
        <v>1868</v>
      </c>
      <c r="T306" s="20">
        <v>1956</v>
      </c>
      <c r="U306" s="20">
        <v>2011</v>
      </c>
      <c r="V306" s="20">
        <v>2046</v>
      </c>
      <c r="W306" s="20">
        <v>2061</v>
      </c>
      <c r="X306" s="20">
        <v>2164</v>
      </c>
      <c r="Y306" s="20">
        <v>2252</v>
      </c>
      <c r="Z306" s="20">
        <v>2264</v>
      </c>
      <c r="AA306" s="20">
        <v>2282</v>
      </c>
      <c r="AB306" s="21">
        <v>2409</v>
      </c>
      <c r="AC306" s="20">
        <v>2601</v>
      </c>
      <c r="AD306" s="21">
        <v>2765</v>
      </c>
      <c r="AE306" s="21">
        <v>2841</v>
      </c>
      <c r="AF306" s="21">
        <v>2886</v>
      </c>
      <c r="AG306" s="21">
        <v>2823</v>
      </c>
      <c r="AH306" s="21">
        <v>2882</v>
      </c>
      <c r="AI306" s="21">
        <v>2827</v>
      </c>
      <c r="AJ306" s="21">
        <v>2957</v>
      </c>
      <c r="AK306" s="21">
        <v>3051</v>
      </c>
      <c r="AL306" s="21">
        <v>3076</v>
      </c>
      <c r="AM306" s="21"/>
      <c r="AN306" s="21"/>
      <c r="AO306" s="21"/>
      <c r="AP306" s="21"/>
      <c r="AQ306" s="36" t="s">
        <v>7</v>
      </c>
      <c r="AR306" s="36" t="s">
        <v>113</v>
      </c>
      <c r="AS306" s="74"/>
      <c r="AT306" s="74"/>
      <c r="AV306" s="4"/>
      <c r="AW306" s="4"/>
      <c r="AX306" s="4"/>
      <c r="AY306" s="4"/>
      <c r="AZ306" s="4"/>
      <c r="BA306" s="4"/>
      <c r="BB306" s="4"/>
      <c r="BC306" s="4"/>
      <c r="BD306" s="4"/>
      <c r="BE306" s="84"/>
      <c r="BF306" s="84"/>
      <c r="BG306" s="84"/>
      <c r="BH306" s="84"/>
      <c r="BI306" s="84"/>
      <c r="BJ306" s="84"/>
      <c r="BK306" s="84"/>
      <c r="BL306" s="84"/>
      <c r="BM306" s="84"/>
      <c r="BN306" s="84"/>
      <c r="BO306" s="84"/>
      <c r="BP306" s="84"/>
      <c r="BQ306" s="84"/>
      <c r="BR306" s="84"/>
      <c r="BS306" s="84"/>
      <c r="BT306" s="84"/>
      <c r="BU306" s="84"/>
      <c r="BV306" s="84"/>
      <c r="BW306" s="84"/>
      <c r="BX306" s="84"/>
      <c r="BY306" s="84"/>
      <c r="BZ306" s="84"/>
      <c r="CA306" s="84"/>
      <c r="CB306" s="84"/>
      <c r="CC306" s="84"/>
      <c r="CD306" s="84"/>
    </row>
    <row r="307" spans="1:82" s="5" customFormat="1" ht="9.9499999999999993" customHeight="1">
      <c r="A307" s="48">
        <v>301</v>
      </c>
      <c r="B307" s="31" t="s">
        <v>113</v>
      </c>
      <c r="C307" s="1" t="s">
        <v>8</v>
      </c>
      <c r="D307" s="20">
        <v>2220</v>
      </c>
      <c r="E307" s="20">
        <v>2247</v>
      </c>
      <c r="F307" s="20">
        <v>2287</v>
      </c>
      <c r="G307" s="20">
        <v>2278</v>
      </c>
      <c r="H307" s="20">
        <v>2298</v>
      </c>
      <c r="I307" s="20">
        <v>2352</v>
      </c>
      <c r="J307" s="20">
        <v>2303</v>
      </c>
      <c r="K307" s="20">
        <v>2280</v>
      </c>
      <c r="L307" s="20">
        <v>2298</v>
      </c>
      <c r="M307" s="164">
        <v>2351</v>
      </c>
      <c r="N307" s="222">
        <v>2397</v>
      </c>
      <c r="O307" s="191">
        <v>2431</v>
      </c>
      <c r="P307" s="20">
        <v>2435</v>
      </c>
      <c r="Q307" s="20">
        <v>2404</v>
      </c>
      <c r="R307" s="20">
        <v>2362</v>
      </c>
      <c r="S307" s="20">
        <v>2364</v>
      </c>
      <c r="T307" s="20">
        <v>2339</v>
      </c>
      <c r="U307" s="20">
        <v>2356</v>
      </c>
      <c r="V307" s="20">
        <v>2337</v>
      </c>
      <c r="W307" s="20">
        <v>2328</v>
      </c>
      <c r="X307" s="20">
        <v>2375</v>
      </c>
      <c r="Y307" s="20">
        <v>2386</v>
      </c>
      <c r="Z307" s="20">
        <v>2388</v>
      </c>
      <c r="AA307" s="20">
        <v>2456</v>
      </c>
      <c r="AB307" s="21">
        <v>2457</v>
      </c>
      <c r="AC307" s="20">
        <v>2459</v>
      </c>
      <c r="AD307" s="21">
        <v>2490</v>
      </c>
      <c r="AE307" s="21">
        <v>2485</v>
      </c>
      <c r="AF307" s="21">
        <v>2387</v>
      </c>
      <c r="AG307" s="21">
        <v>2362</v>
      </c>
      <c r="AH307" s="21">
        <v>2318</v>
      </c>
      <c r="AI307" s="21">
        <v>2435</v>
      </c>
      <c r="AJ307" s="21">
        <v>2489</v>
      </c>
      <c r="AK307" s="21">
        <v>2537</v>
      </c>
      <c r="AL307" s="21">
        <v>2526</v>
      </c>
      <c r="AM307" s="21"/>
      <c r="AN307" s="21"/>
      <c r="AO307" s="21"/>
      <c r="AP307" s="21"/>
      <c r="AQ307" s="36" t="s">
        <v>8</v>
      </c>
      <c r="AR307" s="36" t="s">
        <v>113</v>
      </c>
      <c r="AS307" s="74"/>
      <c r="AT307" s="74"/>
      <c r="AV307" s="4"/>
      <c r="AW307" s="4"/>
      <c r="AX307" s="4"/>
      <c r="AY307" s="4"/>
      <c r="AZ307" s="4"/>
      <c r="BA307" s="4"/>
      <c r="BB307" s="4"/>
      <c r="BC307" s="4"/>
      <c r="BD307" s="4"/>
      <c r="BE307" s="84"/>
      <c r="BF307" s="84"/>
      <c r="BG307" s="84"/>
      <c r="BH307" s="84"/>
      <c r="BI307" s="84"/>
      <c r="BJ307" s="84"/>
      <c r="BK307" s="84"/>
      <c r="BL307" s="84"/>
      <c r="BM307" s="84"/>
      <c r="BN307" s="84"/>
      <c r="BO307" s="84"/>
      <c r="BP307" s="84"/>
      <c r="BQ307" s="84"/>
      <c r="BR307" s="84"/>
      <c r="BS307" s="84"/>
      <c r="BT307" s="84"/>
      <c r="BU307" s="84"/>
      <c r="BV307" s="84"/>
      <c r="BW307" s="84"/>
      <c r="BX307" s="84"/>
      <c r="BY307" s="84"/>
      <c r="BZ307" s="84"/>
      <c r="CA307" s="84"/>
      <c r="CB307" s="84"/>
      <c r="CC307" s="84"/>
      <c r="CD307" s="84"/>
    </row>
    <row r="308" spans="1:82" s="5" customFormat="1" ht="9.9499999999999993" customHeight="1">
      <c r="A308" s="48">
        <v>302</v>
      </c>
      <c r="B308" s="31" t="s">
        <v>113</v>
      </c>
      <c r="C308" s="1" t="s">
        <v>9</v>
      </c>
      <c r="D308" s="20">
        <v>3212</v>
      </c>
      <c r="E308" s="20">
        <v>3131</v>
      </c>
      <c r="F308" s="20">
        <v>3101</v>
      </c>
      <c r="G308" s="20">
        <v>3038</v>
      </c>
      <c r="H308" s="20">
        <v>3024</v>
      </c>
      <c r="I308" s="20">
        <v>3021</v>
      </c>
      <c r="J308" s="20">
        <v>3061</v>
      </c>
      <c r="K308" s="20">
        <v>3070</v>
      </c>
      <c r="L308" s="20">
        <v>3142</v>
      </c>
      <c r="M308" s="164">
        <v>3146</v>
      </c>
      <c r="N308" s="222">
        <v>3160</v>
      </c>
      <c r="O308" s="191">
        <v>3159</v>
      </c>
      <c r="P308" s="20">
        <v>3109</v>
      </c>
      <c r="Q308" s="20">
        <v>3070</v>
      </c>
      <c r="R308" s="20">
        <v>3037</v>
      </c>
      <c r="S308" s="20">
        <v>3019</v>
      </c>
      <c r="T308" s="20">
        <v>3057</v>
      </c>
      <c r="U308" s="20">
        <v>3035</v>
      </c>
      <c r="V308" s="20">
        <v>3015</v>
      </c>
      <c r="W308" s="20">
        <v>2989</v>
      </c>
      <c r="X308" s="20">
        <v>2932</v>
      </c>
      <c r="Y308" s="20">
        <v>2888</v>
      </c>
      <c r="Z308" s="20">
        <v>2813</v>
      </c>
      <c r="AA308" s="20">
        <v>2779</v>
      </c>
      <c r="AB308" s="21">
        <v>2705</v>
      </c>
      <c r="AC308" s="20">
        <v>2694</v>
      </c>
      <c r="AD308" s="21">
        <v>2630</v>
      </c>
      <c r="AE308" s="21">
        <v>2562</v>
      </c>
      <c r="AF308" s="21">
        <v>2495</v>
      </c>
      <c r="AG308" s="21">
        <v>2523</v>
      </c>
      <c r="AH308" s="21">
        <v>2458</v>
      </c>
      <c r="AI308" s="21">
        <v>2443</v>
      </c>
      <c r="AJ308" s="21">
        <v>2518</v>
      </c>
      <c r="AK308" s="21">
        <v>2559</v>
      </c>
      <c r="AL308" s="21">
        <v>2549</v>
      </c>
      <c r="AM308" s="21"/>
      <c r="AN308" s="21"/>
      <c r="AO308" s="21"/>
      <c r="AP308" s="21"/>
      <c r="AQ308" s="36" t="s">
        <v>9</v>
      </c>
      <c r="AR308" s="36" t="s">
        <v>113</v>
      </c>
      <c r="AS308" s="74"/>
      <c r="AT308" s="74"/>
      <c r="AV308" s="4"/>
      <c r="AW308" s="4"/>
      <c r="AX308" s="4"/>
      <c r="AY308" s="4"/>
      <c r="AZ308" s="4"/>
      <c r="BA308" s="4"/>
      <c r="BB308" s="4"/>
      <c r="BC308" s="4"/>
      <c r="BD308" s="4"/>
      <c r="BE308" s="84"/>
      <c r="BF308" s="84"/>
      <c r="BG308" s="84"/>
      <c r="BH308" s="84"/>
      <c r="BI308" s="84"/>
      <c r="BJ308" s="84"/>
      <c r="BK308" s="84"/>
      <c r="BL308" s="84"/>
      <c r="BM308" s="84"/>
      <c r="BN308" s="84"/>
      <c r="BO308" s="84"/>
      <c r="BP308" s="84"/>
      <c r="BQ308" s="84"/>
      <c r="BR308" s="84"/>
      <c r="BS308" s="84"/>
      <c r="BT308" s="84"/>
      <c r="BU308" s="84"/>
      <c r="BV308" s="84"/>
      <c r="BW308" s="84"/>
      <c r="BX308" s="84"/>
      <c r="BY308" s="84"/>
      <c r="BZ308" s="84"/>
      <c r="CA308" s="84"/>
      <c r="CB308" s="84"/>
      <c r="CC308" s="84"/>
      <c r="CD308" s="84"/>
    </row>
    <row r="309" spans="1:82" s="5" customFormat="1" ht="9.9499999999999993" customHeight="1">
      <c r="A309" s="48">
        <v>303</v>
      </c>
      <c r="B309" s="31" t="s">
        <v>113</v>
      </c>
      <c r="C309" s="1" t="s">
        <v>10</v>
      </c>
      <c r="D309" s="20">
        <v>6218</v>
      </c>
      <c r="E309" s="20">
        <v>6774</v>
      </c>
      <c r="F309" s="20">
        <v>7112</v>
      </c>
      <c r="G309" s="20">
        <v>7645</v>
      </c>
      <c r="H309" s="20">
        <v>7783</v>
      </c>
      <c r="I309" s="20">
        <v>7862</v>
      </c>
      <c r="J309" s="20">
        <v>7985</v>
      </c>
      <c r="K309" s="20">
        <v>8761</v>
      </c>
      <c r="L309" s="20">
        <v>10062</v>
      </c>
      <c r="M309" s="164">
        <v>14356</v>
      </c>
      <c r="N309" s="222">
        <v>21924</v>
      </c>
      <c r="O309" s="191">
        <v>35083</v>
      </c>
      <c r="P309" s="20">
        <v>54722</v>
      </c>
      <c r="Q309" s="20">
        <v>78723</v>
      </c>
      <c r="R309" s="20">
        <v>108135</v>
      </c>
      <c r="S309" s="20">
        <v>140059</v>
      </c>
      <c r="T309" s="20">
        <v>175208</v>
      </c>
      <c r="U309" s="20">
        <v>204483</v>
      </c>
      <c r="V309" s="20">
        <v>227142</v>
      </c>
      <c r="W309" s="20">
        <v>248180</v>
      </c>
      <c r="X309" s="20">
        <v>268190</v>
      </c>
      <c r="Y309" s="20">
        <v>284803</v>
      </c>
      <c r="Z309" s="20">
        <v>295466</v>
      </c>
      <c r="AA309" s="20">
        <v>306528</v>
      </c>
      <c r="AB309" s="21">
        <v>315609</v>
      </c>
      <c r="AC309" s="20">
        <v>319651</v>
      </c>
      <c r="AD309" s="21">
        <v>319000</v>
      </c>
      <c r="AE309" s="21">
        <v>316212</v>
      </c>
      <c r="AF309" s="21">
        <v>311962</v>
      </c>
      <c r="AG309" s="21">
        <v>311904</v>
      </c>
      <c r="AH309" s="21">
        <v>312038</v>
      </c>
      <c r="AI309" s="21">
        <v>318455</v>
      </c>
      <c r="AJ309" s="21">
        <v>329148</v>
      </c>
      <c r="AK309" s="21">
        <v>339485</v>
      </c>
      <c r="AL309" s="21">
        <v>345458</v>
      </c>
      <c r="AM309" s="21"/>
      <c r="AN309" s="21"/>
      <c r="AO309" s="21"/>
      <c r="AP309" s="21"/>
      <c r="AQ309" s="36" t="s">
        <v>10</v>
      </c>
      <c r="AR309" s="36" t="s">
        <v>113</v>
      </c>
      <c r="AS309" s="74"/>
      <c r="AT309" s="74"/>
      <c r="AV309" s="4"/>
      <c r="AW309" s="4"/>
      <c r="AX309" s="4"/>
      <c r="AY309" s="4"/>
      <c r="AZ309" s="4"/>
      <c r="BA309" s="4"/>
      <c r="BB309" s="4"/>
      <c r="BC309" s="4"/>
      <c r="BD309" s="4"/>
      <c r="BE309" s="84"/>
      <c r="BF309" s="84"/>
      <c r="BG309" s="84"/>
      <c r="BH309" s="84"/>
      <c r="BI309" s="84"/>
      <c r="BJ309" s="84"/>
      <c r="BK309" s="84"/>
      <c r="BL309" s="84"/>
      <c r="BM309" s="84"/>
      <c r="BN309" s="84"/>
      <c r="BO309" s="84"/>
      <c r="BP309" s="84"/>
      <c r="BQ309" s="84"/>
      <c r="BR309" s="84"/>
      <c r="BS309" s="84"/>
      <c r="BT309" s="84"/>
      <c r="BU309" s="84"/>
      <c r="BV309" s="84"/>
      <c r="BW309" s="84"/>
      <c r="BX309" s="84"/>
      <c r="BY309" s="84"/>
      <c r="BZ309" s="84"/>
      <c r="CA309" s="84"/>
      <c r="CB309" s="84"/>
      <c r="CC309" s="84"/>
      <c r="CD309" s="84"/>
    </row>
    <row r="310" spans="1:82" s="5" customFormat="1" ht="9.9499999999999993" customHeight="1">
      <c r="A310" s="48">
        <v>304</v>
      </c>
      <c r="B310" s="31" t="s">
        <v>113</v>
      </c>
      <c r="C310" s="1" t="s">
        <v>11</v>
      </c>
      <c r="D310" s="20">
        <v>400334</v>
      </c>
      <c r="E310" s="20">
        <v>419557</v>
      </c>
      <c r="F310" s="20">
        <v>437254</v>
      </c>
      <c r="G310" s="20">
        <v>452856</v>
      </c>
      <c r="H310" s="20">
        <v>465506</v>
      </c>
      <c r="I310" s="20">
        <v>478154</v>
      </c>
      <c r="J310" s="20">
        <v>491926</v>
      </c>
      <c r="K310" s="20">
        <v>510066</v>
      </c>
      <c r="L310" s="20">
        <v>529470</v>
      </c>
      <c r="M310" s="164">
        <v>560614</v>
      </c>
      <c r="N310" s="222">
        <v>584102</v>
      </c>
      <c r="O310" s="191">
        <v>603743</v>
      </c>
      <c r="P310" s="20">
        <v>613317</v>
      </c>
      <c r="Q310" s="20">
        <v>619872</v>
      </c>
      <c r="R310" s="20">
        <v>621806</v>
      </c>
      <c r="S310" s="20">
        <v>623815</v>
      </c>
      <c r="T310" s="20">
        <v>623919</v>
      </c>
      <c r="U310" s="20">
        <v>617579</v>
      </c>
      <c r="V310" s="20">
        <v>610729</v>
      </c>
      <c r="W310" s="20">
        <v>601004</v>
      </c>
      <c r="X310" s="20">
        <v>590626</v>
      </c>
      <c r="Y310" s="20">
        <v>579309</v>
      </c>
      <c r="Z310" s="20">
        <v>570501</v>
      </c>
      <c r="AA310" s="20">
        <v>559680</v>
      </c>
      <c r="AB310" s="21">
        <v>554429</v>
      </c>
      <c r="AC310" s="20">
        <v>549517</v>
      </c>
      <c r="AD310" s="21">
        <v>533793</v>
      </c>
      <c r="AE310" s="21">
        <v>516889</v>
      </c>
      <c r="AF310" s="21">
        <v>506191</v>
      </c>
      <c r="AG310" s="21">
        <v>498344</v>
      </c>
      <c r="AH310" s="21">
        <v>492542</v>
      </c>
      <c r="AI310" s="21">
        <v>492827</v>
      </c>
      <c r="AJ310" s="21">
        <v>494476</v>
      </c>
      <c r="AK310" s="21">
        <v>489179</v>
      </c>
      <c r="AL310" s="21">
        <v>483185</v>
      </c>
      <c r="AM310" s="21"/>
      <c r="AN310" s="21"/>
      <c r="AO310" s="21"/>
      <c r="AP310" s="21"/>
      <c r="AQ310" s="36" t="s">
        <v>11</v>
      </c>
      <c r="AR310" s="36" t="s">
        <v>113</v>
      </c>
      <c r="AS310" s="74"/>
      <c r="AT310" s="74"/>
      <c r="AV310" s="4"/>
      <c r="AW310" s="4"/>
      <c r="AX310" s="4"/>
      <c r="AY310" s="4"/>
      <c r="AZ310" s="4"/>
      <c r="BA310" s="4"/>
      <c r="BB310" s="4"/>
      <c r="BC310" s="4"/>
      <c r="BD310" s="4"/>
      <c r="BE310" s="84"/>
      <c r="BF310" s="84"/>
      <c r="BG310" s="84"/>
      <c r="BH310" s="84"/>
      <c r="BI310" s="84"/>
      <c r="BJ310" s="84"/>
      <c r="BK310" s="84"/>
      <c r="BL310" s="84"/>
      <c r="BM310" s="84"/>
      <c r="BN310" s="84"/>
      <c r="BO310" s="84"/>
      <c r="BP310" s="84"/>
      <c r="BQ310" s="84"/>
      <c r="BR310" s="84"/>
      <c r="BS310" s="84"/>
      <c r="BT310" s="84"/>
      <c r="BU310" s="84"/>
      <c r="BV310" s="84"/>
      <c r="BW310" s="84"/>
      <c r="BX310" s="84"/>
      <c r="BY310" s="84"/>
      <c r="BZ310" s="84"/>
      <c r="CA310" s="84"/>
      <c r="CB310" s="84"/>
      <c r="CC310" s="84"/>
      <c r="CD310" s="84"/>
    </row>
    <row r="311" spans="1:82" s="5" customFormat="1" ht="9.9499999999999993" customHeight="1">
      <c r="A311" s="48">
        <v>305</v>
      </c>
      <c r="B311" s="31" t="s">
        <v>113</v>
      </c>
      <c r="C311" s="1" t="s">
        <v>80</v>
      </c>
      <c r="D311" s="20">
        <v>7368</v>
      </c>
      <c r="E311" s="20">
        <v>7685</v>
      </c>
      <c r="F311" s="20">
        <v>8098</v>
      </c>
      <c r="G311" s="20">
        <v>8504</v>
      </c>
      <c r="H311" s="20">
        <v>8923</v>
      </c>
      <c r="I311" s="20">
        <v>9502</v>
      </c>
      <c r="J311" s="20">
        <v>9987</v>
      </c>
      <c r="K311" s="20">
        <v>10726</v>
      </c>
      <c r="L311" s="20">
        <v>11598</v>
      </c>
      <c r="M311" s="164">
        <v>12412</v>
      </c>
      <c r="N311" s="222">
        <v>13566</v>
      </c>
      <c r="O311" s="191">
        <v>14625</v>
      </c>
      <c r="P311" s="20">
        <v>15402</v>
      </c>
      <c r="Q311" s="20">
        <v>16104</v>
      </c>
      <c r="R311" s="20">
        <v>17365</v>
      </c>
      <c r="S311" s="20">
        <v>18908</v>
      </c>
      <c r="T311" s="20">
        <v>20443</v>
      </c>
      <c r="U311" s="20">
        <v>22397</v>
      </c>
      <c r="V311" s="20">
        <v>24163</v>
      </c>
      <c r="W311" s="20">
        <v>25650</v>
      </c>
      <c r="X311" s="20">
        <v>27113</v>
      </c>
      <c r="Y311" s="20">
        <v>27057</v>
      </c>
      <c r="Z311" s="20">
        <v>26680</v>
      </c>
      <c r="AA311" s="20">
        <v>26200</v>
      </c>
      <c r="AB311" s="21">
        <v>25721</v>
      </c>
      <c r="AC311" s="20">
        <v>25422</v>
      </c>
      <c r="AD311" s="21">
        <v>24995</v>
      </c>
      <c r="AE311" s="21">
        <v>24446</v>
      </c>
      <c r="AF311" s="21">
        <v>23181</v>
      </c>
      <c r="AG311" s="21">
        <v>22834</v>
      </c>
      <c r="AH311" s="21">
        <v>22441</v>
      </c>
      <c r="AI311" s="21">
        <v>22596</v>
      </c>
      <c r="AJ311" s="21">
        <v>23716</v>
      </c>
      <c r="AK311" s="21">
        <v>24123</v>
      </c>
      <c r="AL311" s="21">
        <v>24366</v>
      </c>
      <c r="AM311" s="21"/>
      <c r="AN311" s="21"/>
      <c r="AO311" s="21"/>
      <c r="AP311" s="21"/>
      <c r="AQ311" s="36" t="s">
        <v>80</v>
      </c>
      <c r="AR311" s="36" t="s">
        <v>113</v>
      </c>
      <c r="AS311" s="74"/>
      <c r="AT311" s="74"/>
      <c r="AV311" s="4"/>
      <c r="AW311" s="4"/>
      <c r="AX311" s="4"/>
      <c r="AY311" s="4"/>
      <c r="AZ311" s="4"/>
      <c r="BA311" s="4"/>
      <c r="BB311" s="4"/>
      <c r="BC311" s="4"/>
      <c r="BD311" s="4"/>
      <c r="BE311" s="84"/>
      <c r="BF311" s="84"/>
      <c r="BG311" s="84"/>
      <c r="BH311" s="84"/>
      <c r="BI311" s="84"/>
      <c r="BJ311" s="84"/>
      <c r="BK311" s="84"/>
      <c r="BL311" s="84"/>
      <c r="BM311" s="84"/>
      <c r="BN311" s="84"/>
      <c r="BO311" s="84"/>
      <c r="BP311" s="84"/>
      <c r="BQ311" s="84"/>
      <c r="BR311" s="84"/>
      <c r="BS311" s="84"/>
      <c r="BT311" s="84"/>
      <c r="BU311" s="84"/>
      <c r="BV311" s="84"/>
      <c r="BW311" s="84"/>
      <c r="BX311" s="84"/>
      <c r="BY311" s="84"/>
      <c r="BZ311" s="84"/>
      <c r="CA311" s="84"/>
      <c r="CB311" s="84"/>
      <c r="CC311" s="84"/>
      <c r="CD311" s="84"/>
    </row>
    <row r="312" spans="1:82" s="5" customFormat="1" ht="9.9499999999999993" customHeight="1">
      <c r="A312" s="48">
        <v>306</v>
      </c>
      <c r="B312" s="31" t="s">
        <v>113</v>
      </c>
      <c r="C312" s="1" t="s">
        <v>81</v>
      </c>
      <c r="D312" s="20">
        <v>2442</v>
      </c>
      <c r="E312" s="20">
        <v>2479</v>
      </c>
      <c r="F312" s="20">
        <v>2546</v>
      </c>
      <c r="G312" s="20">
        <v>2610</v>
      </c>
      <c r="H312" s="20">
        <v>2673</v>
      </c>
      <c r="I312" s="20">
        <v>2686</v>
      </c>
      <c r="J312" s="20">
        <v>2815</v>
      </c>
      <c r="K312" s="20">
        <v>2934</v>
      </c>
      <c r="L312" s="20">
        <v>3018</v>
      </c>
      <c r="M312" s="164">
        <v>3094</v>
      </c>
      <c r="N312" s="222">
        <v>3362</v>
      </c>
      <c r="O312" s="191">
        <v>3642</v>
      </c>
      <c r="P312" s="20">
        <v>3714</v>
      </c>
      <c r="Q312" s="20">
        <v>3792</v>
      </c>
      <c r="R312" s="20">
        <v>3882</v>
      </c>
      <c r="S312" s="20">
        <v>4039</v>
      </c>
      <c r="T312" s="20">
        <v>4230</v>
      </c>
      <c r="U312" s="20">
        <v>4430</v>
      </c>
      <c r="V312" s="20">
        <v>4625</v>
      </c>
      <c r="W312" s="20">
        <v>4753</v>
      </c>
      <c r="X312" s="20">
        <v>4680</v>
      </c>
      <c r="Y312" s="20">
        <v>4476</v>
      </c>
      <c r="Z312" s="20">
        <v>4285</v>
      </c>
      <c r="AA312" s="20">
        <v>4111</v>
      </c>
      <c r="AB312" s="21">
        <v>3923</v>
      </c>
      <c r="AC312" s="20">
        <v>3835</v>
      </c>
      <c r="AD312" s="21">
        <v>3683</v>
      </c>
      <c r="AE312" s="21">
        <v>3555</v>
      </c>
      <c r="AF312" s="21">
        <v>3374</v>
      </c>
      <c r="AG312" s="21">
        <v>3295</v>
      </c>
      <c r="AH312" s="21">
        <v>3195</v>
      </c>
      <c r="AI312" s="21">
        <v>3123</v>
      </c>
      <c r="AJ312" s="21">
        <v>3134</v>
      </c>
      <c r="AK312" s="21">
        <v>3088</v>
      </c>
      <c r="AL312" s="21">
        <v>3071</v>
      </c>
      <c r="AM312" s="21"/>
      <c r="AN312" s="21"/>
      <c r="AO312" s="21"/>
      <c r="AP312" s="21"/>
      <c r="AQ312" s="36" t="s">
        <v>81</v>
      </c>
      <c r="AR312" s="36" t="s">
        <v>113</v>
      </c>
      <c r="AS312" s="74"/>
      <c r="AT312" s="74"/>
      <c r="AV312" s="4"/>
      <c r="AW312" s="4"/>
      <c r="AX312" s="4"/>
      <c r="AY312" s="4"/>
      <c r="AZ312" s="4"/>
      <c r="BA312" s="4"/>
      <c r="BB312" s="4"/>
      <c r="BC312" s="4"/>
      <c r="BD312" s="4"/>
      <c r="BE312" s="84"/>
      <c r="BF312" s="84"/>
      <c r="BG312" s="84"/>
      <c r="BH312" s="84"/>
      <c r="BI312" s="84"/>
      <c r="BJ312" s="84"/>
      <c r="BK312" s="84"/>
      <c r="BL312" s="84"/>
      <c r="BM312" s="84"/>
      <c r="BN312" s="84"/>
      <c r="BO312" s="84"/>
      <c r="BP312" s="84"/>
      <c r="BQ312" s="84"/>
      <c r="BR312" s="84"/>
      <c r="BS312" s="84"/>
      <c r="BT312" s="84"/>
      <c r="BU312" s="84"/>
      <c r="BV312" s="84"/>
      <c r="BW312" s="84"/>
      <c r="BX312" s="84"/>
      <c r="BY312" s="84"/>
      <c r="BZ312" s="84"/>
      <c r="CA312" s="84"/>
      <c r="CB312" s="84"/>
      <c r="CC312" s="84"/>
      <c r="CD312" s="84"/>
    </row>
    <row r="313" spans="1:82" s="5" customFormat="1" ht="9.9499999999999993" customHeight="1">
      <c r="A313" s="48">
        <v>307</v>
      </c>
      <c r="B313" s="31" t="s">
        <v>113</v>
      </c>
      <c r="C313" s="1" t="s">
        <v>87</v>
      </c>
      <c r="D313" s="20">
        <v>3513</v>
      </c>
      <c r="E313" s="20">
        <v>3430</v>
      </c>
      <c r="F313" s="20">
        <v>3486</v>
      </c>
      <c r="G313" s="20">
        <v>3666</v>
      </c>
      <c r="H313" s="20">
        <v>3660</v>
      </c>
      <c r="I313" s="20">
        <v>3923</v>
      </c>
      <c r="J313" s="20">
        <v>4203</v>
      </c>
      <c r="K313" s="20">
        <v>4516</v>
      </c>
      <c r="L313" s="20">
        <v>4924</v>
      </c>
      <c r="M313" s="164">
        <v>4771</v>
      </c>
      <c r="N313" s="222">
        <v>5073</v>
      </c>
      <c r="O313" s="191">
        <v>5268</v>
      </c>
      <c r="P313" s="20">
        <v>5561</v>
      </c>
      <c r="Q313" s="20">
        <v>5949</v>
      </c>
      <c r="R313" s="20">
        <v>6111</v>
      </c>
      <c r="S313" s="20">
        <v>6536</v>
      </c>
      <c r="T313" s="20">
        <v>3423</v>
      </c>
      <c r="U313" s="20">
        <v>3502</v>
      </c>
      <c r="V313" s="20">
        <v>3538</v>
      </c>
      <c r="W313" s="20">
        <v>3579</v>
      </c>
      <c r="X313" s="20">
        <v>3588</v>
      </c>
      <c r="Y313" s="20">
        <v>3158</v>
      </c>
      <c r="Z313" s="20">
        <v>3138</v>
      </c>
      <c r="AA313" s="20">
        <v>3147</v>
      </c>
      <c r="AB313" s="21">
        <v>3049</v>
      </c>
      <c r="AC313" s="20">
        <v>3036</v>
      </c>
      <c r="AD313" s="21">
        <v>3032</v>
      </c>
      <c r="AE313" s="21">
        <v>3018</v>
      </c>
      <c r="AF313" s="21">
        <v>2982</v>
      </c>
      <c r="AG313" s="21">
        <v>2908</v>
      </c>
      <c r="AH313" s="21">
        <v>2859</v>
      </c>
      <c r="AI313" s="21">
        <v>2937</v>
      </c>
      <c r="AJ313" s="21">
        <v>3340</v>
      </c>
      <c r="AK313" s="21">
        <v>3591</v>
      </c>
      <c r="AL313" s="21">
        <v>3757</v>
      </c>
      <c r="AM313" s="21"/>
      <c r="AN313" s="21"/>
      <c r="AO313" s="21"/>
      <c r="AP313" s="21"/>
      <c r="AQ313" s="36" t="s">
        <v>87</v>
      </c>
      <c r="AR313" s="36" t="s">
        <v>113</v>
      </c>
      <c r="AS313" s="74"/>
      <c r="AT313" s="74"/>
      <c r="AV313" s="4"/>
      <c r="AW313" s="4"/>
      <c r="AX313" s="4"/>
      <c r="AY313" s="4"/>
      <c r="AZ313" s="4"/>
      <c r="BA313" s="4"/>
      <c r="BB313" s="4"/>
      <c r="BC313" s="4"/>
      <c r="BD313" s="4"/>
      <c r="BE313" s="84"/>
      <c r="BF313" s="84"/>
      <c r="BG313" s="84"/>
      <c r="BH313" s="84"/>
      <c r="BI313" s="84"/>
      <c r="BJ313" s="84"/>
      <c r="BK313" s="84"/>
      <c r="BL313" s="84"/>
      <c r="BM313" s="84"/>
      <c r="BN313" s="84"/>
      <c r="BO313" s="84"/>
      <c r="BP313" s="84"/>
      <c r="BQ313" s="84"/>
      <c r="BR313" s="84"/>
      <c r="BS313" s="84"/>
      <c r="BT313" s="84"/>
      <c r="BU313" s="84"/>
      <c r="BV313" s="84"/>
      <c r="BW313" s="84"/>
      <c r="BX313" s="84"/>
      <c r="BY313" s="84"/>
      <c r="BZ313" s="84"/>
      <c r="CA313" s="84"/>
      <c r="CB313" s="84"/>
      <c r="CC313" s="84"/>
      <c r="CD313" s="84"/>
    </row>
    <row r="314" spans="1:82" s="5" customFormat="1" ht="9.9499999999999993" customHeight="1">
      <c r="A314" s="48">
        <v>308</v>
      </c>
      <c r="B314" s="31" t="s">
        <v>113</v>
      </c>
      <c r="C314" s="1" t="s">
        <v>82</v>
      </c>
      <c r="D314" s="20">
        <v>7409</v>
      </c>
      <c r="E314" s="20">
        <v>8396</v>
      </c>
      <c r="F314" s="20">
        <v>9180</v>
      </c>
      <c r="G314" s="20">
        <v>10211</v>
      </c>
      <c r="H314" s="20">
        <v>11489</v>
      </c>
      <c r="I314" s="20">
        <v>13093</v>
      </c>
      <c r="J314" s="20">
        <v>14406</v>
      </c>
      <c r="K314" s="20">
        <v>15833</v>
      </c>
      <c r="L314" s="20">
        <v>17006</v>
      </c>
      <c r="M314" s="164">
        <v>17942</v>
      </c>
      <c r="N314" s="222">
        <v>17267</v>
      </c>
      <c r="O314" s="191">
        <v>17901</v>
      </c>
      <c r="P314" s="20">
        <v>18808</v>
      </c>
      <c r="Q314" s="20">
        <v>19719</v>
      </c>
      <c r="R314" s="20">
        <v>20695</v>
      </c>
      <c r="S314" s="20">
        <v>21108</v>
      </c>
      <c r="T314" s="20">
        <v>21009</v>
      </c>
      <c r="U314" s="20">
        <v>20907</v>
      </c>
      <c r="V314" s="20">
        <v>21410</v>
      </c>
      <c r="W314" s="20">
        <v>21887</v>
      </c>
      <c r="X314" s="20">
        <v>22316</v>
      </c>
      <c r="Y314" s="20">
        <v>22699</v>
      </c>
      <c r="Z314" s="20">
        <v>22971</v>
      </c>
      <c r="AA314" s="20">
        <v>23342</v>
      </c>
      <c r="AB314" s="21">
        <v>24028</v>
      </c>
      <c r="AC314" s="20">
        <v>24549</v>
      </c>
      <c r="AD314" s="21">
        <v>24980</v>
      </c>
      <c r="AE314" s="21">
        <v>25543</v>
      </c>
      <c r="AF314" s="21">
        <v>26233</v>
      </c>
      <c r="AG314" s="21">
        <v>26886</v>
      </c>
      <c r="AH314" s="21">
        <v>27248</v>
      </c>
      <c r="AI314" s="21">
        <v>27895</v>
      </c>
      <c r="AJ314" s="21">
        <v>29489</v>
      </c>
      <c r="AK314" s="21">
        <v>31141</v>
      </c>
      <c r="AL314" s="21">
        <v>32139</v>
      </c>
      <c r="AM314" s="21"/>
      <c r="AN314" s="21"/>
      <c r="AO314" s="21"/>
      <c r="AP314" s="21"/>
      <c r="AQ314" s="36" t="s">
        <v>683</v>
      </c>
      <c r="AR314" s="36" t="s">
        <v>113</v>
      </c>
      <c r="AS314" s="74"/>
      <c r="AT314" s="74"/>
      <c r="AV314" s="4"/>
    </row>
    <row r="315" spans="1:82" s="5" customFormat="1" ht="9.9499999999999993" customHeight="1">
      <c r="A315" s="48">
        <v>309</v>
      </c>
      <c r="B315" s="31" t="s">
        <v>113</v>
      </c>
      <c r="C315" s="1" t="s">
        <v>83</v>
      </c>
      <c r="D315" s="20">
        <v>85305</v>
      </c>
      <c r="E315" s="20">
        <v>99883</v>
      </c>
      <c r="F315" s="20">
        <v>116147</v>
      </c>
      <c r="G315" s="20">
        <v>132936</v>
      </c>
      <c r="H315" s="20">
        <v>152513</v>
      </c>
      <c r="I315" s="20">
        <v>173198</v>
      </c>
      <c r="J315" s="20">
        <v>194573</v>
      </c>
      <c r="K315" s="20">
        <v>214755</v>
      </c>
      <c r="L315" s="20">
        <v>233458</v>
      </c>
      <c r="M315" s="164">
        <v>239201</v>
      </c>
      <c r="N315" s="222">
        <v>240762</v>
      </c>
      <c r="O315" s="191">
        <v>237512</v>
      </c>
      <c r="P315" s="20">
        <v>233912</v>
      </c>
      <c r="Q315" s="20">
        <v>229668</v>
      </c>
      <c r="R315" s="20">
        <v>225443</v>
      </c>
      <c r="S315" s="20">
        <v>220377</v>
      </c>
      <c r="T315" s="20">
        <v>213106</v>
      </c>
      <c r="U315" s="20">
        <v>206283</v>
      </c>
      <c r="V315" s="20">
        <v>199948</v>
      </c>
      <c r="W315" s="20">
        <v>195806</v>
      </c>
      <c r="X315" s="20">
        <v>191661</v>
      </c>
      <c r="Y315" s="20">
        <v>188582</v>
      </c>
      <c r="Z315" s="20">
        <v>185348</v>
      </c>
      <c r="AA315" s="20">
        <v>183710</v>
      </c>
      <c r="AB315" s="21">
        <v>182378</v>
      </c>
      <c r="AC315" s="20">
        <v>178189</v>
      </c>
      <c r="AD315" s="21">
        <v>179797</v>
      </c>
      <c r="AE315" s="21">
        <v>177241</v>
      </c>
      <c r="AF315" s="21">
        <v>175618</v>
      </c>
      <c r="AG315" s="21">
        <v>173361</v>
      </c>
      <c r="AH315" s="21">
        <v>171454</v>
      </c>
      <c r="AI315" s="21">
        <v>172545</v>
      </c>
      <c r="AJ315" s="21">
        <v>172205</v>
      </c>
      <c r="AK315" s="21">
        <v>171510</v>
      </c>
      <c r="AL315" s="21">
        <v>169720</v>
      </c>
      <c r="AM315" s="21"/>
      <c r="AN315" s="21"/>
      <c r="AO315" s="21"/>
      <c r="AP315" s="21"/>
      <c r="AQ315" s="36" t="s">
        <v>684</v>
      </c>
      <c r="AR315" s="36" t="s">
        <v>113</v>
      </c>
      <c r="AS315" s="74"/>
      <c r="AT315" s="74"/>
      <c r="AV315" s="4"/>
    </row>
    <row r="316" spans="1:82" s="5" customFormat="1" ht="9.9499999999999993" customHeight="1">
      <c r="A316" s="48">
        <v>310</v>
      </c>
      <c r="B316" s="31" t="s">
        <v>113</v>
      </c>
      <c r="C316" s="1" t="s">
        <v>84</v>
      </c>
      <c r="D316" s="20">
        <v>30048</v>
      </c>
      <c r="E316" s="20">
        <v>28846</v>
      </c>
      <c r="F316" s="20">
        <v>28840</v>
      </c>
      <c r="G316" s="20">
        <v>29353</v>
      </c>
      <c r="H316" s="20">
        <v>30120</v>
      </c>
      <c r="I316" s="20">
        <v>29805</v>
      </c>
      <c r="J316" s="20">
        <v>29157</v>
      </c>
      <c r="K316" s="20">
        <v>28760</v>
      </c>
      <c r="L316" s="20">
        <v>28910</v>
      </c>
      <c r="M316" s="164">
        <v>35443</v>
      </c>
      <c r="N316" s="222">
        <v>48124</v>
      </c>
      <c r="O316" s="191">
        <v>60435</v>
      </c>
      <c r="P316" s="20">
        <v>71398</v>
      </c>
      <c r="Q316" s="20">
        <v>83749</v>
      </c>
      <c r="R316" s="20">
        <v>96118</v>
      </c>
      <c r="S316" s="20">
        <v>110842</v>
      </c>
      <c r="T316" s="20">
        <v>124035</v>
      </c>
      <c r="U316" s="20">
        <v>136139</v>
      </c>
      <c r="V316" s="20">
        <v>151269</v>
      </c>
      <c r="W316" s="20">
        <v>170514</v>
      </c>
      <c r="X316" s="20">
        <v>189370</v>
      </c>
      <c r="Y316" s="20">
        <v>208368</v>
      </c>
      <c r="Z316" s="20">
        <v>227377</v>
      </c>
      <c r="AA316" s="20">
        <v>246249</v>
      </c>
      <c r="AB316" s="21">
        <v>265515</v>
      </c>
      <c r="AC316" s="20">
        <v>284706</v>
      </c>
      <c r="AD316" s="21">
        <v>307299</v>
      </c>
      <c r="AE316" s="21">
        <v>326707</v>
      </c>
      <c r="AF316" s="21">
        <v>345313</v>
      </c>
      <c r="AG316" s="21">
        <v>359765</v>
      </c>
      <c r="AH316" s="21">
        <v>369893</v>
      </c>
      <c r="AI316" s="21">
        <v>388038</v>
      </c>
      <c r="AJ316" s="21">
        <v>403167</v>
      </c>
      <c r="AK316" s="21">
        <v>421597</v>
      </c>
      <c r="AL316" s="21">
        <v>437063</v>
      </c>
      <c r="AM316" s="21"/>
      <c r="AN316" s="21"/>
      <c r="AO316" s="21"/>
      <c r="AP316" s="21"/>
      <c r="AQ316" s="36" t="s">
        <v>685</v>
      </c>
      <c r="AR316" s="36" t="s">
        <v>113</v>
      </c>
      <c r="AS316" s="74"/>
      <c r="AT316" s="74"/>
      <c r="AV316" s="4"/>
    </row>
    <row r="317" spans="1:82" s="5" customFormat="1" ht="9.9499999999999993" customHeight="1">
      <c r="A317" s="48">
        <v>311</v>
      </c>
      <c r="B317" s="31" t="s">
        <v>113</v>
      </c>
      <c r="C317" s="1" t="s">
        <v>85</v>
      </c>
      <c r="D317" s="20">
        <v>7</v>
      </c>
      <c r="E317" s="20">
        <v>6</v>
      </c>
      <c r="F317" s="20">
        <v>9</v>
      </c>
      <c r="G317" s="20">
        <v>11</v>
      </c>
      <c r="H317" s="20">
        <v>10</v>
      </c>
      <c r="I317" s="20">
        <v>10</v>
      </c>
      <c r="J317" s="20">
        <v>12</v>
      </c>
      <c r="K317" s="20">
        <v>11</v>
      </c>
      <c r="L317" s="20">
        <v>12</v>
      </c>
      <c r="M317" s="164">
        <v>12</v>
      </c>
      <c r="N317" s="222">
        <v>13</v>
      </c>
      <c r="O317" s="191">
        <v>13</v>
      </c>
      <c r="P317" s="20">
        <v>13</v>
      </c>
      <c r="Q317" s="20">
        <v>13</v>
      </c>
      <c r="R317" s="20">
        <v>14</v>
      </c>
      <c r="S317" s="20">
        <v>15</v>
      </c>
      <c r="T317" s="20">
        <v>15</v>
      </c>
      <c r="U317" s="20">
        <v>15</v>
      </c>
      <c r="V317" s="20">
        <v>16</v>
      </c>
      <c r="W317" s="20">
        <v>16</v>
      </c>
      <c r="X317" s="20">
        <v>16</v>
      </c>
      <c r="Y317" s="20">
        <v>16</v>
      </c>
      <c r="Z317" s="20">
        <v>16</v>
      </c>
      <c r="AA317" s="20">
        <v>16</v>
      </c>
      <c r="AB317" s="21">
        <v>18</v>
      </c>
      <c r="AC317" s="20">
        <v>19</v>
      </c>
      <c r="AD317" s="21">
        <v>18</v>
      </c>
      <c r="AE317" s="21">
        <v>15</v>
      </c>
      <c r="AF317" s="21">
        <v>15</v>
      </c>
      <c r="AG317" s="21">
        <v>15</v>
      </c>
      <c r="AH317" s="21">
        <v>13</v>
      </c>
      <c r="AI317" s="21">
        <v>13</v>
      </c>
      <c r="AJ317" s="21">
        <v>14</v>
      </c>
      <c r="AK317" s="21">
        <v>14</v>
      </c>
      <c r="AL317" s="21">
        <v>15</v>
      </c>
      <c r="AM317" s="21"/>
      <c r="AN317" s="21"/>
      <c r="AO317" s="21"/>
      <c r="AP317" s="21"/>
      <c r="AQ317" s="36" t="s">
        <v>686</v>
      </c>
      <c r="AR317" s="36" t="s">
        <v>113</v>
      </c>
      <c r="AS317" s="74"/>
      <c r="AT317" s="74"/>
      <c r="AV317" s="4"/>
    </row>
    <row r="318" spans="1:82" s="5" customFormat="1" ht="9.9499999999999993" customHeight="1">
      <c r="A318" s="48">
        <v>312</v>
      </c>
      <c r="B318" s="31" t="s">
        <v>113</v>
      </c>
      <c r="C318" s="1" t="s">
        <v>86</v>
      </c>
      <c r="D318" s="20">
        <v>8674</v>
      </c>
      <c r="E318" s="20">
        <v>9959</v>
      </c>
      <c r="F318" s="20">
        <v>11581</v>
      </c>
      <c r="G318" s="20">
        <v>13584</v>
      </c>
      <c r="H318" s="20">
        <v>16007</v>
      </c>
      <c r="I318" s="20">
        <v>18475</v>
      </c>
      <c r="J318" s="20">
        <v>20975</v>
      </c>
      <c r="K318" s="20">
        <v>23973</v>
      </c>
      <c r="L318" s="20">
        <v>26647</v>
      </c>
      <c r="M318" s="164">
        <v>28585</v>
      </c>
      <c r="N318" s="222">
        <v>30070</v>
      </c>
      <c r="O318" s="191">
        <v>31249</v>
      </c>
      <c r="P318" s="20">
        <v>31906</v>
      </c>
      <c r="Q318" s="20">
        <v>32101</v>
      </c>
      <c r="R318" s="20">
        <v>31923</v>
      </c>
      <c r="S318" s="20">
        <v>31881</v>
      </c>
      <c r="T318" s="20">
        <v>31436</v>
      </c>
      <c r="U318" s="20">
        <v>30582</v>
      </c>
      <c r="V318" s="20">
        <v>29891</v>
      </c>
      <c r="W318" s="20">
        <v>29208</v>
      </c>
      <c r="X318" s="20">
        <v>29283</v>
      </c>
      <c r="Y318" s="20">
        <v>29302</v>
      </c>
      <c r="Z318" s="20">
        <v>29205</v>
      </c>
      <c r="AA318" s="20">
        <v>29515</v>
      </c>
      <c r="AB318" s="21">
        <v>29958</v>
      </c>
      <c r="AC318" s="20">
        <v>30359</v>
      </c>
      <c r="AD318" s="21">
        <v>30592</v>
      </c>
      <c r="AE318" s="21">
        <v>30650</v>
      </c>
      <c r="AF318" s="21">
        <v>30887</v>
      </c>
      <c r="AG318" s="21">
        <v>30795</v>
      </c>
      <c r="AH318" s="21">
        <v>30623</v>
      </c>
      <c r="AI318" s="21">
        <v>31575</v>
      </c>
      <c r="AJ318" s="21">
        <v>32302</v>
      </c>
      <c r="AK318" s="21">
        <v>32699</v>
      </c>
      <c r="AL318" s="21">
        <v>32780</v>
      </c>
      <c r="AM318" s="21"/>
      <c r="AN318" s="21"/>
      <c r="AO318" s="21"/>
      <c r="AP318" s="21"/>
      <c r="AQ318" s="36" t="s">
        <v>687</v>
      </c>
      <c r="AR318" s="36" t="s">
        <v>113</v>
      </c>
      <c r="AS318" s="74"/>
      <c r="AT318" s="74"/>
      <c r="AV318" s="4"/>
    </row>
    <row r="319" spans="1:82" s="5" customFormat="1" ht="9.9499999999999993" customHeight="1">
      <c r="A319" s="48">
        <v>313</v>
      </c>
      <c r="B319" s="31" t="s">
        <v>113</v>
      </c>
      <c r="C319" s="26" t="s">
        <v>111</v>
      </c>
      <c r="D319" s="23">
        <f t="shared" ref="D319:O319" si="35">SUM(D303:D313)/1000</f>
        <v>591.04499999999996</v>
      </c>
      <c r="E319" s="23">
        <f t="shared" si="35"/>
        <v>610.88099999999997</v>
      </c>
      <c r="F319" s="23">
        <f t="shared" si="35"/>
        <v>628.024</v>
      </c>
      <c r="G319" s="23">
        <f t="shared" si="35"/>
        <v>643.62400000000002</v>
      </c>
      <c r="H319" s="23">
        <f t="shared" si="35"/>
        <v>654.70399999999995</v>
      </c>
      <c r="I319" s="23">
        <f t="shared" si="35"/>
        <v>666.00599999999997</v>
      </c>
      <c r="J319" s="23">
        <f t="shared" si="35"/>
        <v>679.48099999999999</v>
      </c>
      <c r="K319" s="23">
        <f t="shared" si="35"/>
        <v>700.79700000000003</v>
      </c>
      <c r="L319" s="23">
        <f t="shared" si="35"/>
        <v>726.51199999999994</v>
      </c>
      <c r="M319" s="173">
        <f t="shared" si="35"/>
        <v>766.43499999999995</v>
      </c>
      <c r="N319" s="222">
        <f t="shared" si="35"/>
        <v>801.89800000000002</v>
      </c>
      <c r="O319" s="199">
        <f t="shared" si="35"/>
        <v>838.54399999999998</v>
      </c>
      <c r="P319" s="23">
        <f t="shared" ref="P319:AL319" si="36">SUM(P303:P313)/1000</f>
        <v>870.60699999999997</v>
      </c>
      <c r="Q319" s="23">
        <f t="shared" si="36"/>
        <v>903.279</v>
      </c>
      <c r="R319" s="23">
        <f t="shared" si="36"/>
        <v>938.36900000000003</v>
      </c>
      <c r="S319" s="23">
        <f t="shared" si="36"/>
        <v>976.61</v>
      </c>
      <c r="T319" s="23">
        <f t="shared" si="36"/>
        <v>1012.2</v>
      </c>
      <c r="U319" s="23">
        <f t="shared" si="36"/>
        <v>1035.8119999999999</v>
      </c>
      <c r="V319" s="23">
        <f t="shared" si="36"/>
        <v>1048.8710000000001</v>
      </c>
      <c r="W319" s="23">
        <f t="shared" si="36"/>
        <v>1057.8579999999999</v>
      </c>
      <c r="X319" s="23">
        <f t="shared" si="36"/>
        <v>1065.3040000000001</v>
      </c>
      <c r="Y319" s="23">
        <f t="shared" si="36"/>
        <v>1065.365</v>
      </c>
      <c r="Z319" s="23">
        <f t="shared" si="36"/>
        <v>1062.0999999999999</v>
      </c>
      <c r="AA319" s="23">
        <f t="shared" si="36"/>
        <v>1058.6420000000001</v>
      </c>
      <c r="AB319" s="23">
        <f t="shared" si="36"/>
        <v>1059.779</v>
      </c>
      <c r="AC319" s="23">
        <f t="shared" si="36"/>
        <v>1056.472</v>
      </c>
      <c r="AD319" s="23">
        <f t="shared" si="36"/>
        <v>1036.2280000000001</v>
      </c>
      <c r="AE319" s="23">
        <f t="shared" si="36"/>
        <v>1012.278</v>
      </c>
      <c r="AF319" s="23">
        <f t="shared" si="36"/>
        <v>988.64300000000003</v>
      </c>
      <c r="AG319" s="23">
        <f t="shared" si="36"/>
        <v>975.89</v>
      </c>
      <c r="AH319" s="23">
        <f t="shared" si="36"/>
        <v>966.31399999999996</v>
      </c>
      <c r="AI319" s="23">
        <f t="shared" si="36"/>
        <v>975.92499999999995</v>
      </c>
      <c r="AJ319" s="23">
        <f t="shared" si="36"/>
        <v>995.846</v>
      </c>
      <c r="AK319" s="23">
        <f t="shared" si="36"/>
        <v>1005.2380000000001</v>
      </c>
      <c r="AL319" s="23">
        <f t="shared" si="36"/>
        <v>1007.0890000000001</v>
      </c>
      <c r="AM319" s="21"/>
      <c r="AN319" s="21"/>
      <c r="AO319" s="21"/>
      <c r="AP319" s="21"/>
      <c r="AQ319" s="36" t="s">
        <v>111</v>
      </c>
      <c r="AR319" s="36" t="s">
        <v>113</v>
      </c>
      <c r="AS319" s="74"/>
      <c r="AT319" s="74"/>
      <c r="AV319" s="4"/>
    </row>
    <row r="320" spans="1:82" s="5" customFormat="1" ht="9.9499999999999993" customHeight="1">
      <c r="A320" s="48">
        <v>314</v>
      </c>
      <c r="B320" s="31" t="s">
        <v>113</v>
      </c>
      <c r="C320" s="26" t="s">
        <v>112</v>
      </c>
      <c r="D320" s="23">
        <f t="shared" ref="D320:O320" si="37">SUM(D303:D314)/1000</f>
        <v>598.45399999999995</v>
      </c>
      <c r="E320" s="23">
        <f t="shared" si="37"/>
        <v>619.27700000000004</v>
      </c>
      <c r="F320" s="23">
        <f t="shared" si="37"/>
        <v>637.20399999999995</v>
      </c>
      <c r="G320" s="23">
        <f t="shared" si="37"/>
        <v>653.83500000000004</v>
      </c>
      <c r="H320" s="23">
        <f t="shared" si="37"/>
        <v>666.19299999999998</v>
      </c>
      <c r="I320" s="23">
        <f t="shared" si="37"/>
        <v>679.09900000000005</v>
      </c>
      <c r="J320" s="23">
        <f t="shared" si="37"/>
        <v>693.88699999999994</v>
      </c>
      <c r="K320" s="23">
        <f t="shared" si="37"/>
        <v>716.63</v>
      </c>
      <c r="L320" s="23">
        <f t="shared" si="37"/>
        <v>743.51800000000003</v>
      </c>
      <c r="M320" s="173">
        <f t="shared" si="37"/>
        <v>784.37699999999995</v>
      </c>
      <c r="N320" s="222">
        <f t="shared" si="37"/>
        <v>819.16499999999996</v>
      </c>
      <c r="O320" s="199">
        <f t="shared" si="37"/>
        <v>856.44500000000005</v>
      </c>
      <c r="P320" s="23">
        <f t="shared" ref="P320:AL320" si="38">SUM(P303:P314)/1000</f>
        <v>889.41499999999996</v>
      </c>
      <c r="Q320" s="23">
        <f t="shared" si="38"/>
        <v>922.99800000000005</v>
      </c>
      <c r="R320" s="23">
        <f t="shared" si="38"/>
        <v>959.06399999999996</v>
      </c>
      <c r="S320" s="23">
        <f t="shared" si="38"/>
        <v>997.71799999999996</v>
      </c>
      <c r="T320" s="23">
        <f t="shared" si="38"/>
        <v>1033.2090000000001</v>
      </c>
      <c r="U320" s="23">
        <f t="shared" si="38"/>
        <v>1056.7190000000001</v>
      </c>
      <c r="V320" s="23">
        <f t="shared" si="38"/>
        <v>1070.2809999999999</v>
      </c>
      <c r="W320" s="23">
        <f t="shared" si="38"/>
        <v>1079.7449999999999</v>
      </c>
      <c r="X320" s="23">
        <f t="shared" si="38"/>
        <v>1087.6199999999999</v>
      </c>
      <c r="Y320" s="23">
        <f t="shared" si="38"/>
        <v>1088.0640000000001</v>
      </c>
      <c r="Z320" s="23">
        <f t="shared" si="38"/>
        <v>1085.0709999999999</v>
      </c>
      <c r="AA320" s="23">
        <f t="shared" si="38"/>
        <v>1081.9839999999999</v>
      </c>
      <c r="AB320" s="23">
        <f t="shared" si="38"/>
        <v>1083.807</v>
      </c>
      <c r="AC320" s="23">
        <f t="shared" si="38"/>
        <v>1081.021</v>
      </c>
      <c r="AD320" s="23">
        <f t="shared" si="38"/>
        <v>1061.2080000000001</v>
      </c>
      <c r="AE320" s="23">
        <f t="shared" si="38"/>
        <v>1037.8209999999999</v>
      </c>
      <c r="AF320" s="23">
        <f t="shared" si="38"/>
        <v>1014.876</v>
      </c>
      <c r="AG320" s="23">
        <f t="shared" si="38"/>
        <v>1002.776</v>
      </c>
      <c r="AH320" s="23">
        <f t="shared" si="38"/>
        <v>993.56200000000001</v>
      </c>
      <c r="AI320" s="23">
        <f t="shared" si="38"/>
        <v>1003.82</v>
      </c>
      <c r="AJ320" s="23">
        <f t="shared" si="38"/>
        <v>1025.335</v>
      </c>
      <c r="AK320" s="23">
        <f t="shared" si="38"/>
        <v>1036.3789999999999</v>
      </c>
      <c r="AL320" s="23">
        <f t="shared" si="38"/>
        <v>1039.2280000000001</v>
      </c>
      <c r="AM320" s="21"/>
      <c r="AN320" s="21"/>
      <c r="AO320" s="21"/>
      <c r="AP320" s="21"/>
      <c r="AQ320" s="36" t="s">
        <v>112</v>
      </c>
      <c r="AR320" s="36" t="s">
        <v>113</v>
      </c>
      <c r="AS320" s="74"/>
      <c r="AT320" s="74"/>
      <c r="AV320" s="4"/>
    </row>
    <row r="321" spans="1:48" s="5" customFormat="1" ht="9.9499999999999993" customHeight="1">
      <c r="A321" s="48">
        <v>315</v>
      </c>
      <c r="B321" s="31" t="s">
        <v>113</v>
      </c>
      <c r="C321" s="22" t="s">
        <v>688</v>
      </c>
      <c r="D321" s="23">
        <f t="shared" ref="D321:O321" si="39">SUM(D315:D318)/1000</f>
        <v>124.03400000000001</v>
      </c>
      <c r="E321" s="23">
        <f t="shared" si="39"/>
        <v>138.69399999999999</v>
      </c>
      <c r="F321" s="23">
        <f t="shared" si="39"/>
        <v>156.577</v>
      </c>
      <c r="G321" s="23">
        <f t="shared" si="39"/>
        <v>175.88399999999999</v>
      </c>
      <c r="H321" s="23">
        <f t="shared" si="39"/>
        <v>198.65</v>
      </c>
      <c r="I321" s="23">
        <f t="shared" si="39"/>
        <v>221.488</v>
      </c>
      <c r="J321" s="23">
        <f t="shared" si="39"/>
        <v>244.71700000000001</v>
      </c>
      <c r="K321" s="23">
        <f t="shared" si="39"/>
        <v>267.49900000000002</v>
      </c>
      <c r="L321" s="23">
        <f t="shared" si="39"/>
        <v>289.02699999999999</v>
      </c>
      <c r="M321" s="173">
        <f t="shared" si="39"/>
        <v>303.24099999999999</v>
      </c>
      <c r="N321" s="222">
        <f t="shared" si="39"/>
        <v>318.96899999999999</v>
      </c>
      <c r="O321" s="199">
        <f t="shared" si="39"/>
        <v>329.209</v>
      </c>
      <c r="P321" s="23">
        <f t="shared" ref="P321:AL321" si="40">SUM(P315:P318)/1000</f>
        <v>337.22899999999998</v>
      </c>
      <c r="Q321" s="23">
        <f t="shared" si="40"/>
        <v>345.53100000000001</v>
      </c>
      <c r="R321" s="23">
        <f t="shared" si="40"/>
        <v>353.49799999999999</v>
      </c>
      <c r="S321" s="23">
        <f t="shared" si="40"/>
        <v>363.11500000000001</v>
      </c>
      <c r="T321" s="23">
        <f t="shared" si="40"/>
        <v>368.59199999999998</v>
      </c>
      <c r="U321" s="23">
        <f t="shared" si="40"/>
        <v>373.01900000000001</v>
      </c>
      <c r="V321" s="23">
        <f t="shared" si="40"/>
        <v>381.12400000000002</v>
      </c>
      <c r="W321" s="23">
        <f t="shared" si="40"/>
        <v>395.54399999999998</v>
      </c>
      <c r="X321" s="23">
        <f t="shared" si="40"/>
        <v>410.33</v>
      </c>
      <c r="Y321" s="23">
        <f t="shared" si="40"/>
        <v>426.26799999999997</v>
      </c>
      <c r="Z321" s="23">
        <f t="shared" si="40"/>
        <v>441.94600000000003</v>
      </c>
      <c r="AA321" s="23">
        <f t="shared" si="40"/>
        <v>459.49</v>
      </c>
      <c r="AB321" s="23">
        <f t="shared" si="40"/>
        <v>477.86900000000003</v>
      </c>
      <c r="AC321" s="23">
        <f t="shared" si="40"/>
        <v>493.27300000000002</v>
      </c>
      <c r="AD321" s="23">
        <f t="shared" si="40"/>
        <v>517.70600000000002</v>
      </c>
      <c r="AE321" s="23">
        <f t="shared" si="40"/>
        <v>534.61300000000006</v>
      </c>
      <c r="AF321" s="23">
        <f t="shared" si="40"/>
        <v>551.83299999999997</v>
      </c>
      <c r="AG321" s="23">
        <f t="shared" si="40"/>
        <v>563.93600000000004</v>
      </c>
      <c r="AH321" s="23">
        <f t="shared" si="40"/>
        <v>571.98299999999995</v>
      </c>
      <c r="AI321" s="23">
        <f t="shared" si="40"/>
        <v>592.17100000000005</v>
      </c>
      <c r="AJ321" s="23">
        <f t="shared" si="40"/>
        <v>607.68799999999999</v>
      </c>
      <c r="AK321" s="23">
        <f t="shared" si="40"/>
        <v>625.82000000000005</v>
      </c>
      <c r="AL321" s="23">
        <f t="shared" si="40"/>
        <v>639.57799999999997</v>
      </c>
      <c r="AM321" s="21"/>
      <c r="AN321" s="21"/>
      <c r="AO321" s="21"/>
      <c r="AP321" s="21"/>
      <c r="AQ321" s="38" t="s">
        <v>688</v>
      </c>
      <c r="AR321" s="38" t="s">
        <v>113</v>
      </c>
      <c r="AS321" s="74"/>
      <c r="AT321" s="74"/>
      <c r="AV321" s="4"/>
    </row>
    <row r="322" spans="1:48" s="5" customFormat="1" ht="9.9499999999999993" customHeight="1">
      <c r="A322" s="48">
        <v>316</v>
      </c>
      <c r="B322" s="31" t="s">
        <v>113</v>
      </c>
      <c r="C322" s="22" t="s">
        <v>758</v>
      </c>
      <c r="D322" s="23">
        <f t="shared" ref="D322:O322" si="41">SUM(D303:D318)/1000</f>
        <v>722.48800000000006</v>
      </c>
      <c r="E322" s="23">
        <f t="shared" si="41"/>
        <v>757.971</v>
      </c>
      <c r="F322" s="23">
        <f t="shared" si="41"/>
        <v>793.78099999999995</v>
      </c>
      <c r="G322" s="23">
        <f t="shared" si="41"/>
        <v>829.71900000000005</v>
      </c>
      <c r="H322" s="23">
        <f t="shared" si="41"/>
        <v>864.84299999999996</v>
      </c>
      <c r="I322" s="23">
        <f t="shared" si="41"/>
        <v>900.58699999999999</v>
      </c>
      <c r="J322" s="23">
        <f t="shared" si="41"/>
        <v>938.60400000000004</v>
      </c>
      <c r="K322" s="23">
        <f t="shared" si="41"/>
        <v>984.12900000000002</v>
      </c>
      <c r="L322" s="23">
        <f t="shared" si="41"/>
        <v>1032.5450000000001</v>
      </c>
      <c r="M322" s="173">
        <f t="shared" si="41"/>
        <v>1087.6179999999999</v>
      </c>
      <c r="N322" s="222">
        <f t="shared" si="41"/>
        <v>1138.134</v>
      </c>
      <c r="O322" s="199">
        <f t="shared" si="41"/>
        <v>1185.654</v>
      </c>
      <c r="P322" s="23">
        <f t="shared" ref="P322:AL322" si="42">SUM(P303:P318)/1000</f>
        <v>1226.644</v>
      </c>
      <c r="Q322" s="23">
        <f t="shared" si="42"/>
        <v>1268.529</v>
      </c>
      <c r="R322" s="23">
        <f t="shared" si="42"/>
        <v>1312.5619999999999</v>
      </c>
      <c r="S322" s="23">
        <f t="shared" si="42"/>
        <v>1360.8330000000001</v>
      </c>
      <c r="T322" s="23">
        <f t="shared" si="42"/>
        <v>1401.8009999999999</v>
      </c>
      <c r="U322" s="23">
        <f t="shared" si="42"/>
        <v>1429.7380000000001</v>
      </c>
      <c r="V322" s="23">
        <f t="shared" si="42"/>
        <v>1451.405</v>
      </c>
      <c r="W322" s="23">
        <f t="shared" si="42"/>
        <v>1475.289</v>
      </c>
      <c r="X322" s="23">
        <f t="shared" si="42"/>
        <v>1497.95</v>
      </c>
      <c r="Y322" s="23">
        <f t="shared" si="42"/>
        <v>1514.3320000000001</v>
      </c>
      <c r="Z322" s="23">
        <f t="shared" si="42"/>
        <v>1527.0170000000001</v>
      </c>
      <c r="AA322" s="23">
        <f t="shared" si="42"/>
        <v>1541.4739999999999</v>
      </c>
      <c r="AB322" s="23">
        <f t="shared" si="42"/>
        <v>1561.6759999999999</v>
      </c>
      <c r="AC322" s="23">
        <f t="shared" si="42"/>
        <v>1574.2940000000001</v>
      </c>
      <c r="AD322" s="23">
        <f t="shared" si="42"/>
        <v>1578.914</v>
      </c>
      <c r="AE322" s="23">
        <f t="shared" si="42"/>
        <v>1572.434</v>
      </c>
      <c r="AF322" s="23">
        <f t="shared" si="42"/>
        <v>1566.7090000000001</v>
      </c>
      <c r="AG322" s="23">
        <f t="shared" si="42"/>
        <v>1566.712</v>
      </c>
      <c r="AH322" s="23">
        <f t="shared" si="42"/>
        <v>1565.5450000000001</v>
      </c>
      <c r="AI322" s="23">
        <f t="shared" si="42"/>
        <v>1595.991</v>
      </c>
      <c r="AJ322" s="23">
        <f t="shared" si="42"/>
        <v>1633.0229999999999</v>
      </c>
      <c r="AK322" s="23">
        <f t="shared" si="42"/>
        <v>1662.1990000000001</v>
      </c>
      <c r="AL322" s="23">
        <f t="shared" si="42"/>
        <v>1678.806</v>
      </c>
      <c r="AM322" s="21"/>
      <c r="AN322" s="21"/>
      <c r="AO322" s="21"/>
      <c r="AP322" s="21"/>
      <c r="AQ322" s="38" t="s">
        <v>758</v>
      </c>
      <c r="AR322" s="38" t="s">
        <v>113</v>
      </c>
      <c r="AS322" s="74"/>
      <c r="AT322" s="74"/>
      <c r="AV322" s="4"/>
    </row>
    <row r="323" spans="1:48" s="5" customFormat="1" ht="9.9499999999999993" customHeight="1">
      <c r="A323" s="48">
        <v>317</v>
      </c>
      <c r="B323" s="31" t="s">
        <v>113</v>
      </c>
      <c r="C323" s="27" t="s">
        <v>461</v>
      </c>
      <c r="D323" s="28">
        <f t="shared" ref="D323:AL323" si="43">(D309+D310+D315)/(D6*1000)</f>
        <v>0.82616444108507603</v>
      </c>
      <c r="E323" s="28">
        <f t="shared" si="43"/>
        <v>0.87082451416665696</v>
      </c>
      <c r="F323" s="28">
        <f t="shared" si="43"/>
        <v>0.90919899884994271</v>
      </c>
      <c r="G323" s="28">
        <f t="shared" si="43"/>
        <v>0.94695681035555745</v>
      </c>
      <c r="H323" s="28">
        <f t="shared" si="43"/>
        <v>0.98602583070598782</v>
      </c>
      <c r="I323" s="28">
        <f t="shared" si="43"/>
        <v>1.0236766790844873</v>
      </c>
      <c r="J323" s="28">
        <f t="shared" si="43"/>
        <v>1.0629455826667769</v>
      </c>
      <c r="K323" s="28">
        <f t="shared" si="43"/>
        <v>1.1024262689258744</v>
      </c>
      <c r="L323" s="28">
        <f t="shared" si="43"/>
        <v>1.1431736271016995</v>
      </c>
      <c r="M323" s="172">
        <f t="shared" si="43"/>
        <v>1.1817065541910565</v>
      </c>
      <c r="N323" s="227">
        <f t="shared" si="43"/>
        <v>1.205239478557165</v>
      </c>
      <c r="O323" s="198">
        <f t="shared" si="43"/>
        <v>1.2203378029301877</v>
      </c>
      <c r="P323" s="28">
        <f t="shared" si="43"/>
        <v>1.2300075413650007</v>
      </c>
      <c r="Q323" s="28">
        <f t="shared" si="43"/>
        <v>1.242197316918136</v>
      </c>
      <c r="R323" s="28">
        <f t="shared" si="43"/>
        <v>1.2557805120736498</v>
      </c>
      <c r="S323" s="28">
        <f t="shared" si="43"/>
        <v>1.2668236063345621</v>
      </c>
      <c r="T323" s="28">
        <f t="shared" si="43"/>
        <v>1.2842630255448615</v>
      </c>
      <c r="U323" s="28">
        <f t="shared" si="43"/>
        <v>1.2829775554252492</v>
      </c>
      <c r="V323" s="28">
        <f t="shared" si="43"/>
        <v>1.2764736124845639</v>
      </c>
      <c r="W323" s="28">
        <f t="shared" si="43"/>
        <v>1.269257677564168</v>
      </c>
      <c r="X323" s="28">
        <f t="shared" si="43"/>
        <v>1.2617220811603533</v>
      </c>
      <c r="Y323" s="28">
        <f t="shared" si="43"/>
        <v>1.2503165301172765</v>
      </c>
      <c r="Z323" s="28">
        <f t="shared" si="43"/>
        <v>1.2361213175856414</v>
      </c>
      <c r="AA323" s="28">
        <f t="shared" si="43"/>
        <v>1.2233555651878056</v>
      </c>
      <c r="AB323" s="28">
        <f t="shared" si="43"/>
        <v>1.2147377630651002</v>
      </c>
      <c r="AC323" s="28">
        <f t="shared" si="43"/>
        <v>1.1969985805487173</v>
      </c>
      <c r="AD323" s="28">
        <f t="shared" si="43"/>
        <v>1.1686183438414937</v>
      </c>
      <c r="AE323" s="28">
        <f t="shared" si="43"/>
        <v>1.1330247913865434</v>
      </c>
      <c r="AF323" s="28">
        <f t="shared" si="43"/>
        <v>1.1050015622585032</v>
      </c>
      <c r="AG323" s="28">
        <f t="shared" si="43"/>
        <v>1.0856000379669577</v>
      </c>
      <c r="AH323" s="28">
        <f t="shared" si="43"/>
        <v>1.0666245568635337</v>
      </c>
      <c r="AI323" s="28">
        <f t="shared" si="43"/>
        <v>1.0743378119840306</v>
      </c>
      <c r="AJ323" s="28">
        <f t="shared" si="43"/>
        <v>1.0762391303877936</v>
      </c>
      <c r="AK323" s="28">
        <f t="shared" si="43"/>
        <v>1.0671653018218676</v>
      </c>
      <c r="AL323" s="28">
        <f t="shared" si="43"/>
        <v>1.0536634737566437</v>
      </c>
      <c r="AM323" s="18"/>
      <c r="AN323" s="18"/>
      <c r="AO323" s="18"/>
      <c r="AP323" s="18"/>
      <c r="AQ323" s="36" t="s">
        <v>689</v>
      </c>
      <c r="AR323" s="36" t="s">
        <v>113</v>
      </c>
      <c r="AS323" s="74"/>
      <c r="AT323" s="74"/>
      <c r="AV323" s="4"/>
    </row>
    <row r="324" spans="1:48" s="5" customFormat="1" ht="9.9499999999999993" customHeight="1">
      <c r="A324" s="48">
        <v>318</v>
      </c>
      <c r="B324" s="31" t="s">
        <v>113</v>
      </c>
      <c r="C324" s="27" t="s">
        <v>462</v>
      </c>
      <c r="D324" s="28">
        <f t="shared" ref="D324:AL324" si="44">D322/D6</f>
        <v>1.213551692281851</v>
      </c>
      <c r="E324" s="28">
        <f t="shared" si="44"/>
        <v>1.2543560753370591</v>
      </c>
      <c r="F324" s="28">
        <f t="shared" si="44"/>
        <v>1.2875792185125168</v>
      </c>
      <c r="G324" s="28">
        <f t="shared" si="44"/>
        <v>1.3239957362473234</v>
      </c>
      <c r="H324" s="28">
        <f t="shared" si="44"/>
        <v>1.3626634902177661</v>
      </c>
      <c r="I324" s="28">
        <f t="shared" si="44"/>
        <v>1.398498680833024</v>
      </c>
      <c r="J324" s="28">
        <f t="shared" si="44"/>
        <v>1.4365845371144152</v>
      </c>
      <c r="K324" s="28">
        <f t="shared" si="44"/>
        <v>1.478948040725852</v>
      </c>
      <c r="L324" s="28">
        <f t="shared" si="44"/>
        <v>1.5270290854936341</v>
      </c>
      <c r="M324" s="172">
        <f t="shared" si="44"/>
        <v>1.5785938323229007</v>
      </c>
      <c r="N324" s="227">
        <f t="shared" si="44"/>
        <v>1.6199143453711913</v>
      </c>
      <c r="O324" s="198">
        <f t="shared" si="44"/>
        <v>1.6510734412925021</v>
      </c>
      <c r="P324" s="28">
        <f t="shared" si="44"/>
        <v>1.6727974918483708</v>
      </c>
      <c r="Q324" s="28">
        <f t="shared" si="44"/>
        <v>1.6975397276772273</v>
      </c>
      <c r="R324" s="28">
        <f t="shared" si="44"/>
        <v>1.7252641665428916</v>
      </c>
      <c r="S324" s="28">
        <f t="shared" si="44"/>
        <v>1.7515200580736838</v>
      </c>
      <c r="T324" s="28">
        <f t="shared" si="44"/>
        <v>1.7785245032238746</v>
      </c>
      <c r="U324" s="28">
        <f t="shared" si="44"/>
        <v>1.7837610569785287</v>
      </c>
      <c r="V324" s="28">
        <f t="shared" si="44"/>
        <v>1.7851669544768005</v>
      </c>
      <c r="W324" s="28">
        <f t="shared" si="44"/>
        <v>1.7919041233657391</v>
      </c>
      <c r="X324" s="28">
        <f t="shared" si="44"/>
        <v>1.7991794122804701</v>
      </c>
      <c r="Y324" s="28">
        <f t="shared" si="44"/>
        <v>1.7986179570564245</v>
      </c>
      <c r="Z324" s="28">
        <f t="shared" si="44"/>
        <v>1.7954450055555882</v>
      </c>
      <c r="AA324" s="28">
        <f t="shared" si="44"/>
        <v>1.7961124549653473</v>
      </c>
      <c r="AB324" s="28">
        <f t="shared" si="44"/>
        <v>1.8025446314693554</v>
      </c>
      <c r="AC324" s="28">
        <f t="shared" si="44"/>
        <v>1.7992219304080295</v>
      </c>
      <c r="AD324" s="28">
        <f t="shared" si="44"/>
        <v>1.7869123889909335</v>
      </c>
      <c r="AE324" s="28">
        <f t="shared" si="44"/>
        <v>1.7633699329723085</v>
      </c>
      <c r="AF324" s="28">
        <f t="shared" si="44"/>
        <v>1.7420672293762418</v>
      </c>
      <c r="AG324" s="28">
        <f t="shared" si="44"/>
        <v>1.7291653560340421</v>
      </c>
      <c r="AH324" s="28">
        <f t="shared" si="44"/>
        <v>1.7108509968658068</v>
      </c>
      <c r="AI324" s="28">
        <f t="shared" si="44"/>
        <v>1.7428201085009916</v>
      </c>
      <c r="AJ324" s="28">
        <f t="shared" si="44"/>
        <v>1.7648845870357921</v>
      </c>
      <c r="AK324" s="28">
        <f t="shared" si="44"/>
        <v>1.7735325028675077</v>
      </c>
      <c r="AL324" s="28">
        <f t="shared" si="44"/>
        <v>1.7717969934016946</v>
      </c>
      <c r="AM324" s="18"/>
      <c r="AN324" s="18"/>
      <c r="AO324" s="18"/>
      <c r="AP324" s="18"/>
      <c r="AQ324" s="36" t="s">
        <v>462</v>
      </c>
      <c r="AR324" s="36" t="s">
        <v>113</v>
      </c>
      <c r="AS324" s="74"/>
      <c r="AT324" s="74"/>
      <c r="AV324" s="4"/>
    </row>
    <row r="325" spans="1:48" s="5" customFormat="1" ht="9.9499999999999993" customHeight="1">
      <c r="A325" s="48">
        <v>319</v>
      </c>
      <c r="B325" s="31" t="s">
        <v>113</v>
      </c>
      <c r="C325" s="27" t="s">
        <v>502</v>
      </c>
      <c r="D325" s="23">
        <f t="shared" ref="D325:AL325" si="45">D324*1000</f>
        <v>1213.551692281851</v>
      </c>
      <c r="E325" s="23">
        <f t="shared" si="45"/>
        <v>1254.3560753370591</v>
      </c>
      <c r="F325" s="23">
        <f t="shared" si="45"/>
        <v>1287.5792185125167</v>
      </c>
      <c r="G325" s="23">
        <f t="shared" si="45"/>
        <v>1323.9957362473233</v>
      </c>
      <c r="H325" s="23">
        <f t="shared" si="45"/>
        <v>1362.6634902177661</v>
      </c>
      <c r="I325" s="23">
        <f t="shared" si="45"/>
        <v>1398.4986808330241</v>
      </c>
      <c r="J325" s="23">
        <f t="shared" si="45"/>
        <v>1436.5845371144153</v>
      </c>
      <c r="K325" s="23">
        <f t="shared" si="45"/>
        <v>1478.948040725852</v>
      </c>
      <c r="L325" s="23">
        <f t="shared" si="45"/>
        <v>1527.0290854936341</v>
      </c>
      <c r="M325" s="173">
        <f t="shared" si="45"/>
        <v>1578.5938323229007</v>
      </c>
      <c r="N325" s="222">
        <f t="shared" si="45"/>
        <v>1619.9143453711913</v>
      </c>
      <c r="O325" s="199">
        <f t="shared" si="45"/>
        <v>1651.0734412925021</v>
      </c>
      <c r="P325" s="23">
        <f t="shared" si="45"/>
        <v>1672.7974918483708</v>
      </c>
      <c r="Q325" s="23">
        <f t="shared" si="45"/>
        <v>1697.5397276772273</v>
      </c>
      <c r="R325" s="23">
        <f t="shared" si="45"/>
        <v>1725.2641665428916</v>
      </c>
      <c r="S325" s="23">
        <f t="shared" si="45"/>
        <v>1751.5200580736839</v>
      </c>
      <c r="T325" s="23">
        <f t="shared" si="45"/>
        <v>1778.5245032238745</v>
      </c>
      <c r="U325" s="23">
        <f t="shared" si="45"/>
        <v>1783.7610569785288</v>
      </c>
      <c r="V325" s="23">
        <f t="shared" si="45"/>
        <v>1785.1669544768006</v>
      </c>
      <c r="W325" s="23">
        <f t="shared" si="45"/>
        <v>1791.9041233657392</v>
      </c>
      <c r="X325" s="23">
        <f t="shared" ref="X325" si="46">X324*1000</f>
        <v>1799.1794122804702</v>
      </c>
      <c r="Y325" s="23">
        <f t="shared" ref="Y325" si="47">Y324*1000</f>
        <v>1798.6179570564245</v>
      </c>
      <c r="Z325" s="23">
        <f t="shared" ref="Z325" si="48">Z324*1000</f>
        <v>1795.4450055555881</v>
      </c>
      <c r="AA325" s="23">
        <f t="shared" ref="AA325" si="49">AA324*1000</f>
        <v>1796.1124549653473</v>
      </c>
      <c r="AB325" s="23">
        <f t="shared" ref="AB325" si="50">AB324*1000</f>
        <v>1802.5446314693554</v>
      </c>
      <c r="AC325" s="23">
        <f t="shared" ref="AC325" si="51">AC324*1000</f>
        <v>1799.2219304080295</v>
      </c>
      <c r="AD325" s="23">
        <f t="shared" si="45"/>
        <v>1786.9123889909336</v>
      </c>
      <c r="AE325" s="23">
        <f t="shared" si="45"/>
        <v>1763.3699329723086</v>
      </c>
      <c r="AF325" s="23">
        <f t="shared" si="45"/>
        <v>1742.0672293762418</v>
      </c>
      <c r="AG325" s="23">
        <f t="shared" si="45"/>
        <v>1729.1653560340421</v>
      </c>
      <c r="AH325" s="23">
        <f t="shared" si="45"/>
        <v>1710.8509968658068</v>
      </c>
      <c r="AI325" s="23">
        <f t="shared" si="45"/>
        <v>1742.8201085009916</v>
      </c>
      <c r="AJ325" s="23">
        <f t="shared" si="45"/>
        <v>1764.884587035792</v>
      </c>
      <c r="AK325" s="23">
        <f t="shared" si="45"/>
        <v>1773.5325028675077</v>
      </c>
      <c r="AL325" s="23">
        <f t="shared" si="45"/>
        <v>1771.7969934016946</v>
      </c>
      <c r="AM325" s="18"/>
      <c r="AN325" s="18"/>
      <c r="AO325" s="18"/>
      <c r="AP325" s="18"/>
      <c r="AQ325" s="36" t="s">
        <v>502</v>
      </c>
      <c r="AR325" s="36" t="s">
        <v>113</v>
      </c>
      <c r="AS325" s="74"/>
      <c r="AT325" s="74"/>
      <c r="AV325" s="4"/>
    </row>
    <row r="326" spans="1:48" s="5" customFormat="1" ht="9.9499999999999993" customHeight="1">
      <c r="A326" s="48">
        <v>320</v>
      </c>
      <c r="B326" s="31" t="s">
        <v>113</v>
      </c>
      <c r="C326" s="8" t="s">
        <v>12</v>
      </c>
      <c r="D326" s="20">
        <v>779</v>
      </c>
      <c r="E326" s="20">
        <v>779</v>
      </c>
      <c r="F326" s="20">
        <v>948.5</v>
      </c>
      <c r="G326" s="20">
        <v>949.8</v>
      </c>
      <c r="H326" s="20">
        <v>958.6</v>
      </c>
      <c r="I326" s="20">
        <v>958.1</v>
      </c>
      <c r="J326" s="20">
        <v>965.2</v>
      </c>
      <c r="K326" s="20">
        <v>968.5</v>
      </c>
      <c r="L326" s="20">
        <v>963.5</v>
      </c>
      <c r="M326" s="164">
        <v>964.5</v>
      </c>
      <c r="N326" s="222">
        <v>968</v>
      </c>
      <c r="O326" s="191">
        <v>972</v>
      </c>
      <c r="P326" s="20">
        <v>973.8</v>
      </c>
      <c r="Q326" s="20">
        <v>1117.5</v>
      </c>
      <c r="R326" s="20">
        <v>1120.5999999999999</v>
      </c>
      <c r="S326" s="20">
        <v>1114.5999999999999</v>
      </c>
      <c r="T326" s="20">
        <v>1116.9000000000001</v>
      </c>
      <c r="U326" s="20">
        <v>1118.7</v>
      </c>
      <c r="V326" s="20">
        <v>1118</v>
      </c>
      <c r="W326" s="20">
        <v>1121.2</v>
      </c>
      <c r="X326" s="20">
        <v>1121.8</v>
      </c>
      <c r="Y326" s="20">
        <v>1110.2</v>
      </c>
      <c r="Z326" s="20">
        <v>1107.5</v>
      </c>
      <c r="AA326" s="20">
        <v>1106.4000000000001</v>
      </c>
      <c r="AB326" s="21">
        <v>1109.2</v>
      </c>
      <c r="AC326" s="20">
        <v>1109.3</v>
      </c>
      <c r="AD326" s="21">
        <v>1104.8</v>
      </c>
      <c r="AE326" s="21">
        <v>1312.9</v>
      </c>
      <c r="AF326" s="21">
        <v>1323.7</v>
      </c>
      <c r="AG326" s="21">
        <v>1333</v>
      </c>
      <c r="AH326" s="21">
        <v>1356.2</v>
      </c>
      <c r="AI326" s="21">
        <v>1361</v>
      </c>
      <c r="AJ326" s="21">
        <v>1361.4</v>
      </c>
      <c r="AK326" s="21">
        <v>1363.3</v>
      </c>
      <c r="AL326" s="21">
        <v>1380</v>
      </c>
      <c r="AM326" s="21"/>
      <c r="AN326" s="21"/>
      <c r="AO326" s="21"/>
      <c r="AP326" s="21"/>
      <c r="AQ326" s="38" t="s">
        <v>12</v>
      </c>
      <c r="AR326" s="38" t="s">
        <v>113</v>
      </c>
      <c r="AS326" s="74"/>
      <c r="AT326" s="74"/>
      <c r="AV326" s="4"/>
    </row>
    <row r="327" spans="1:48" s="5" customFormat="1" ht="9.9499999999999993" customHeight="1">
      <c r="A327" s="48">
        <v>321</v>
      </c>
      <c r="B327" s="31" t="s">
        <v>113</v>
      </c>
      <c r="C327" s="1" t="s">
        <v>13</v>
      </c>
      <c r="D327" s="20">
        <v>2393.1999999999998</v>
      </c>
      <c r="E327" s="20">
        <v>2393.1999999999998</v>
      </c>
      <c r="F327" s="20">
        <v>2250.4</v>
      </c>
      <c r="G327" s="20">
        <v>2256.6</v>
      </c>
      <c r="H327" s="20">
        <v>2267</v>
      </c>
      <c r="I327" s="20">
        <v>2276.3000000000002</v>
      </c>
      <c r="J327" s="20">
        <v>2283.5</v>
      </c>
      <c r="K327" s="20">
        <v>2307.1</v>
      </c>
      <c r="L327" s="20">
        <v>2313.5</v>
      </c>
      <c r="M327" s="164">
        <v>2312.6</v>
      </c>
      <c r="N327" s="222">
        <v>2321.6</v>
      </c>
      <c r="O327" s="191">
        <v>2339.9</v>
      </c>
      <c r="P327" s="20">
        <v>2333.9</v>
      </c>
      <c r="Q327" s="20">
        <v>2197.9</v>
      </c>
      <c r="R327" s="20">
        <v>2181.6</v>
      </c>
      <c r="S327" s="20">
        <v>2171.4</v>
      </c>
      <c r="T327" s="20">
        <v>2292.9</v>
      </c>
      <c r="U327" s="20">
        <v>2309.3000000000002</v>
      </c>
      <c r="V327" s="20">
        <v>2310.6999999999998</v>
      </c>
      <c r="W327" s="20">
        <v>2302.8000000000002</v>
      </c>
      <c r="X327" s="20">
        <v>2280.3000000000002</v>
      </c>
      <c r="Y327" s="20">
        <v>2272.4</v>
      </c>
      <c r="Z327" s="20">
        <v>2279</v>
      </c>
      <c r="AA327" s="20">
        <v>2281.1</v>
      </c>
      <c r="AB327" s="21">
        <v>2283</v>
      </c>
      <c r="AC327" s="20">
        <v>2284.1</v>
      </c>
      <c r="AD327" s="21">
        <v>2283.4</v>
      </c>
      <c r="AE327" s="21">
        <v>2289.4</v>
      </c>
      <c r="AF327" s="21">
        <v>2291.3000000000002</v>
      </c>
      <c r="AG327" s="21">
        <v>2296.6</v>
      </c>
      <c r="AH327" s="21">
        <v>2299.5</v>
      </c>
      <c r="AI327" s="21">
        <v>2311.8000000000002</v>
      </c>
      <c r="AJ327" s="21">
        <v>2315</v>
      </c>
      <c r="AK327" s="21">
        <v>2311.1999999999998</v>
      </c>
      <c r="AL327" s="21">
        <v>2302.9</v>
      </c>
      <c r="AM327" s="21"/>
      <c r="AN327" s="21"/>
      <c r="AO327" s="21"/>
      <c r="AP327" s="21"/>
      <c r="AQ327" s="36" t="s">
        <v>13</v>
      </c>
      <c r="AR327" s="36" t="s">
        <v>113</v>
      </c>
      <c r="AS327" s="74"/>
      <c r="AT327" s="74"/>
      <c r="AV327" s="4"/>
    </row>
    <row r="328" spans="1:48" s="5" customFormat="1" ht="9.9499999999999993" customHeight="1">
      <c r="A328" s="48">
        <v>322</v>
      </c>
      <c r="B328" s="31" t="s">
        <v>113</v>
      </c>
      <c r="C328" s="1" t="s">
        <v>14</v>
      </c>
      <c r="D328" s="20">
        <v>17122.5</v>
      </c>
      <c r="E328" s="20">
        <v>17122.5</v>
      </c>
      <c r="F328" s="20">
        <v>17392.5</v>
      </c>
      <c r="G328" s="20">
        <v>17737.2</v>
      </c>
      <c r="H328" s="20">
        <v>17929.599999999999</v>
      </c>
      <c r="I328" s="20">
        <v>18256.8</v>
      </c>
      <c r="J328" s="20">
        <v>18329.599999999999</v>
      </c>
      <c r="K328" s="20">
        <v>18612.3</v>
      </c>
      <c r="L328" s="20">
        <v>18806.599999999999</v>
      </c>
      <c r="M328" s="164">
        <v>18922.7</v>
      </c>
      <c r="N328" s="222">
        <v>19030.2</v>
      </c>
      <c r="O328" s="191">
        <v>19147.900000000001</v>
      </c>
      <c r="P328" s="20">
        <v>19227.400000000001</v>
      </c>
      <c r="Q328" s="20">
        <v>19412</v>
      </c>
      <c r="R328" s="20">
        <v>19491.099999999999</v>
      </c>
      <c r="S328" s="20">
        <v>19611.8</v>
      </c>
      <c r="T328" s="20">
        <v>19718.5</v>
      </c>
      <c r="U328" s="20">
        <v>19855.099999999999</v>
      </c>
      <c r="V328" s="20">
        <v>19981.599999999999</v>
      </c>
      <c r="W328" s="20">
        <v>20147.400000000001</v>
      </c>
      <c r="X328" s="20">
        <v>20063.2</v>
      </c>
      <c r="Y328" s="20">
        <v>20115.2</v>
      </c>
      <c r="Z328" s="20">
        <v>20207.400000000001</v>
      </c>
      <c r="AA328" s="20">
        <v>20331</v>
      </c>
      <c r="AB328" s="21">
        <v>20534.400000000001</v>
      </c>
      <c r="AC328" s="20">
        <v>20681.8</v>
      </c>
      <c r="AD328" s="21">
        <v>20769.2</v>
      </c>
      <c r="AE328" s="21">
        <v>20890.5</v>
      </c>
      <c r="AF328" s="21">
        <v>20887</v>
      </c>
      <c r="AG328" s="21">
        <v>21016</v>
      </c>
      <c r="AH328" s="21">
        <v>21108.1</v>
      </c>
      <c r="AI328" s="21">
        <v>21157.7</v>
      </c>
      <c r="AJ328" s="21">
        <v>21254.799999999999</v>
      </c>
      <c r="AK328" s="21">
        <v>21286.2</v>
      </c>
      <c r="AL328" s="21">
        <v>21248.9</v>
      </c>
      <c r="AM328" s="21"/>
      <c r="AN328" s="21"/>
      <c r="AO328" s="21"/>
      <c r="AP328" s="21"/>
      <c r="AQ328" s="36" t="s">
        <v>14</v>
      </c>
      <c r="AR328" s="36" t="s">
        <v>113</v>
      </c>
      <c r="AS328" s="74"/>
      <c r="AT328" s="74"/>
      <c r="AV328" s="4"/>
    </row>
    <row r="329" spans="1:48" s="5" customFormat="1" ht="9.9499999999999993" customHeight="1">
      <c r="A329" s="48">
        <v>323</v>
      </c>
      <c r="B329" s="31" t="s">
        <v>113</v>
      </c>
      <c r="C329" s="26" t="s">
        <v>15</v>
      </c>
      <c r="D329" s="23">
        <f t="shared" ref="D329:AL329" si="52">D326+D327</f>
        <v>3172.2</v>
      </c>
      <c r="E329" s="23">
        <f t="shared" si="52"/>
        <v>3172.2</v>
      </c>
      <c r="F329" s="23">
        <f t="shared" si="52"/>
        <v>3198.9</v>
      </c>
      <c r="G329" s="23">
        <f t="shared" si="52"/>
        <v>3206.3999999999996</v>
      </c>
      <c r="H329" s="23">
        <f t="shared" si="52"/>
        <v>3225.6</v>
      </c>
      <c r="I329" s="23">
        <f t="shared" si="52"/>
        <v>3234.4</v>
      </c>
      <c r="J329" s="23">
        <f t="shared" si="52"/>
        <v>3248.7</v>
      </c>
      <c r="K329" s="23">
        <f t="shared" si="52"/>
        <v>3275.6</v>
      </c>
      <c r="L329" s="23">
        <f t="shared" si="52"/>
        <v>3277</v>
      </c>
      <c r="M329" s="173">
        <f t="shared" si="52"/>
        <v>3277.1</v>
      </c>
      <c r="N329" s="222">
        <f t="shared" si="52"/>
        <v>3289.6</v>
      </c>
      <c r="O329" s="199">
        <f t="shared" si="52"/>
        <v>3311.9</v>
      </c>
      <c r="P329" s="23">
        <f t="shared" si="52"/>
        <v>3307.7</v>
      </c>
      <c r="Q329" s="23">
        <f t="shared" si="52"/>
        <v>3315.4</v>
      </c>
      <c r="R329" s="23">
        <f t="shared" si="52"/>
        <v>3302.2</v>
      </c>
      <c r="S329" s="23">
        <f t="shared" si="52"/>
        <v>3286</v>
      </c>
      <c r="T329" s="23">
        <f t="shared" si="52"/>
        <v>3409.8</v>
      </c>
      <c r="U329" s="23">
        <f t="shared" si="52"/>
        <v>3428</v>
      </c>
      <c r="V329" s="23">
        <f t="shared" si="52"/>
        <v>3428.7</v>
      </c>
      <c r="W329" s="23">
        <f t="shared" si="52"/>
        <v>3424</v>
      </c>
      <c r="X329" s="23">
        <f t="shared" si="52"/>
        <v>3402.1000000000004</v>
      </c>
      <c r="Y329" s="23">
        <f t="shared" si="52"/>
        <v>3382.6000000000004</v>
      </c>
      <c r="Z329" s="23">
        <f t="shared" si="52"/>
        <v>3386.5</v>
      </c>
      <c r="AA329" s="23">
        <f t="shared" si="52"/>
        <v>3387.5</v>
      </c>
      <c r="AB329" s="23">
        <f t="shared" si="52"/>
        <v>3392.2</v>
      </c>
      <c r="AC329" s="23">
        <f t="shared" si="52"/>
        <v>3393.3999999999996</v>
      </c>
      <c r="AD329" s="23">
        <f t="shared" si="52"/>
        <v>3388.2</v>
      </c>
      <c r="AE329" s="23">
        <f t="shared" si="52"/>
        <v>3602.3</v>
      </c>
      <c r="AF329" s="23">
        <f t="shared" si="52"/>
        <v>3615</v>
      </c>
      <c r="AG329" s="23">
        <f t="shared" si="52"/>
        <v>3629.6</v>
      </c>
      <c r="AH329" s="23">
        <f t="shared" si="52"/>
        <v>3655.7</v>
      </c>
      <c r="AI329" s="23">
        <f t="shared" si="52"/>
        <v>3672.8</v>
      </c>
      <c r="AJ329" s="23">
        <f t="shared" si="52"/>
        <v>3676.4</v>
      </c>
      <c r="AK329" s="23">
        <f t="shared" si="52"/>
        <v>3674.5</v>
      </c>
      <c r="AL329" s="23">
        <f t="shared" si="52"/>
        <v>3682.9</v>
      </c>
      <c r="AM329" s="24"/>
      <c r="AN329" s="24"/>
      <c r="AO329" s="24"/>
      <c r="AP329" s="24"/>
      <c r="AQ329" s="44" t="s">
        <v>15</v>
      </c>
      <c r="AR329" s="44" t="s">
        <v>113</v>
      </c>
      <c r="AS329" s="73"/>
      <c r="AT329" s="74"/>
      <c r="AV329" s="4"/>
    </row>
    <row r="330" spans="1:48" s="5" customFormat="1" ht="9.9499999999999993" customHeight="1">
      <c r="A330" s="48">
        <v>324</v>
      </c>
      <c r="B330" s="31" t="s">
        <v>113</v>
      </c>
      <c r="C330" s="26" t="s">
        <v>16</v>
      </c>
      <c r="D330" s="23">
        <f t="shared" ref="D330:AL330" si="53">D326+D327+D328</f>
        <v>20294.7</v>
      </c>
      <c r="E330" s="23">
        <f t="shared" si="53"/>
        <v>20294.7</v>
      </c>
      <c r="F330" s="23">
        <f t="shared" si="53"/>
        <v>20591.400000000001</v>
      </c>
      <c r="G330" s="23">
        <f t="shared" si="53"/>
        <v>20943.599999999999</v>
      </c>
      <c r="H330" s="23">
        <f t="shared" si="53"/>
        <v>21155.199999999997</v>
      </c>
      <c r="I330" s="23">
        <f t="shared" si="53"/>
        <v>21491.200000000001</v>
      </c>
      <c r="J330" s="23">
        <f t="shared" si="53"/>
        <v>21578.3</v>
      </c>
      <c r="K330" s="23">
        <f t="shared" si="53"/>
        <v>21887.899999999998</v>
      </c>
      <c r="L330" s="23">
        <f t="shared" si="53"/>
        <v>22083.599999999999</v>
      </c>
      <c r="M330" s="173">
        <f t="shared" si="53"/>
        <v>22199.8</v>
      </c>
      <c r="N330" s="222">
        <f t="shared" si="53"/>
        <v>22319.8</v>
      </c>
      <c r="O330" s="199">
        <f t="shared" si="53"/>
        <v>22459.800000000003</v>
      </c>
      <c r="P330" s="23">
        <f t="shared" si="53"/>
        <v>22535.100000000002</v>
      </c>
      <c r="Q330" s="23">
        <f t="shared" si="53"/>
        <v>22727.4</v>
      </c>
      <c r="R330" s="23">
        <f t="shared" si="53"/>
        <v>22793.3</v>
      </c>
      <c r="S330" s="23">
        <f t="shared" si="53"/>
        <v>22897.8</v>
      </c>
      <c r="T330" s="23">
        <f t="shared" si="53"/>
        <v>23128.3</v>
      </c>
      <c r="U330" s="23">
        <f t="shared" si="53"/>
        <v>23283.1</v>
      </c>
      <c r="V330" s="23">
        <f t="shared" si="53"/>
        <v>23410.3</v>
      </c>
      <c r="W330" s="23">
        <f t="shared" si="53"/>
        <v>23571.4</v>
      </c>
      <c r="X330" s="23">
        <f t="shared" si="53"/>
        <v>23465.300000000003</v>
      </c>
      <c r="Y330" s="23">
        <f t="shared" si="53"/>
        <v>23497.800000000003</v>
      </c>
      <c r="Z330" s="23">
        <f t="shared" si="53"/>
        <v>23593.9</v>
      </c>
      <c r="AA330" s="23">
        <f t="shared" si="53"/>
        <v>23718.5</v>
      </c>
      <c r="AB330" s="23">
        <f t="shared" si="53"/>
        <v>23926.600000000002</v>
      </c>
      <c r="AC330" s="23">
        <f t="shared" si="53"/>
        <v>24075.199999999997</v>
      </c>
      <c r="AD330" s="23">
        <f t="shared" si="53"/>
        <v>24157.4</v>
      </c>
      <c r="AE330" s="23">
        <f t="shared" si="53"/>
        <v>24492.799999999999</v>
      </c>
      <c r="AF330" s="23">
        <f t="shared" si="53"/>
        <v>24502</v>
      </c>
      <c r="AG330" s="23">
        <f t="shared" si="53"/>
        <v>24645.599999999999</v>
      </c>
      <c r="AH330" s="23">
        <f t="shared" si="53"/>
        <v>24763.8</v>
      </c>
      <c r="AI330" s="23">
        <f t="shared" si="53"/>
        <v>24830.5</v>
      </c>
      <c r="AJ330" s="23">
        <f t="shared" si="53"/>
        <v>24931.200000000001</v>
      </c>
      <c r="AK330" s="23">
        <f t="shared" si="53"/>
        <v>24960.7</v>
      </c>
      <c r="AL330" s="23">
        <f t="shared" si="53"/>
        <v>24931.800000000003</v>
      </c>
      <c r="AM330" s="24"/>
      <c r="AN330" s="24"/>
      <c r="AO330" s="24"/>
      <c r="AP330" s="24"/>
      <c r="AQ330" s="44" t="s">
        <v>16</v>
      </c>
      <c r="AR330" s="44" t="s">
        <v>113</v>
      </c>
      <c r="AS330" s="73"/>
      <c r="AT330" s="74"/>
      <c r="AV330" s="4"/>
    </row>
    <row r="331" spans="1:48" s="5" customFormat="1" ht="9.9499999999999993" customHeight="1">
      <c r="A331" s="48">
        <v>325</v>
      </c>
      <c r="B331" s="31" t="s">
        <v>113</v>
      </c>
      <c r="C331" s="22" t="s">
        <v>17</v>
      </c>
      <c r="D331" s="87">
        <f t="shared" ref="D331:AL331" si="54">D322/D329</f>
        <v>0.22775613139146336</v>
      </c>
      <c r="E331" s="87">
        <f t="shared" si="54"/>
        <v>0.23894174390013243</v>
      </c>
      <c r="F331" s="87">
        <f t="shared" si="54"/>
        <v>0.24814186126480975</v>
      </c>
      <c r="G331" s="87">
        <f t="shared" si="54"/>
        <v>0.25876964820359288</v>
      </c>
      <c r="H331" s="87">
        <f t="shared" si="54"/>
        <v>0.26811848958333334</v>
      </c>
      <c r="I331" s="87">
        <f t="shared" si="54"/>
        <v>0.27844020529309915</v>
      </c>
      <c r="J331" s="87">
        <f t="shared" si="54"/>
        <v>0.28891679748822607</v>
      </c>
      <c r="K331" s="87">
        <f t="shared" si="54"/>
        <v>0.30044236170472588</v>
      </c>
      <c r="L331" s="87">
        <f t="shared" si="54"/>
        <v>0.31508849557522128</v>
      </c>
      <c r="M331" s="183">
        <f t="shared" si="54"/>
        <v>0.33188428793750568</v>
      </c>
      <c r="N331" s="237">
        <f t="shared" si="54"/>
        <v>0.34597945038910505</v>
      </c>
      <c r="O331" s="212">
        <f t="shared" si="54"/>
        <v>0.35799812796280078</v>
      </c>
      <c r="P331" s="87">
        <f t="shared" si="54"/>
        <v>0.3708449980348883</v>
      </c>
      <c r="Q331" s="87">
        <f t="shared" si="54"/>
        <v>0.38261718043071724</v>
      </c>
      <c r="R331" s="87">
        <f t="shared" si="54"/>
        <v>0.3974810732239113</v>
      </c>
      <c r="S331" s="87">
        <f t="shared" si="54"/>
        <v>0.41413055386488135</v>
      </c>
      <c r="T331" s="87">
        <f t="shared" si="54"/>
        <v>0.41110944923455917</v>
      </c>
      <c r="U331" s="87">
        <f t="shared" si="54"/>
        <v>0.41707642940490081</v>
      </c>
      <c r="V331" s="87">
        <f t="shared" si="54"/>
        <v>0.42331058418642636</v>
      </c>
      <c r="W331" s="87">
        <f t="shared" si="54"/>
        <v>0.43086711448598131</v>
      </c>
      <c r="X331" s="87">
        <f t="shared" si="54"/>
        <v>0.44030157843684781</v>
      </c>
      <c r="Y331" s="87">
        <f t="shared" si="54"/>
        <v>0.44768284751374682</v>
      </c>
      <c r="Z331" s="87">
        <f t="shared" si="54"/>
        <v>0.45091303705891039</v>
      </c>
      <c r="AA331" s="87">
        <f t="shared" si="54"/>
        <v>0.45504767527675277</v>
      </c>
      <c r="AB331" s="87">
        <f t="shared" si="54"/>
        <v>0.46037261953894226</v>
      </c>
      <c r="AC331" s="87">
        <f t="shared" si="54"/>
        <v>0.46392821359108866</v>
      </c>
      <c r="AD331" s="87">
        <f t="shared" si="54"/>
        <v>0.46600377781713004</v>
      </c>
      <c r="AE331" s="87">
        <f t="shared" si="54"/>
        <v>0.43650834189267962</v>
      </c>
      <c r="AF331" s="87">
        <f t="shared" si="54"/>
        <v>0.43339114799446754</v>
      </c>
      <c r="AG331" s="87">
        <f t="shared" si="54"/>
        <v>0.43164866651972672</v>
      </c>
      <c r="AH331" s="87">
        <f t="shared" si="54"/>
        <v>0.42824766802527564</v>
      </c>
      <c r="AI331" s="87">
        <f t="shared" si="54"/>
        <v>0.43454340013069048</v>
      </c>
      <c r="AJ331" s="87">
        <f t="shared" si="54"/>
        <v>0.44419078446306165</v>
      </c>
      <c r="AK331" s="87">
        <f t="shared" si="54"/>
        <v>0.45236059327799705</v>
      </c>
      <c r="AL331" s="87">
        <f t="shared" si="54"/>
        <v>0.45583806239648106</v>
      </c>
      <c r="AM331" s="24"/>
      <c r="AN331" s="24"/>
      <c r="AO331" s="24"/>
      <c r="AP331" s="24"/>
      <c r="AQ331" s="39" t="s">
        <v>17</v>
      </c>
      <c r="AR331" s="39" t="s">
        <v>113</v>
      </c>
      <c r="AS331" s="73"/>
      <c r="AT331" s="74"/>
      <c r="AV331" s="4"/>
    </row>
    <row r="332" spans="1:48" s="5" customFormat="1" ht="9.9499999999999993" customHeight="1">
      <c r="A332" s="48">
        <v>326</v>
      </c>
      <c r="B332" s="31" t="s">
        <v>113</v>
      </c>
      <c r="C332" s="22" t="s">
        <v>632</v>
      </c>
      <c r="D332" s="49">
        <f t="shared" ref="D332:AL332" si="55">D322*1000/D330</f>
        <v>35.599836410491406</v>
      </c>
      <c r="E332" s="49">
        <f t="shared" si="55"/>
        <v>37.348223920530977</v>
      </c>
      <c r="F332" s="49">
        <f t="shared" si="55"/>
        <v>38.549151587555968</v>
      </c>
      <c r="G332" s="49">
        <f t="shared" si="55"/>
        <v>39.616828052483818</v>
      </c>
      <c r="H332" s="49">
        <f t="shared" si="55"/>
        <v>40.880870896989869</v>
      </c>
      <c r="I332" s="49">
        <f t="shared" si="55"/>
        <v>41.904919222751637</v>
      </c>
      <c r="J332" s="49">
        <f t="shared" si="55"/>
        <v>43.497587854464904</v>
      </c>
      <c r="K332" s="49">
        <f t="shared" si="55"/>
        <v>44.962239410816025</v>
      </c>
      <c r="L332" s="49">
        <f t="shared" si="55"/>
        <v>46.756190113930707</v>
      </c>
      <c r="M332" s="170">
        <f t="shared" si="55"/>
        <v>48.992243173361921</v>
      </c>
      <c r="N332" s="223">
        <f t="shared" si="55"/>
        <v>50.992123585336785</v>
      </c>
      <c r="O332" s="196">
        <f t="shared" si="55"/>
        <v>52.790051558785024</v>
      </c>
      <c r="P332" s="49">
        <f t="shared" si="55"/>
        <v>54.432596260944031</v>
      </c>
      <c r="Q332" s="49">
        <f t="shared" si="55"/>
        <v>55.814963436204756</v>
      </c>
      <c r="R332" s="49">
        <f t="shared" si="55"/>
        <v>57.585430806421186</v>
      </c>
      <c r="S332" s="49">
        <f t="shared" si="55"/>
        <v>59.430731336634963</v>
      </c>
      <c r="T332" s="49">
        <f t="shared" si="55"/>
        <v>60.609772443283774</v>
      </c>
      <c r="U332" s="49">
        <f t="shared" si="55"/>
        <v>61.406685535860781</v>
      </c>
      <c r="V332" s="49">
        <f t="shared" si="55"/>
        <v>61.998564734326344</v>
      </c>
      <c r="W332" s="49">
        <f t="shared" si="55"/>
        <v>62.588094046174596</v>
      </c>
      <c r="X332" s="49">
        <f t="shared" si="55"/>
        <v>63.836814359927203</v>
      </c>
      <c r="Y332" s="49">
        <f t="shared" si="55"/>
        <v>64.445692788261027</v>
      </c>
      <c r="Z332" s="49">
        <f t="shared" si="55"/>
        <v>64.720838860892002</v>
      </c>
      <c r="AA332" s="49">
        <f t="shared" si="55"/>
        <v>64.9903661698674</v>
      </c>
      <c r="AB332" s="49">
        <f t="shared" si="55"/>
        <v>65.269449065057287</v>
      </c>
      <c r="AC332" s="49">
        <f t="shared" si="55"/>
        <v>65.390692496843229</v>
      </c>
      <c r="AD332" s="49">
        <f t="shared" si="55"/>
        <v>65.359434376215987</v>
      </c>
      <c r="AE332" s="49">
        <f t="shared" si="55"/>
        <v>64.199846485497787</v>
      </c>
      <c r="AF332" s="49">
        <f t="shared" si="55"/>
        <v>63.942086360297118</v>
      </c>
      <c r="AG332" s="49">
        <f t="shared" si="55"/>
        <v>63.5696432628948</v>
      </c>
      <c r="AH332" s="49">
        <f t="shared" si="55"/>
        <v>63.219094000113067</v>
      </c>
      <c r="AI332" s="49">
        <f t="shared" si="55"/>
        <v>64.275427397756786</v>
      </c>
      <c r="AJ332" s="49">
        <f t="shared" si="55"/>
        <v>65.501179245283012</v>
      </c>
      <c r="AK332" s="49">
        <f t="shared" si="55"/>
        <v>66.592643635795469</v>
      </c>
      <c r="AL332" s="49">
        <f t="shared" si="55"/>
        <v>67.335932423651712</v>
      </c>
      <c r="AM332" s="24"/>
      <c r="AN332" s="24"/>
      <c r="AO332" s="24"/>
      <c r="AP332" s="24"/>
      <c r="AQ332" s="39" t="s">
        <v>631</v>
      </c>
      <c r="AR332" s="39" t="s">
        <v>113</v>
      </c>
      <c r="AS332" s="73"/>
      <c r="AT332" s="74"/>
      <c r="AV332" s="4"/>
    </row>
    <row r="333" spans="1:48" s="5" customFormat="1" ht="9.9499999999999993" customHeight="1">
      <c r="A333" s="48">
        <v>327</v>
      </c>
      <c r="B333" s="31" t="s">
        <v>71</v>
      </c>
      <c r="C333" s="1" t="s">
        <v>131</v>
      </c>
      <c r="D333" s="20">
        <v>38992.023000000001</v>
      </c>
      <c r="E333" s="20">
        <v>40834.040999999997</v>
      </c>
      <c r="F333" s="20">
        <v>42687.434999999998</v>
      </c>
      <c r="G333" s="20">
        <v>44558.834999999999</v>
      </c>
      <c r="H333" s="20">
        <v>46362.874000000003</v>
      </c>
      <c r="I333" s="20">
        <v>48240.555</v>
      </c>
      <c r="J333" s="20">
        <v>50223.438999999998</v>
      </c>
      <c r="K333" s="20">
        <v>52645.675999999999</v>
      </c>
      <c r="L333" s="20">
        <v>55136.642999999996</v>
      </c>
      <c r="M333" s="164">
        <v>57993.866000000002</v>
      </c>
      <c r="N333" s="222">
        <v>60498.85</v>
      </c>
      <c r="O333" s="191">
        <v>62713.453999999998</v>
      </c>
      <c r="P333" s="20">
        <v>64498.279000000002</v>
      </c>
      <c r="Q333" s="20">
        <v>66278.822</v>
      </c>
      <c r="R333" s="20">
        <v>68103.695999999996</v>
      </c>
      <c r="S333" s="20">
        <v>70106.535999999993</v>
      </c>
      <c r="T333" s="20">
        <v>71775.646999999997</v>
      </c>
      <c r="U333" s="20">
        <v>72856.582999999999</v>
      </c>
      <c r="V333" s="20">
        <v>73688.388999999996</v>
      </c>
      <c r="W333" s="20">
        <v>74582.611999999994</v>
      </c>
      <c r="X333" s="20">
        <v>75524.972999999998</v>
      </c>
      <c r="Y333" s="20">
        <v>76270.812999999995</v>
      </c>
      <c r="Z333" s="20">
        <v>76892.517000000007</v>
      </c>
      <c r="AA333" s="20">
        <v>77390.244999999995</v>
      </c>
      <c r="AB333" s="21">
        <v>78278.880000000005</v>
      </c>
      <c r="AC333" s="20">
        <v>78992.06</v>
      </c>
      <c r="AD333" s="21">
        <v>79236.095000000001</v>
      </c>
      <c r="AE333" s="21">
        <v>79080.762000000002</v>
      </c>
      <c r="AF333" s="21">
        <v>78800.542000000001</v>
      </c>
      <c r="AG333" s="21">
        <v>78693.494999999995</v>
      </c>
      <c r="AH333" s="21">
        <v>78660.773000000001</v>
      </c>
      <c r="AI333" s="21">
        <v>79112.584000000003</v>
      </c>
      <c r="AJ333" s="21">
        <v>79625.202999999994</v>
      </c>
      <c r="AK333" s="21">
        <v>80272.570999999996</v>
      </c>
      <c r="AL333" s="21">
        <v>80670.392999999996</v>
      </c>
      <c r="AM333" s="21">
        <v>80900.73</v>
      </c>
      <c r="AN333" s="18"/>
      <c r="AO333" s="18"/>
      <c r="AP333" s="21"/>
      <c r="AQ333" s="36" t="s">
        <v>131</v>
      </c>
      <c r="AR333" s="36" t="s">
        <v>71</v>
      </c>
      <c r="AS333" s="74"/>
      <c r="AT333" s="74"/>
      <c r="AV333" s="4"/>
    </row>
    <row r="334" spans="1:48" s="5" customFormat="1" ht="9.9499999999999993" customHeight="1">
      <c r="A334" s="48">
        <v>328</v>
      </c>
      <c r="B334" s="31" t="s">
        <v>71</v>
      </c>
      <c r="C334" s="1" t="s">
        <v>185</v>
      </c>
      <c r="D334" s="20">
        <v>23395.525000000001</v>
      </c>
      <c r="E334" s="20">
        <v>24327.329000000002</v>
      </c>
      <c r="F334" s="20">
        <v>25184.07</v>
      </c>
      <c r="G334" s="20">
        <v>26068.401999999998</v>
      </c>
      <c r="H334" s="20">
        <v>26785.870999999999</v>
      </c>
      <c r="I334" s="20">
        <v>27537.553</v>
      </c>
      <c r="J334" s="20">
        <v>28285.309000000001</v>
      </c>
      <c r="K334" s="20">
        <v>29346.518</v>
      </c>
      <c r="L334" s="20">
        <v>30457.046999999999</v>
      </c>
      <c r="M334" s="164">
        <v>32681.021000000001</v>
      </c>
      <c r="N334" s="222">
        <v>34892.241999999998</v>
      </c>
      <c r="O334" s="191">
        <v>37050.495999999999</v>
      </c>
      <c r="P334" s="20">
        <v>38904.404000000002</v>
      </c>
      <c r="Q334" s="20">
        <v>40801.824999999997</v>
      </c>
      <c r="R334" s="20">
        <v>42699.464</v>
      </c>
      <c r="S334" s="20">
        <v>44812.546000000002</v>
      </c>
      <c r="T334" s="20">
        <v>46958.423000000003</v>
      </c>
      <c r="U334" s="20">
        <v>48425.731</v>
      </c>
      <c r="V334" s="20">
        <v>49710.368999999999</v>
      </c>
      <c r="W334" s="20">
        <v>50965.040999999997</v>
      </c>
      <c r="X334" s="20">
        <v>52193.010999999999</v>
      </c>
      <c r="Y334" s="20">
        <v>53228.26</v>
      </c>
      <c r="Z334" s="20">
        <v>54208.093999999997</v>
      </c>
      <c r="AA334" s="20">
        <v>55020.983</v>
      </c>
      <c r="AB334" s="21">
        <v>56017.553</v>
      </c>
      <c r="AC334" s="20">
        <v>56824.489000000001</v>
      </c>
      <c r="AD334" s="21">
        <v>57236.62</v>
      </c>
      <c r="AE334" s="21">
        <v>57277.718999999997</v>
      </c>
      <c r="AF334" s="21">
        <v>57411.148000000001</v>
      </c>
      <c r="AG334" s="21">
        <v>57637.404000000002</v>
      </c>
      <c r="AH334" s="21">
        <v>57888.004999999997</v>
      </c>
      <c r="AI334" s="21">
        <v>58483.021000000001</v>
      </c>
      <c r="AJ334" s="21">
        <v>59113.976000000002</v>
      </c>
      <c r="AK334" s="21">
        <v>59810.485000000001</v>
      </c>
      <c r="AL334" s="21">
        <v>60278.642999999996</v>
      </c>
      <c r="AM334" s="21">
        <v>60595.249000000003</v>
      </c>
      <c r="AN334" s="18"/>
      <c r="AO334" s="18"/>
      <c r="AP334" s="21"/>
      <c r="AQ334" s="36" t="s">
        <v>185</v>
      </c>
      <c r="AR334" s="36" t="s">
        <v>71</v>
      </c>
      <c r="AS334" s="74"/>
      <c r="AT334" s="74"/>
      <c r="AV334" s="4"/>
    </row>
    <row r="335" spans="1:48" s="5" customFormat="1" ht="9.9499999999999993" customHeight="1">
      <c r="A335" s="48">
        <v>329</v>
      </c>
      <c r="B335" s="31" t="s">
        <v>71</v>
      </c>
      <c r="C335" s="1" t="s">
        <v>186</v>
      </c>
      <c r="D335" s="20">
        <v>250.59399999999999</v>
      </c>
      <c r="E335" s="20">
        <v>251.19499999999999</v>
      </c>
      <c r="F335" s="20">
        <v>251.422</v>
      </c>
      <c r="G335" s="20">
        <v>251.959</v>
      </c>
      <c r="H335" s="20">
        <v>252.34899999999999</v>
      </c>
      <c r="I335" s="20">
        <v>252.64099999999999</v>
      </c>
      <c r="J335" s="20">
        <v>253.18799999999999</v>
      </c>
      <c r="K335" s="20">
        <v>254.57400000000001</v>
      </c>
      <c r="L335" s="20">
        <v>255.511</v>
      </c>
      <c r="M335" s="164">
        <v>256.79199999999997</v>
      </c>
      <c r="N335" s="222">
        <v>259.589</v>
      </c>
      <c r="O335" s="191">
        <v>260.13600000000002</v>
      </c>
      <c r="P335" s="20">
        <v>260.14600000000002</v>
      </c>
      <c r="Q335" s="20">
        <v>258.786</v>
      </c>
      <c r="R335" s="20">
        <v>256.875</v>
      </c>
      <c r="S335" s="20">
        <v>255.98400000000001</v>
      </c>
      <c r="T335" s="20">
        <v>256.40300000000002</v>
      </c>
      <c r="U335" s="20">
        <v>258.47500000000002</v>
      </c>
      <c r="V335" s="20">
        <v>257.77999999999997</v>
      </c>
      <c r="W335" s="20">
        <v>257.08800000000002</v>
      </c>
      <c r="X335" s="20">
        <v>256.34300000000002</v>
      </c>
      <c r="Y335" s="20">
        <v>259.03300000000002</v>
      </c>
      <c r="Z335" s="20">
        <v>263.28199999999998</v>
      </c>
      <c r="AA335" s="20">
        <v>267.14100000000002</v>
      </c>
      <c r="AB335" s="21">
        <v>270.70299999999997</v>
      </c>
      <c r="AC335" s="20">
        <v>273.18099999999998</v>
      </c>
      <c r="AD335" s="21">
        <v>273.74</v>
      </c>
      <c r="AE335" s="21">
        <v>273.529</v>
      </c>
      <c r="AF335" s="21">
        <v>271.327</v>
      </c>
      <c r="AG335" s="21">
        <v>265.43099999999998</v>
      </c>
      <c r="AH335" s="21">
        <v>251.46600000000001</v>
      </c>
      <c r="AI335" s="21">
        <v>246.322</v>
      </c>
      <c r="AJ335" s="21">
        <v>243.24700000000001</v>
      </c>
      <c r="AK335" s="21">
        <v>240.85300000000001</v>
      </c>
      <c r="AL335" s="21">
        <v>238.60599999999999</v>
      </c>
      <c r="AM335" s="21">
        <v>236.643</v>
      </c>
      <c r="AN335" s="18"/>
      <c r="AO335" s="18"/>
      <c r="AP335" s="21"/>
      <c r="AQ335" s="36" t="s">
        <v>186</v>
      </c>
      <c r="AR335" s="36" t="s">
        <v>71</v>
      </c>
      <c r="AS335" s="74"/>
      <c r="AT335" s="74"/>
      <c r="AV335" s="4"/>
    </row>
    <row r="336" spans="1:48" s="5" customFormat="1" ht="9.9499999999999993" customHeight="1">
      <c r="A336" s="48">
        <v>330</v>
      </c>
      <c r="B336" s="31" t="s">
        <v>71</v>
      </c>
      <c r="C336" s="1" t="s">
        <v>187</v>
      </c>
      <c r="D336" s="20">
        <v>21292.905999999999</v>
      </c>
      <c r="E336" s="20">
        <v>22263.595000000001</v>
      </c>
      <c r="F336" s="20">
        <v>23137.717000000001</v>
      </c>
      <c r="G336" s="20">
        <v>24030.69</v>
      </c>
      <c r="H336" s="20">
        <v>24774.892</v>
      </c>
      <c r="I336" s="20">
        <v>25595</v>
      </c>
      <c r="J336" s="20">
        <v>26435</v>
      </c>
      <c r="K336" s="20">
        <v>27570</v>
      </c>
      <c r="L336" s="20">
        <v>28720</v>
      </c>
      <c r="M336" s="164">
        <v>30625</v>
      </c>
      <c r="N336" s="222">
        <v>32177</v>
      </c>
      <c r="O336" s="191">
        <v>33690</v>
      </c>
      <c r="P336" s="20">
        <v>34974</v>
      </c>
      <c r="Q336" s="21">
        <f t="shared" ref="Q336:AA336" si="56">Q352+Q354</f>
        <v>150.91900000000001</v>
      </c>
      <c r="R336" s="21">
        <f t="shared" si="56"/>
        <v>148.84899999999999</v>
      </c>
      <c r="S336" s="21">
        <f t="shared" si="56"/>
        <v>147.68899999999999</v>
      </c>
      <c r="T336" s="21">
        <f t="shared" si="56"/>
        <v>146.869</v>
      </c>
      <c r="U336" s="21">
        <f t="shared" si="56"/>
        <v>144.185</v>
      </c>
      <c r="V336" s="21">
        <f t="shared" si="56"/>
        <v>141.21199999999999</v>
      </c>
      <c r="W336" s="21">
        <f t="shared" si="56"/>
        <v>139.375</v>
      </c>
      <c r="X336" s="21">
        <f t="shared" si="56"/>
        <v>137.00200000000001</v>
      </c>
      <c r="Y336" s="21">
        <f t="shared" si="56"/>
        <v>133.71</v>
      </c>
      <c r="Z336" s="21">
        <f t="shared" si="56"/>
        <v>133.399</v>
      </c>
      <c r="AA336" s="21">
        <f t="shared" si="56"/>
        <v>128.89100000000002</v>
      </c>
      <c r="AB336" s="21">
        <f>AB352+AB354</f>
        <v>127.102</v>
      </c>
      <c r="AC336" s="20">
        <v>125.926</v>
      </c>
      <c r="AD336" s="21">
        <v>124.78400000000001</v>
      </c>
      <c r="AE336" s="21">
        <v>123.21</v>
      </c>
      <c r="AF336" s="21">
        <v>121.70099999999999</v>
      </c>
      <c r="AG336" s="21">
        <v>120.419</v>
      </c>
      <c r="AH336" s="21">
        <v>118.611</v>
      </c>
      <c r="AI336" s="21">
        <v>117.726</v>
      </c>
      <c r="AJ336" s="21">
        <v>117.011</v>
      </c>
      <c r="AK336" s="21">
        <v>116.334</v>
      </c>
      <c r="AL336" s="21">
        <v>116.235</v>
      </c>
      <c r="AM336" s="21">
        <v>116.861</v>
      </c>
      <c r="AN336" s="18"/>
      <c r="AO336" s="18"/>
      <c r="AP336" s="21"/>
      <c r="AQ336" s="36" t="s">
        <v>187</v>
      </c>
      <c r="AR336" s="36" t="s">
        <v>71</v>
      </c>
      <c r="AS336" s="74"/>
      <c r="AT336" s="74"/>
      <c r="AV336" s="4"/>
    </row>
    <row r="337" spans="1:48" s="5" customFormat="1" ht="9.9499999999999993" customHeight="1">
      <c r="A337" s="48">
        <v>331</v>
      </c>
      <c r="B337" s="31" t="s">
        <v>71</v>
      </c>
      <c r="C337" s="1" t="s">
        <v>188</v>
      </c>
      <c r="D337" s="20">
        <v>250.59399999999999</v>
      </c>
      <c r="E337" s="20">
        <v>251.19499999999999</v>
      </c>
      <c r="F337" s="20">
        <v>251.422</v>
      </c>
      <c r="G337" s="20">
        <v>251.959</v>
      </c>
      <c r="H337" s="20">
        <v>252.34899999999999</v>
      </c>
      <c r="I337" s="20">
        <v>253</v>
      </c>
      <c r="J337" s="20">
        <v>253</v>
      </c>
      <c r="K337" s="20">
        <v>255</v>
      </c>
      <c r="L337" s="20">
        <v>256</v>
      </c>
      <c r="M337" s="164">
        <v>257</v>
      </c>
      <c r="N337" s="222">
        <v>260</v>
      </c>
      <c r="O337" s="191">
        <v>260</v>
      </c>
      <c r="P337" s="20">
        <v>260</v>
      </c>
      <c r="Q337" s="21">
        <f t="shared" ref="Q337:AA337" si="57">Q351+Q353</f>
        <v>96.199999999999989</v>
      </c>
      <c r="R337" s="21">
        <f t="shared" si="57"/>
        <v>95.762</v>
      </c>
      <c r="S337" s="21">
        <f t="shared" si="57"/>
        <v>95.218000000000004</v>
      </c>
      <c r="T337" s="21">
        <f t="shared" si="57"/>
        <v>94.974999999999994</v>
      </c>
      <c r="U337" s="21">
        <f t="shared" si="57"/>
        <v>95.681000000000012</v>
      </c>
      <c r="V337" s="21">
        <f t="shared" si="57"/>
        <v>95.933999999999997</v>
      </c>
      <c r="W337" s="21">
        <f t="shared" si="57"/>
        <v>96.35</v>
      </c>
      <c r="X337" s="21">
        <f t="shared" si="57"/>
        <v>98.548000000000002</v>
      </c>
      <c r="Y337" s="21">
        <f t="shared" si="57"/>
        <v>100.53399999999999</v>
      </c>
      <c r="Z337" s="21">
        <f t="shared" si="57"/>
        <v>101.801</v>
      </c>
      <c r="AA337" s="21">
        <f t="shared" si="57"/>
        <v>103.093</v>
      </c>
      <c r="AB337" s="21">
        <f>AB351+AB353</f>
        <v>104.898</v>
      </c>
      <c r="AC337" s="20">
        <v>105.77</v>
      </c>
      <c r="AD337" s="21">
        <v>106.974</v>
      </c>
      <c r="AE337" s="21">
        <v>107.771</v>
      </c>
      <c r="AF337" s="21">
        <v>108.10299999999999</v>
      </c>
      <c r="AG337" s="21">
        <v>107.876</v>
      </c>
      <c r="AH337" s="21">
        <v>108.22799999999999</v>
      </c>
      <c r="AI337" s="21">
        <v>108.544</v>
      </c>
      <c r="AJ337" s="21">
        <v>109.036</v>
      </c>
      <c r="AK337" s="21">
        <v>110.208</v>
      </c>
      <c r="AL337" s="21">
        <v>111.34399999999999</v>
      </c>
      <c r="AM337" s="21">
        <v>113.742</v>
      </c>
      <c r="AN337" s="18"/>
      <c r="AO337" s="18"/>
      <c r="AP337" s="21"/>
      <c r="AQ337" s="36" t="s">
        <v>188</v>
      </c>
      <c r="AR337" s="36" t="s">
        <v>71</v>
      </c>
      <c r="AS337" s="74"/>
      <c r="AT337" s="74"/>
      <c r="AV337" s="4"/>
    </row>
    <row r="338" spans="1:48" s="5" customFormat="1" ht="9.9499999999999993" customHeight="1">
      <c r="A338" s="48">
        <v>332</v>
      </c>
      <c r="B338" s="31" t="s">
        <v>71</v>
      </c>
      <c r="C338" s="1" t="s">
        <v>189</v>
      </c>
      <c r="D338" s="20">
        <v>444.97500000000002</v>
      </c>
      <c r="E338" s="20">
        <v>522.29399999999998</v>
      </c>
      <c r="F338" s="20">
        <v>617.32100000000003</v>
      </c>
      <c r="G338" s="20">
        <v>700.15800000000002</v>
      </c>
      <c r="H338" s="20">
        <v>775.62699999999995</v>
      </c>
      <c r="I338" s="20">
        <v>851</v>
      </c>
      <c r="J338" s="20">
        <v>912</v>
      </c>
      <c r="K338" s="20">
        <v>974</v>
      </c>
      <c r="L338" s="20">
        <v>1016</v>
      </c>
      <c r="M338" s="164">
        <v>1046</v>
      </c>
      <c r="N338" s="222">
        <v>1000</v>
      </c>
      <c r="O338" s="191">
        <v>1023</v>
      </c>
      <c r="P338" s="20">
        <v>1070</v>
      </c>
      <c r="Q338" s="21">
        <f t="shared" ref="Q338:AA338" si="58">Q365+Q369</f>
        <v>2951.0329999999999</v>
      </c>
      <c r="R338" s="21">
        <f t="shared" si="58"/>
        <v>3000.6750000000002</v>
      </c>
      <c r="S338" s="21">
        <f t="shared" si="58"/>
        <v>3035.643</v>
      </c>
      <c r="T338" s="21">
        <f t="shared" si="58"/>
        <v>3032.0320000000002</v>
      </c>
      <c r="U338" s="21">
        <f t="shared" si="58"/>
        <v>3008.9470000000001</v>
      </c>
      <c r="V338" s="21">
        <f t="shared" si="58"/>
        <v>2996.6320000000001</v>
      </c>
      <c r="W338" s="21">
        <f t="shared" si="58"/>
        <v>2992.9209999999998</v>
      </c>
      <c r="X338" s="21">
        <f t="shared" si="58"/>
        <v>3021.0140000000001</v>
      </c>
      <c r="Y338" s="21">
        <f t="shared" si="58"/>
        <v>3068.7489999999998</v>
      </c>
      <c r="Z338" s="21">
        <f t="shared" si="58"/>
        <v>3134.7440000000001</v>
      </c>
      <c r="AA338" s="21">
        <f t="shared" si="58"/>
        <v>3180.9250000000002</v>
      </c>
      <c r="AB338" s="21">
        <f>AB365+AB369</f>
        <v>3254.8310000000001</v>
      </c>
      <c r="AC338" s="20">
        <v>3336.5509999999999</v>
      </c>
      <c r="AD338" s="21">
        <v>3403.4050000000002</v>
      </c>
      <c r="AE338" s="21">
        <v>3455.5529999999999</v>
      </c>
      <c r="AF338" s="21">
        <v>3501.6149999999998</v>
      </c>
      <c r="AG338" s="21">
        <v>3517.1149999999998</v>
      </c>
      <c r="AH338" s="21">
        <v>3510.8040000000001</v>
      </c>
      <c r="AI338" s="21">
        <v>3502.701</v>
      </c>
      <c r="AJ338" s="21">
        <v>3535.5279999999998</v>
      </c>
      <c r="AK338" s="21">
        <v>3575.7460000000001</v>
      </c>
      <c r="AL338" s="21">
        <v>3589.5509999999999</v>
      </c>
      <c r="AM338" s="21">
        <v>3598.9319999999998</v>
      </c>
      <c r="AN338" s="18"/>
      <c r="AO338" s="18"/>
      <c r="AP338" s="21"/>
      <c r="AQ338" s="36" t="s">
        <v>189</v>
      </c>
      <c r="AR338" s="36" t="s">
        <v>71</v>
      </c>
      <c r="AS338" s="74"/>
      <c r="AT338" s="74"/>
      <c r="AV338" s="4"/>
    </row>
    <row r="339" spans="1:48" s="5" customFormat="1" ht="9.9499999999999993" customHeight="1">
      <c r="A339" s="48">
        <v>333</v>
      </c>
      <c r="B339" s="31" t="s">
        <v>71</v>
      </c>
      <c r="C339" s="1" t="s">
        <v>168</v>
      </c>
      <c r="D339" s="20">
        <v>444.97500000000002</v>
      </c>
      <c r="E339" s="20">
        <v>522.29399999999998</v>
      </c>
      <c r="F339" s="20">
        <v>617.32100000000003</v>
      </c>
      <c r="G339" s="20">
        <v>700.15800000000002</v>
      </c>
      <c r="H339" s="20">
        <v>775.62699999999995</v>
      </c>
      <c r="I339" s="20">
        <v>851</v>
      </c>
      <c r="J339" s="20">
        <v>912</v>
      </c>
      <c r="K339" s="20">
        <v>974</v>
      </c>
      <c r="L339" s="20">
        <v>1016</v>
      </c>
      <c r="M339" s="164">
        <v>1046</v>
      </c>
      <c r="N339" s="222">
        <v>1000</v>
      </c>
      <c r="O339" s="191">
        <v>1023</v>
      </c>
      <c r="P339" s="20">
        <v>1070</v>
      </c>
      <c r="Q339" s="20">
        <v>1127.817</v>
      </c>
      <c r="R339" s="20">
        <v>1177.229</v>
      </c>
      <c r="S339" s="20">
        <v>1209.0129999999999</v>
      </c>
      <c r="T339" s="20">
        <v>1224.7750000000001</v>
      </c>
      <c r="U339" s="20">
        <v>1243.277</v>
      </c>
      <c r="V339" s="20">
        <v>1269.232</v>
      </c>
      <c r="W339" s="20">
        <v>1288.3989999999999</v>
      </c>
      <c r="X339" s="20">
        <v>1308.4169999999999</v>
      </c>
      <c r="Y339" s="20">
        <v>1334.354</v>
      </c>
      <c r="Z339" s="20">
        <v>1362.1990000000001</v>
      </c>
      <c r="AA339" s="20">
        <v>1370.3309999999999</v>
      </c>
      <c r="AB339" s="21">
        <v>1397.3920000000001</v>
      </c>
      <c r="AC339" s="20">
        <v>1428.1489999999999</v>
      </c>
      <c r="AD339" s="21">
        <v>1452.893</v>
      </c>
      <c r="AE339" s="21">
        <v>1478.7239999999999</v>
      </c>
      <c r="AF339" s="21">
        <v>1505.3040000000001</v>
      </c>
      <c r="AG339" s="21">
        <v>1524.1759999999999</v>
      </c>
      <c r="AH339" s="21">
        <v>1535.181</v>
      </c>
      <c r="AI339" s="21">
        <v>1542.856</v>
      </c>
      <c r="AJ339" s="21">
        <v>1566.3409999999999</v>
      </c>
      <c r="AK339" s="21">
        <v>1595.335</v>
      </c>
      <c r="AL339" s="21">
        <v>1611.0889999999999</v>
      </c>
      <c r="AM339" s="21">
        <v>1521.932</v>
      </c>
      <c r="AN339" s="18"/>
      <c r="AO339" s="18"/>
      <c r="AP339" s="21"/>
      <c r="AQ339" s="36" t="s">
        <v>168</v>
      </c>
      <c r="AR339" s="36" t="s">
        <v>71</v>
      </c>
      <c r="AS339" s="74"/>
      <c r="AT339" s="74"/>
    </row>
    <row r="340" spans="1:48" s="5" customFormat="1" ht="9.9499999999999993" customHeight="1">
      <c r="A340" s="48">
        <v>334</v>
      </c>
      <c r="B340" s="31" t="s">
        <v>71</v>
      </c>
      <c r="C340" s="1" t="s">
        <v>169</v>
      </c>
      <c r="D340" s="20"/>
      <c r="E340" s="20"/>
      <c r="F340" s="20"/>
      <c r="G340" s="20"/>
      <c r="H340" s="20"/>
      <c r="I340" s="20"/>
      <c r="J340" s="20"/>
      <c r="K340" s="20"/>
      <c r="L340" s="20"/>
      <c r="M340" s="164"/>
      <c r="N340" s="222"/>
      <c r="O340" s="191"/>
      <c r="P340" s="20"/>
      <c r="Q340" s="21">
        <f t="shared" ref="Q340:AF340" si="59">Q370+Q371</f>
        <v>13460.722</v>
      </c>
      <c r="R340" s="21">
        <f t="shared" si="59"/>
        <v>12957.884</v>
      </c>
      <c r="S340" s="21">
        <f t="shared" si="59"/>
        <v>12586.420999999998</v>
      </c>
      <c r="T340" s="21">
        <f t="shared" si="59"/>
        <v>12226.260999999999</v>
      </c>
      <c r="U340" s="21">
        <f t="shared" si="59"/>
        <v>11854.132000000001</v>
      </c>
      <c r="V340" s="21">
        <f t="shared" si="59"/>
        <v>11527.565000000001</v>
      </c>
      <c r="W340" s="21">
        <f t="shared" si="59"/>
        <v>11261.221</v>
      </c>
      <c r="X340" s="21">
        <f t="shared" si="59"/>
        <v>10973.882</v>
      </c>
      <c r="Y340" s="21">
        <f t="shared" si="59"/>
        <v>10698.884</v>
      </c>
      <c r="Z340" s="21">
        <f t="shared" si="59"/>
        <v>10471.624</v>
      </c>
      <c r="AA340" s="21">
        <f t="shared" si="59"/>
        <v>10244.447</v>
      </c>
      <c r="AB340" s="21">
        <f t="shared" si="59"/>
        <v>10080.773999999999</v>
      </c>
      <c r="AC340" s="21">
        <f t="shared" si="59"/>
        <v>9920.3449999999993</v>
      </c>
      <c r="AD340" s="21">
        <f t="shared" si="59"/>
        <v>9750.7150000000001</v>
      </c>
      <c r="AE340" s="21">
        <f t="shared" si="59"/>
        <v>9575.9639999999999</v>
      </c>
      <c r="AF340" s="21">
        <f t="shared" si="59"/>
        <v>9393.3420000000006</v>
      </c>
      <c r="AG340" s="21">
        <f>AG370+AG371</f>
        <v>9250.0460000000003</v>
      </c>
      <c r="AH340" s="21">
        <v>9042.1119999999992</v>
      </c>
      <c r="AI340" s="21">
        <v>8779.2950000000001</v>
      </c>
      <c r="AJ340" s="21">
        <v>8568.5580000000009</v>
      </c>
      <c r="AK340" s="21">
        <v>8376.5249999999996</v>
      </c>
      <c r="AL340" s="21">
        <v>8203.6740000000009</v>
      </c>
      <c r="AM340" s="21">
        <v>7984.98</v>
      </c>
      <c r="AN340" s="18"/>
      <c r="AO340" s="18"/>
      <c r="AP340" s="21"/>
      <c r="AQ340" s="36" t="s">
        <v>169</v>
      </c>
      <c r="AR340" s="36" t="s">
        <v>71</v>
      </c>
      <c r="AS340" s="74"/>
      <c r="AT340" s="74"/>
    </row>
    <row r="341" spans="1:48" s="5" customFormat="1" ht="9.9499999999999993" customHeight="1">
      <c r="A341" s="48">
        <v>335</v>
      </c>
      <c r="B341" s="31" t="s">
        <v>71</v>
      </c>
      <c r="C341" s="1" t="s">
        <v>814</v>
      </c>
      <c r="D341" s="20">
        <v>7297.116</v>
      </c>
      <c r="E341" s="20">
        <v>8089.4160000000002</v>
      </c>
      <c r="F341" s="20">
        <v>9036.0210000000006</v>
      </c>
      <c r="G341" s="20">
        <v>10004.804</v>
      </c>
      <c r="H341" s="20">
        <v>11035.851000000001</v>
      </c>
      <c r="I341" s="20">
        <v>11942.616</v>
      </c>
      <c r="J341" s="104">
        <v>13133</v>
      </c>
      <c r="K341" s="104">
        <v>14223</v>
      </c>
      <c r="L341" s="104">
        <v>15259</v>
      </c>
      <c r="M341" s="104">
        <v>15975</v>
      </c>
      <c r="N341" s="222">
        <v>16769</v>
      </c>
      <c r="O341" s="191">
        <v>17300</v>
      </c>
      <c r="P341" s="20">
        <v>17706</v>
      </c>
      <c r="Q341" s="20"/>
      <c r="R341" s="20"/>
      <c r="S341" s="20"/>
      <c r="T341" s="20"/>
      <c r="U341" s="20"/>
      <c r="V341" s="20"/>
      <c r="W341" s="20"/>
      <c r="X341" s="20"/>
      <c r="Y341" s="20"/>
      <c r="Z341" s="20"/>
      <c r="AA341" s="20"/>
      <c r="AB341" s="21"/>
      <c r="AC341" s="20"/>
      <c r="AD341" s="21"/>
      <c r="AE341" s="21"/>
      <c r="AF341" s="21"/>
      <c r="AG341" s="21"/>
      <c r="AH341" s="21"/>
      <c r="AI341" s="21"/>
      <c r="AJ341" s="21"/>
      <c r="AK341" s="21"/>
      <c r="AL341" s="21"/>
      <c r="AM341" s="21"/>
      <c r="AN341" s="18"/>
      <c r="AO341" s="18"/>
      <c r="AP341" s="21"/>
      <c r="AQ341" s="36" t="s">
        <v>170</v>
      </c>
      <c r="AR341" s="36" t="s">
        <v>71</v>
      </c>
      <c r="AS341" s="74"/>
      <c r="AT341" s="74"/>
    </row>
    <row r="342" spans="1:48" s="5" customFormat="1" ht="9.9499999999999993" customHeight="1">
      <c r="A342" s="48">
        <v>336</v>
      </c>
      <c r="B342" s="31" t="s">
        <v>71</v>
      </c>
      <c r="C342" s="1" t="s">
        <v>816</v>
      </c>
      <c r="D342" s="20"/>
      <c r="E342" s="20"/>
      <c r="F342" s="20"/>
      <c r="G342" s="20"/>
      <c r="H342" s="20"/>
      <c r="I342" s="20"/>
      <c r="J342" s="104"/>
      <c r="K342" s="104"/>
      <c r="L342" s="104"/>
      <c r="M342" s="104"/>
      <c r="N342" s="222">
        <v>2715.3339999999998</v>
      </c>
      <c r="O342" s="191"/>
      <c r="P342" s="20"/>
      <c r="Q342" s="20">
        <v>4551.7690000000002</v>
      </c>
      <c r="R342" s="20">
        <v>5201.8180000000002</v>
      </c>
      <c r="S342" s="20">
        <v>5965.8220000000001</v>
      </c>
      <c r="T342" s="20">
        <v>6738.2579999999998</v>
      </c>
      <c r="U342" s="20">
        <v>7401.2129999999997</v>
      </c>
      <c r="V342" s="20">
        <v>8185.2730000000001</v>
      </c>
      <c r="W342" s="20">
        <v>9166.4240000000009</v>
      </c>
      <c r="X342" s="20">
        <v>10084.285</v>
      </c>
      <c r="Y342" s="20">
        <v>10959.561</v>
      </c>
      <c r="Z342" s="20">
        <v>11816.447</v>
      </c>
      <c r="AA342" s="20">
        <v>12663.918</v>
      </c>
      <c r="AB342" s="21">
        <v>13512.078</v>
      </c>
      <c r="AC342" s="20">
        <v>14350.39</v>
      </c>
      <c r="AD342" s="21">
        <v>15280.950999999999</v>
      </c>
      <c r="AE342" s="21">
        <v>16082.259</v>
      </c>
      <c r="AF342" s="21">
        <v>16883.23</v>
      </c>
      <c r="AG342" s="21">
        <v>17483.915000000001</v>
      </c>
      <c r="AH342" s="21">
        <v>18004.339</v>
      </c>
      <c r="AI342" s="21">
        <v>18585.901999999998</v>
      </c>
      <c r="AJ342" s="21">
        <v>19347.873</v>
      </c>
      <c r="AK342" s="21">
        <v>20230.294999999998</v>
      </c>
      <c r="AL342" s="21">
        <v>21026.132000000001</v>
      </c>
      <c r="AM342" s="21">
        <v>32411.016</v>
      </c>
      <c r="AN342" s="18"/>
      <c r="AO342" s="18"/>
      <c r="AP342" s="21"/>
      <c r="AQ342" s="36" t="s">
        <v>815</v>
      </c>
      <c r="AR342" s="36" t="s">
        <v>71</v>
      </c>
      <c r="AS342" s="74"/>
      <c r="AT342" s="74"/>
    </row>
    <row r="343" spans="1:48" s="5" customFormat="1" ht="9.9499999999999993" customHeight="1">
      <c r="A343" s="48">
        <v>337</v>
      </c>
      <c r="B343" s="31" t="s">
        <v>71</v>
      </c>
      <c r="C343" s="1" t="s">
        <v>190</v>
      </c>
      <c r="D343" s="20"/>
      <c r="E343" s="20"/>
      <c r="F343" s="20"/>
      <c r="G343" s="20"/>
      <c r="H343" s="20"/>
      <c r="I343" s="20"/>
      <c r="J343" s="20"/>
      <c r="K343" s="20"/>
      <c r="L343" s="20"/>
      <c r="M343" s="164"/>
      <c r="N343" s="222"/>
      <c r="O343" s="191"/>
      <c r="P343" s="20"/>
      <c r="Q343" s="20"/>
      <c r="R343" s="20"/>
      <c r="S343" s="20"/>
      <c r="T343" s="20"/>
      <c r="U343" s="20"/>
      <c r="V343" s="20"/>
      <c r="W343" s="20"/>
      <c r="X343" s="20"/>
      <c r="Y343" s="20"/>
      <c r="Z343" s="20"/>
      <c r="AA343" s="20"/>
      <c r="AB343" s="21"/>
      <c r="AC343" s="20"/>
      <c r="AD343" s="21"/>
      <c r="AE343" s="21"/>
      <c r="AF343" s="21"/>
      <c r="AG343" s="21"/>
      <c r="AH343" s="21">
        <v>1536.6389999999999</v>
      </c>
      <c r="AI343" s="21">
        <v>1511.6220000000001</v>
      </c>
      <c r="AJ343" s="21">
        <v>1491.6659999999999</v>
      </c>
      <c r="AK343" s="21">
        <v>1488.511</v>
      </c>
      <c r="AL343" s="21">
        <v>1494.82</v>
      </c>
      <c r="AM343" s="21">
        <v>1489.027</v>
      </c>
      <c r="AN343" s="18"/>
      <c r="AO343" s="18"/>
      <c r="AP343" s="21"/>
      <c r="AQ343" s="36" t="s">
        <v>190</v>
      </c>
      <c r="AR343" s="36" t="s">
        <v>71</v>
      </c>
      <c r="AS343" s="74"/>
      <c r="AT343" s="74"/>
    </row>
    <row r="344" spans="1:48" s="5" customFormat="1" ht="9.9499999999999993" customHeight="1">
      <c r="A344" s="48">
        <v>338</v>
      </c>
      <c r="B344" s="31" t="s">
        <v>71</v>
      </c>
      <c r="C344" s="1" t="s">
        <v>171</v>
      </c>
      <c r="D344" s="20"/>
      <c r="E344" s="20"/>
      <c r="F344" s="20"/>
      <c r="G344" s="20"/>
      <c r="H344" s="20"/>
      <c r="I344" s="20"/>
      <c r="J344" s="20"/>
      <c r="K344" s="20"/>
      <c r="L344" s="20"/>
      <c r="M344" s="164"/>
      <c r="N344" s="222"/>
      <c r="O344" s="191"/>
      <c r="P344" s="20"/>
      <c r="Q344" s="20"/>
      <c r="R344" s="20"/>
      <c r="S344" s="20"/>
      <c r="T344" s="20"/>
      <c r="U344" s="20"/>
      <c r="V344" s="20"/>
      <c r="W344" s="20"/>
      <c r="X344" s="20"/>
      <c r="Y344" s="20"/>
      <c r="Z344" s="20"/>
      <c r="AA344" s="20"/>
      <c r="AB344" s="21"/>
      <c r="AC344" s="20"/>
      <c r="AD344" s="21"/>
      <c r="AE344" s="21"/>
      <c r="AF344" s="21"/>
      <c r="AG344" s="21"/>
      <c r="AH344" s="18">
        <v>1.6160000000000001</v>
      </c>
      <c r="AI344" s="18">
        <v>1.623</v>
      </c>
      <c r="AJ344" s="18">
        <v>1.587</v>
      </c>
      <c r="AK344" s="18">
        <v>1.609</v>
      </c>
      <c r="AL344" s="18">
        <v>1.573</v>
      </c>
      <c r="AM344" s="18">
        <v>1.5609999999999999</v>
      </c>
      <c r="AN344" s="18"/>
      <c r="AO344" s="18"/>
      <c r="AP344" s="21"/>
      <c r="AQ344" s="36" t="s">
        <v>171</v>
      </c>
      <c r="AR344" s="36" t="s">
        <v>71</v>
      </c>
      <c r="AS344" s="74"/>
      <c r="AT344" s="74"/>
    </row>
    <row r="345" spans="1:48" s="5" customFormat="1" ht="9.9499999999999993" customHeight="1">
      <c r="A345" s="48">
        <v>339</v>
      </c>
      <c r="B345" s="31" t="s">
        <v>71</v>
      </c>
      <c r="C345" s="1" t="s">
        <v>132</v>
      </c>
      <c r="D345" s="20">
        <v>450.75499999999988</v>
      </c>
      <c r="E345" s="20">
        <v>464.10699999999997</v>
      </c>
      <c r="F345" s="20">
        <v>477.19100000000003</v>
      </c>
      <c r="G345" s="20">
        <v>498.03800000000001</v>
      </c>
      <c r="H345" s="20">
        <v>524.27600000000007</v>
      </c>
      <c r="I345" s="20">
        <v>550</v>
      </c>
      <c r="J345" s="20">
        <v>574</v>
      </c>
      <c r="K345" s="20">
        <v>611</v>
      </c>
      <c r="L345" s="20">
        <v>656</v>
      </c>
      <c r="M345" s="164">
        <v>695</v>
      </c>
      <c r="N345" s="222">
        <v>732</v>
      </c>
      <c r="O345" s="191">
        <v>764</v>
      </c>
      <c r="P345" s="20">
        <v>782</v>
      </c>
      <c r="Q345" s="20">
        <v>792.05200000000002</v>
      </c>
      <c r="R345" s="20">
        <v>821.91399999999999</v>
      </c>
      <c r="S345" s="20">
        <v>849.42700000000002</v>
      </c>
      <c r="T345" s="20">
        <v>877.39</v>
      </c>
      <c r="U345" s="20">
        <v>891.73400000000004</v>
      </c>
      <c r="V345" s="20">
        <v>886.33100000000002</v>
      </c>
      <c r="W345" s="20">
        <v>889.60400000000004</v>
      </c>
      <c r="X345" s="20">
        <v>901.10400000000004</v>
      </c>
      <c r="Y345" s="20">
        <v>897.53</v>
      </c>
      <c r="Z345" s="20">
        <v>891.40700000000004</v>
      </c>
      <c r="AA345" s="20">
        <v>892.08199999999999</v>
      </c>
      <c r="AB345" s="20">
        <v>904.38900000000001</v>
      </c>
      <c r="AC345" s="20">
        <v>909.87099999999998</v>
      </c>
      <c r="AD345" s="20">
        <v>912.14200000000005</v>
      </c>
      <c r="AE345" s="20">
        <v>911.45699999999999</v>
      </c>
      <c r="AF345" s="20">
        <v>887.34500000000003</v>
      </c>
      <c r="AG345" s="20">
        <v>863.399</v>
      </c>
      <c r="AH345" s="20">
        <v>856.59900000000005</v>
      </c>
      <c r="AI345" s="20">
        <v>854.51599999999996</v>
      </c>
      <c r="AJ345" s="20">
        <v>852.74800000000005</v>
      </c>
      <c r="AK345" s="20">
        <v>859.53399999999999</v>
      </c>
      <c r="AL345" s="20">
        <v>864</v>
      </c>
      <c r="AM345" s="20">
        <v>872.86300000000006</v>
      </c>
      <c r="AN345" s="18"/>
      <c r="AO345" s="18"/>
      <c r="AP345" s="21"/>
      <c r="AQ345" s="36" t="s">
        <v>132</v>
      </c>
      <c r="AR345" s="36" t="s">
        <v>71</v>
      </c>
      <c r="AS345" s="74"/>
      <c r="AT345" s="74"/>
    </row>
    <row r="346" spans="1:48" s="5" customFormat="1" ht="9.9499999999999993" customHeight="1">
      <c r="A346" s="48">
        <v>340</v>
      </c>
      <c r="B346" s="31" t="s">
        <v>71</v>
      </c>
      <c r="C346" s="1" t="s">
        <v>133</v>
      </c>
      <c r="D346" s="20">
        <v>1051.653</v>
      </c>
      <c r="E346" s="20">
        <v>1069.1310000000001</v>
      </c>
      <c r="F346" s="20">
        <v>1076.164</v>
      </c>
      <c r="G346" s="20">
        <v>1088.9839999999999</v>
      </c>
      <c r="H346" s="20">
        <v>1105.501</v>
      </c>
      <c r="I346" s="20">
        <v>1123</v>
      </c>
      <c r="J346" s="20">
        <v>1149</v>
      </c>
      <c r="K346" s="20">
        <v>1202</v>
      </c>
      <c r="L346" s="20">
        <v>1288</v>
      </c>
      <c r="M346" s="164">
        <v>1374</v>
      </c>
      <c r="N346" s="222">
        <v>1474</v>
      </c>
      <c r="O346" s="191">
        <v>1560</v>
      </c>
      <c r="P346" s="20">
        <v>1613</v>
      </c>
      <c r="Q346" s="20">
        <v>1640.2239999999999</v>
      </c>
      <c r="R346" s="20">
        <v>1697.1379999999999</v>
      </c>
      <c r="S346" s="20">
        <v>1734.729</v>
      </c>
      <c r="T346" s="20">
        <v>1764.876</v>
      </c>
      <c r="U346" s="20">
        <v>1763.933</v>
      </c>
      <c r="V346" s="20">
        <v>1739.8440000000001</v>
      </c>
      <c r="W346" s="20">
        <v>1704.931</v>
      </c>
      <c r="X346" s="20">
        <v>1680.4880000000001</v>
      </c>
      <c r="Y346" s="20">
        <v>1656.6679999999999</v>
      </c>
      <c r="Z346" s="20">
        <v>1621.1030000000001</v>
      </c>
      <c r="AA346" s="20">
        <v>1579.2190000000001</v>
      </c>
      <c r="AB346" s="20">
        <v>1567.2049999999999</v>
      </c>
      <c r="AC346" s="20">
        <v>1558.569</v>
      </c>
      <c r="AD346" s="20">
        <v>1551.4649999999999</v>
      </c>
      <c r="AE346" s="20">
        <v>1533.807</v>
      </c>
      <c r="AF346" s="20">
        <v>1472.8579999999999</v>
      </c>
      <c r="AG346" s="20">
        <v>1440.17</v>
      </c>
      <c r="AH346" s="20">
        <v>1415.3520000000001</v>
      </c>
      <c r="AI346" s="20">
        <v>1408.991</v>
      </c>
      <c r="AJ346" s="20">
        <v>1409.8440000000001</v>
      </c>
      <c r="AK346" s="20">
        <v>1418.6020000000001</v>
      </c>
      <c r="AL346" s="20">
        <v>1435.643</v>
      </c>
      <c r="AM346" s="20">
        <v>1444.268</v>
      </c>
      <c r="AN346" s="18"/>
      <c r="AO346" s="18"/>
      <c r="AP346" s="21"/>
      <c r="AQ346" s="36" t="s">
        <v>133</v>
      </c>
      <c r="AR346" s="36" t="s">
        <v>71</v>
      </c>
      <c r="AS346" s="74"/>
      <c r="AT346" s="74"/>
    </row>
    <row r="347" spans="1:48" s="5" customFormat="1" ht="9.9499999999999993" customHeight="1">
      <c r="A347" s="48">
        <v>341</v>
      </c>
      <c r="B347" s="31" t="s">
        <v>71</v>
      </c>
      <c r="C347" s="1" t="s">
        <v>134</v>
      </c>
      <c r="D347" s="20">
        <v>86.621999999999389</v>
      </c>
      <c r="E347" s="20">
        <v>88.037999999999556</v>
      </c>
      <c r="F347" s="20">
        <v>89.367000000000189</v>
      </c>
      <c r="G347" s="20">
        <v>91.054000000000087</v>
      </c>
      <c r="H347" s="20">
        <v>92.442000000000007</v>
      </c>
      <c r="I347" s="20">
        <v>94</v>
      </c>
      <c r="J347" s="20">
        <v>95</v>
      </c>
      <c r="K347" s="20">
        <v>94</v>
      </c>
      <c r="L347" s="20">
        <v>96</v>
      </c>
      <c r="M347" s="164">
        <v>95</v>
      </c>
      <c r="N347" s="222">
        <v>94</v>
      </c>
      <c r="O347" s="191">
        <v>93</v>
      </c>
      <c r="P347" s="20">
        <v>92</v>
      </c>
      <c r="Q347" s="20">
        <v>89.353999999999999</v>
      </c>
      <c r="R347" s="20">
        <v>87.353999999999999</v>
      </c>
      <c r="S347" s="20">
        <v>85.972999999999999</v>
      </c>
      <c r="T347" s="20">
        <v>84.76</v>
      </c>
      <c r="U347" s="20">
        <v>83.617000000000004</v>
      </c>
      <c r="V347" s="20">
        <v>81.478999999999999</v>
      </c>
      <c r="W347" s="20">
        <v>79.882999999999996</v>
      </c>
      <c r="X347" s="20">
        <v>79.495999999999995</v>
      </c>
      <c r="Y347" s="20">
        <v>78.183000000000007</v>
      </c>
      <c r="Z347" s="20">
        <v>78.680000000000007</v>
      </c>
      <c r="AA347" s="20">
        <v>75.552999999999997</v>
      </c>
      <c r="AB347" s="20">
        <v>76.016000000000005</v>
      </c>
      <c r="AC347" s="20">
        <v>76.876999999999995</v>
      </c>
      <c r="AD347" s="20">
        <v>77.084999999999994</v>
      </c>
      <c r="AE347" s="20">
        <v>77.896000000000001</v>
      </c>
      <c r="AF347" s="20">
        <v>77.626000000000005</v>
      </c>
      <c r="AG347" s="20">
        <v>76.432000000000002</v>
      </c>
      <c r="AH347" s="20">
        <v>75.646000000000001</v>
      </c>
      <c r="AI347" s="20">
        <v>74.811000000000007</v>
      </c>
      <c r="AJ347" s="20">
        <v>74.381</v>
      </c>
      <c r="AK347" s="20">
        <v>73.376000000000005</v>
      </c>
      <c r="AL347" s="20">
        <v>72.846000000000004</v>
      </c>
      <c r="AM347" s="20">
        <v>72.581000000000003</v>
      </c>
      <c r="AN347" s="18"/>
      <c r="AO347" s="18"/>
      <c r="AP347" s="21"/>
      <c r="AQ347" s="36" t="s">
        <v>134</v>
      </c>
      <c r="AR347" s="36" t="s">
        <v>71</v>
      </c>
      <c r="AS347" s="74"/>
      <c r="AT347" s="74"/>
    </row>
    <row r="348" spans="1:48" s="5" customFormat="1" ht="9.9499999999999993" customHeight="1">
      <c r="A348" s="48">
        <v>342</v>
      </c>
      <c r="B348" s="31" t="s">
        <v>71</v>
      </c>
      <c r="C348" s="1" t="s">
        <v>135</v>
      </c>
      <c r="D348" s="20">
        <v>7036.6350000000002</v>
      </c>
      <c r="E348" s="20">
        <v>6974.5150000000003</v>
      </c>
      <c r="F348" s="20">
        <v>6861.57</v>
      </c>
      <c r="G348" s="20">
        <v>6723.0950000000003</v>
      </c>
      <c r="H348" s="20">
        <v>6596.19</v>
      </c>
      <c r="I348" s="20">
        <v>6473</v>
      </c>
      <c r="J348" s="20">
        <v>6385</v>
      </c>
      <c r="K348" s="20">
        <v>6373</v>
      </c>
      <c r="L348" s="20">
        <v>6433</v>
      </c>
      <c r="M348" s="164">
        <v>6449</v>
      </c>
      <c r="N348" s="222">
        <v>6446</v>
      </c>
      <c r="O348" s="191">
        <v>6408</v>
      </c>
      <c r="P348" s="20">
        <v>6335</v>
      </c>
      <c r="Q348" s="20">
        <v>6257.2730000000001</v>
      </c>
      <c r="R348" s="20">
        <v>6161.9440000000004</v>
      </c>
      <c r="S348" s="20">
        <v>6066.652</v>
      </c>
      <c r="T348" s="20">
        <v>5966.6279999999997</v>
      </c>
      <c r="U348" s="20">
        <v>5825.4809999999998</v>
      </c>
      <c r="V348" s="20">
        <v>5639.0820000000003</v>
      </c>
      <c r="W348" s="20">
        <v>5460.47</v>
      </c>
      <c r="X348" s="20">
        <v>5311.1559999999999</v>
      </c>
      <c r="Y348" s="20">
        <v>5139.38</v>
      </c>
      <c r="Z348" s="20">
        <v>4940.5379999999996</v>
      </c>
      <c r="AA348" s="20">
        <v>4729.2269999999999</v>
      </c>
      <c r="AB348" s="20">
        <v>4589.2049999999999</v>
      </c>
      <c r="AC348" s="20">
        <v>4465.7479999999996</v>
      </c>
      <c r="AD348" s="20">
        <v>4321.3509999999997</v>
      </c>
      <c r="AE348" s="20">
        <v>4205.4170000000004</v>
      </c>
      <c r="AF348" s="20">
        <v>3974.4229999999998</v>
      </c>
      <c r="AG348" s="20">
        <v>3830.4279999999999</v>
      </c>
      <c r="AH348" s="20">
        <v>3714.24</v>
      </c>
      <c r="AI348" s="20">
        <v>3642.98</v>
      </c>
      <c r="AJ348" s="20">
        <v>3575.28</v>
      </c>
      <c r="AK348" s="20">
        <v>3531.8020000000001</v>
      </c>
      <c r="AL348" s="20">
        <v>3496.3530000000001</v>
      </c>
      <c r="AM348" s="20">
        <v>3466.1010000000001</v>
      </c>
      <c r="AN348" s="18"/>
      <c r="AO348" s="18"/>
      <c r="AP348" s="21"/>
      <c r="AQ348" s="36" t="s">
        <v>135</v>
      </c>
      <c r="AR348" s="36" t="s">
        <v>71</v>
      </c>
      <c r="AS348" s="74"/>
      <c r="AT348" s="74"/>
    </row>
    <row r="349" spans="1:48" s="5" customFormat="1" ht="9.9499999999999993" customHeight="1">
      <c r="A349" s="48">
        <v>343</v>
      </c>
      <c r="B349" s="31" t="s">
        <v>71</v>
      </c>
      <c r="C349" s="1" t="s">
        <v>136</v>
      </c>
      <c r="D349" s="20">
        <v>57.313000000000002</v>
      </c>
      <c r="E349" s="20">
        <v>58.825000000000003</v>
      </c>
      <c r="F349" s="20">
        <v>59.219000000000001</v>
      </c>
      <c r="G349" s="20">
        <v>60.884999999999998</v>
      </c>
      <c r="H349" s="20">
        <v>63.853000000000002</v>
      </c>
      <c r="I349" s="20">
        <v>59.712000000000003</v>
      </c>
      <c r="J349" s="20">
        <v>68</v>
      </c>
      <c r="K349" s="20">
        <v>71</v>
      </c>
      <c r="L349" s="20">
        <v>76</v>
      </c>
      <c r="M349" s="164">
        <v>82</v>
      </c>
      <c r="N349" s="222">
        <v>82.274000000000001</v>
      </c>
      <c r="O349" s="191">
        <v>95</v>
      </c>
      <c r="P349" s="20">
        <v>99</v>
      </c>
      <c r="Q349" s="20">
        <v>93.106999999999999</v>
      </c>
      <c r="R349" s="20">
        <v>102.142</v>
      </c>
      <c r="S349" s="20">
        <v>111.872</v>
      </c>
      <c r="T349" s="20">
        <v>115.94799999999999</v>
      </c>
      <c r="U349" s="20">
        <v>119.014</v>
      </c>
      <c r="V349" s="20">
        <v>119.93</v>
      </c>
      <c r="W349" s="20">
        <v>121.77200000000001</v>
      </c>
      <c r="X349" s="20">
        <v>124.736</v>
      </c>
      <c r="Y349" s="20">
        <v>125.878</v>
      </c>
      <c r="Z349" s="20">
        <v>127.23</v>
      </c>
      <c r="AA349" s="20">
        <v>129.46799999999999</v>
      </c>
      <c r="AB349" s="20">
        <v>134.45400000000001</v>
      </c>
      <c r="AC349" s="20">
        <v>139.215</v>
      </c>
      <c r="AD349" s="20">
        <v>142.696</v>
      </c>
      <c r="AE349" s="20">
        <v>146.18100000000001</v>
      </c>
      <c r="AF349" s="20">
        <v>145.947</v>
      </c>
      <c r="AG349" s="20">
        <v>142.78299999999999</v>
      </c>
      <c r="AH349" s="20">
        <v>143.72300000000001</v>
      </c>
      <c r="AI349" s="20">
        <v>145.08500000000001</v>
      </c>
      <c r="AJ349" s="20">
        <v>146.06100000000001</v>
      </c>
      <c r="AK349" s="20">
        <v>147.53200000000001</v>
      </c>
      <c r="AL349" s="20">
        <v>149.524</v>
      </c>
      <c r="AM349" s="20">
        <v>151.58799999999999</v>
      </c>
      <c r="AN349" s="18"/>
      <c r="AO349" s="18">
        <v>1000</v>
      </c>
      <c r="AP349" s="21"/>
      <c r="AQ349" s="36" t="s">
        <v>136</v>
      </c>
      <c r="AR349" s="36" t="s">
        <v>71</v>
      </c>
      <c r="AS349" s="74"/>
      <c r="AT349" s="74"/>
    </row>
    <row r="350" spans="1:48" s="5" customFormat="1" ht="9.9499999999999993" customHeight="1">
      <c r="A350" s="48">
        <v>344</v>
      </c>
      <c r="B350" s="31" t="s">
        <v>71</v>
      </c>
      <c r="C350" s="1" t="s">
        <v>137</v>
      </c>
      <c r="D350" s="261"/>
      <c r="E350" s="261"/>
      <c r="F350" s="261"/>
      <c r="G350" s="261"/>
      <c r="H350" s="261"/>
      <c r="I350" s="20">
        <v>6.1559999999999997</v>
      </c>
      <c r="J350" s="261"/>
      <c r="K350" s="261"/>
      <c r="L350" s="261"/>
      <c r="M350" s="261"/>
      <c r="N350" s="226">
        <v>6.4909999999999997</v>
      </c>
      <c r="O350" s="261"/>
      <c r="P350" s="261"/>
      <c r="Q350" s="18">
        <v>6.9089999999999998</v>
      </c>
      <c r="R350" s="18">
        <v>8.4600000000000009</v>
      </c>
      <c r="S350" s="18">
        <v>9.1769999999999996</v>
      </c>
      <c r="T350" s="18">
        <v>9.3040000000000003</v>
      </c>
      <c r="U350" s="18">
        <v>9.43</v>
      </c>
      <c r="V350" s="18">
        <v>9.6289999999999996</v>
      </c>
      <c r="W350" s="18">
        <v>9.4740000000000002</v>
      </c>
      <c r="X350" s="18">
        <v>9.3059999999999992</v>
      </c>
      <c r="Y350" s="18">
        <v>9.234</v>
      </c>
      <c r="Z350" s="18">
        <v>8.9860000000000007</v>
      </c>
      <c r="AA350" s="18">
        <v>8.7859999999999996</v>
      </c>
      <c r="AB350" s="18">
        <v>8.9060000000000006</v>
      </c>
      <c r="AC350" s="18">
        <v>9.4160000000000004</v>
      </c>
      <c r="AD350" s="18">
        <v>9.5190000000000001</v>
      </c>
      <c r="AE350" s="18">
        <v>9.5359999999999996</v>
      </c>
      <c r="AF350" s="18">
        <v>9.3030000000000008</v>
      </c>
      <c r="AG350" s="18">
        <v>9.2219999999999995</v>
      </c>
      <c r="AH350" s="18">
        <v>9.2870000000000008</v>
      </c>
      <c r="AI350" s="18">
        <v>9.5299999999999994</v>
      </c>
      <c r="AJ350" s="18">
        <v>9.8239999999999998</v>
      </c>
      <c r="AK350" s="18">
        <v>10.239000000000001</v>
      </c>
      <c r="AL350" s="18">
        <v>10.79</v>
      </c>
      <c r="AM350" s="18">
        <v>11.43</v>
      </c>
      <c r="AN350" s="18"/>
      <c r="AO350" s="18"/>
      <c r="AP350" s="21"/>
      <c r="AQ350" s="36" t="s">
        <v>137</v>
      </c>
      <c r="AR350" s="36" t="s">
        <v>71</v>
      </c>
      <c r="AS350" s="74"/>
      <c r="AT350" s="74"/>
    </row>
    <row r="351" spans="1:48" s="5" customFormat="1" ht="9.9499999999999993" customHeight="1">
      <c r="A351" s="48">
        <v>345</v>
      </c>
      <c r="B351" s="31" t="s">
        <v>71</v>
      </c>
      <c r="C351" s="1" t="s">
        <v>138</v>
      </c>
      <c r="D351" s="20">
        <v>229.429</v>
      </c>
      <c r="E351" s="20">
        <v>229.625</v>
      </c>
      <c r="F351" s="20">
        <v>229.71700000000001</v>
      </c>
      <c r="G351" s="20">
        <v>229.56899999999999</v>
      </c>
      <c r="H351" s="20">
        <v>230.084</v>
      </c>
      <c r="I351" s="20">
        <v>84.66</v>
      </c>
      <c r="J351" s="20">
        <v>232</v>
      </c>
      <c r="K351" s="20">
        <v>235</v>
      </c>
      <c r="L351" s="20">
        <v>239</v>
      </c>
      <c r="M351" s="164">
        <v>242</v>
      </c>
      <c r="N351" s="222">
        <v>86.965999999999994</v>
      </c>
      <c r="O351" s="191">
        <v>248</v>
      </c>
      <c r="P351" s="20">
        <v>248</v>
      </c>
      <c r="Q351" s="20">
        <v>87.063999999999993</v>
      </c>
      <c r="R351" s="20">
        <v>86.269000000000005</v>
      </c>
      <c r="S351" s="20">
        <v>85.236000000000004</v>
      </c>
      <c r="T351" s="20">
        <v>84.387</v>
      </c>
      <c r="U351" s="20">
        <v>83.873000000000005</v>
      </c>
      <c r="V351" s="20">
        <v>82.97</v>
      </c>
      <c r="W351" s="20">
        <v>82.340999999999994</v>
      </c>
      <c r="X351" s="20">
        <v>82.826999999999998</v>
      </c>
      <c r="Y351" s="20">
        <v>83.468999999999994</v>
      </c>
      <c r="Z351" s="20">
        <v>83.998000000000005</v>
      </c>
      <c r="AA351" s="20">
        <v>84.484999999999999</v>
      </c>
      <c r="AB351" s="20">
        <v>85.167000000000002</v>
      </c>
      <c r="AC351" s="20">
        <v>85.12</v>
      </c>
      <c r="AD351" s="20">
        <v>85.522000000000006</v>
      </c>
      <c r="AE351" s="20">
        <v>85.774000000000001</v>
      </c>
      <c r="AF351" s="20">
        <v>85.771000000000001</v>
      </c>
      <c r="AG351" s="20">
        <v>85.242000000000004</v>
      </c>
      <c r="AH351" s="20">
        <v>85.146000000000001</v>
      </c>
      <c r="AI351" s="20">
        <v>85.231999999999999</v>
      </c>
      <c r="AJ351" s="20">
        <v>85.367999999999995</v>
      </c>
      <c r="AK351" s="20">
        <v>86.334000000000003</v>
      </c>
      <c r="AL351" s="20">
        <v>87.265000000000001</v>
      </c>
      <c r="AM351" s="20">
        <v>89.135000000000005</v>
      </c>
      <c r="AN351" s="18"/>
      <c r="AO351" s="18"/>
      <c r="AP351" s="21"/>
      <c r="AQ351" s="36" t="s">
        <v>138</v>
      </c>
      <c r="AR351" s="36" t="s">
        <v>71</v>
      </c>
      <c r="AS351" s="74"/>
      <c r="AT351" s="74"/>
    </row>
    <row r="352" spans="1:48" s="5" customFormat="1" ht="9.9499999999999993" customHeight="1">
      <c r="A352" s="48">
        <v>346</v>
      </c>
      <c r="B352" s="31" t="s">
        <v>71</v>
      </c>
      <c r="C352" s="1" t="s">
        <v>139</v>
      </c>
      <c r="D352" s="261"/>
      <c r="E352" s="280" t="s">
        <v>810</v>
      </c>
      <c r="F352" s="261"/>
      <c r="G352" s="261"/>
      <c r="H352" s="261"/>
      <c r="I352" s="20">
        <v>24.42</v>
      </c>
      <c r="J352" s="261"/>
      <c r="K352" s="280" t="s">
        <v>810</v>
      </c>
      <c r="L352" s="261"/>
      <c r="M352" s="261"/>
      <c r="N352" s="222">
        <v>28.137</v>
      </c>
      <c r="O352" s="261"/>
      <c r="P352" s="261"/>
      <c r="Q352" s="20">
        <v>29.425000000000001</v>
      </c>
      <c r="R352" s="20">
        <v>29.303999999999998</v>
      </c>
      <c r="S352" s="20">
        <v>29.16</v>
      </c>
      <c r="T352" s="20">
        <v>29.042000000000002</v>
      </c>
      <c r="U352" s="20">
        <v>28.667000000000002</v>
      </c>
      <c r="V352" s="20">
        <v>28.213999999999999</v>
      </c>
      <c r="W352" s="20">
        <v>27.928999999999998</v>
      </c>
      <c r="X352" s="20">
        <v>27.457999999999998</v>
      </c>
      <c r="Y352" s="20">
        <v>26.757000000000001</v>
      </c>
      <c r="Z352" s="20">
        <v>28.21</v>
      </c>
      <c r="AA352" s="20">
        <v>25.634</v>
      </c>
      <c r="AB352" s="20">
        <v>25.105</v>
      </c>
      <c r="AC352" s="20">
        <v>24.722000000000001</v>
      </c>
      <c r="AD352" s="20">
        <v>24.402000000000001</v>
      </c>
      <c r="AE352" s="20">
        <v>24.006</v>
      </c>
      <c r="AF352" s="20">
        <v>23.667999999999999</v>
      </c>
      <c r="AG352" s="20">
        <v>23.285</v>
      </c>
      <c r="AH352" s="20">
        <v>22.704000000000001</v>
      </c>
      <c r="AI352" s="20">
        <v>22.466000000000001</v>
      </c>
      <c r="AJ352" s="20">
        <v>22.167999999999999</v>
      </c>
      <c r="AK352" s="20">
        <v>21.89</v>
      </c>
      <c r="AL352" s="20">
        <v>21.727</v>
      </c>
      <c r="AM352" s="20">
        <v>21.704000000000001</v>
      </c>
      <c r="AN352" s="18"/>
      <c r="AO352" s="18"/>
      <c r="AP352" s="21"/>
      <c r="AQ352" s="36" t="s">
        <v>139</v>
      </c>
      <c r="AR352" s="36" t="s">
        <v>71</v>
      </c>
      <c r="AS352" s="74"/>
      <c r="AT352" s="74"/>
    </row>
    <row r="353" spans="1:46" s="5" customFormat="1" ht="9.9499999999999993" customHeight="1">
      <c r="A353" s="48">
        <v>347</v>
      </c>
      <c r="B353" s="31" t="s">
        <v>71</v>
      </c>
      <c r="C353" s="1" t="s">
        <v>140</v>
      </c>
      <c r="D353" s="261"/>
      <c r="E353" s="261"/>
      <c r="F353" s="261"/>
      <c r="G353" s="261"/>
      <c r="H353" s="261"/>
      <c r="I353" s="20">
        <v>5.44</v>
      </c>
      <c r="J353" s="261"/>
      <c r="K353" s="261"/>
      <c r="L353" s="261"/>
      <c r="M353" s="261"/>
      <c r="N353" s="222">
        <v>7.8639999999999999</v>
      </c>
      <c r="O353" s="261"/>
      <c r="P353" s="261"/>
      <c r="Q353" s="20">
        <v>9.1359999999999992</v>
      </c>
      <c r="R353" s="20">
        <v>9.4930000000000003</v>
      </c>
      <c r="S353" s="20">
        <v>9.9819999999999993</v>
      </c>
      <c r="T353" s="20">
        <v>10.587999999999999</v>
      </c>
      <c r="U353" s="20">
        <v>11.808</v>
      </c>
      <c r="V353" s="20">
        <v>12.964</v>
      </c>
      <c r="W353" s="20">
        <v>14.009</v>
      </c>
      <c r="X353" s="20">
        <v>15.721</v>
      </c>
      <c r="Y353" s="20">
        <v>17.065000000000001</v>
      </c>
      <c r="Z353" s="20">
        <v>17.803000000000001</v>
      </c>
      <c r="AA353" s="20">
        <v>18.608000000000001</v>
      </c>
      <c r="AB353" s="20">
        <v>19.731000000000002</v>
      </c>
      <c r="AC353" s="20">
        <v>20.65</v>
      </c>
      <c r="AD353" s="20">
        <v>21.452000000000002</v>
      </c>
      <c r="AE353" s="20">
        <v>21.997</v>
      </c>
      <c r="AF353" s="20">
        <v>22.332000000000001</v>
      </c>
      <c r="AG353" s="20">
        <v>22.634</v>
      </c>
      <c r="AH353" s="20">
        <v>23.082000000000001</v>
      </c>
      <c r="AI353" s="20">
        <v>23.312000000000001</v>
      </c>
      <c r="AJ353" s="20">
        <v>23.667999999999999</v>
      </c>
      <c r="AK353" s="20">
        <v>23.873999999999999</v>
      </c>
      <c r="AL353" s="20">
        <v>24.079000000000001</v>
      </c>
      <c r="AM353" s="20">
        <v>24.606999999999999</v>
      </c>
      <c r="AN353" s="18"/>
      <c r="AO353" s="18"/>
      <c r="AP353" s="21"/>
      <c r="AQ353" s="36" t="s">
        <v>140</v>
      </c>
      <c r="AR353" s="36" t="s">
        <v>71</v>
      </c>
      <c r="AS353" s="74"/>
      <c r="AT353" s="74"/>
    </row>
    <row r="354" spans="1:46" s="5" customFormat="1" ht="9.9499999999999993" customHeight="1">
      <c r="A354" s="48">
        <v>348</v>
      </c>
      <c r="B354" s="31" t="s">
        <v>71</v>
      </c>
      <c r="C354" s="1" t="s">
        <v>141</v>
      </c>
      <c r="D354" s="261"/>
      <c r="E354" s="261"/>
      <c r="F354" s="261"/>
      <c r="G354" s="261"/>
      <c r="H354" s="261"/>
      <c r="I354" s="20">
        <v>116.26300000000001</v>
      </c>
      <c r="J354" s="261"/>
      <c r="K354" s="261"/>
      <c r="L354" s="261"/>
      <c r="M354" s="261"/>
      <c r="N354" s="222">
        <v>122.877</v>
      </c>
      <c r="O354" s="261"/>
      <c r="P354" s="261"/>
      <c r="Q354" s="20">
        <v>121.494</v>
      </c>
      <c r="R354" s="20">
        <v>119.545</v>
      </c>
      <c r="S354" s="20">
        <v>118.529</v>
      </c>
      <c r="T354" s="20">
        <v>117.827</v>
      </c>
      <c r="U354" s="20">
        <v>115.518</v>
      </c>
      <c r="V354" s="20">
        <v>112.998</v>
      </c>
      <c r="W354" s="20">
        <v>111.446</v>
      </c>
      <c r="X354" s="20">
        <v>109.544</v>
      </c>
      <c r="Y354" s="20">
        <v>106.953</v>
      </c>
      <c r="Z354" s="20">
        <v>105.18899999999999</v>
      </c>
      <c r="AA354" s="20">
        <v>103.25700000000001</v>
      </c>
      <c r="AB354" s="20">
        <v>101.997</v>
      </c>
      <c r="AC354" s="20">
        <v>101.20399999999999</v>
      </c>
      <c r="AD354" s="20">
        <v>100.38200000000001</v>
      </c>
      <c r="AE354" s="20">
        <v>99.203999999999994</v>
      </c>
      <c r="AF354" s="20">
        <v>98.033000000000001</v>
      </c>
      <c r="AG354" s="20">
        <v>97.134</v>
      </c>
      <c r="AH354" s="20">
        <v>95.906999999999996</v>
      </c>
      <c r="AI354" s="20">
        <v>95.26</v>
      </c>
      <c r="AJ354" s="20">
        <v>94.843000000000004</v>
      </c>
      <c r="AK354" s="20">
        <v>94.444000000000003</v>
      </c>
      <c r="AL354" s="20">
        <v>94.507999999999996</v>
      </c>
      <c r="AM354" s="20">
        <v>95.156999999999996</v>
      </c>
      <c r="AN354" s="18"/>
      <c r="AO354" s="18"/>
      <c r="AP354" s="21"/>
      <c r="AQ354" s="36" t="s">
        <v>141</v>
      </c>
      <c r="AR354" s="36" t="s">
        <v>71</v>
      </c>
      <c r="AS354" s="74"/>
      <c r="AT354" s="74"/>
    </row>
    <row r="355" spans="1:46" s="5" customFormat="1" ht="9.9499999999999993" customHeight="1">
      <c r="A355" s="48">
        <v>349</v>
      </c>
      <c r="B355" s="31" t="s">
        <v>71</v>
      </c>
      <c r="C355" s="1" t="s">
        <v>142</v>
      </c>
      <c r="D355" s="20">
        <v>1.63900000000001</v>
      </c>
      <c r="E355" s="20">
        <v>1.6030000000000655</v>
      </c>
      <c r="F355" s="20">
        <v>1.5370000000000346</v>
      </c>
      <c r="G355" s="20">
        <v>1.5739999999999554</v>
      </c>
      <c r="H355" s="20">
        <v>1.9489999999999554</v>
      </c>
      <c r="I355" s="20">
        <v>3</v>
      </c>
      <c r="J355" s="20">
        <v>3</v>
      </c>
      <c r="K355" s="20">
        <v>4</v>
      </c>
      <c r="L355" s="20">
        <v>4</v>
      </c>
      <c r="M355" s="164">
        <v>5</v>
      </c>
      <c r="N355" s="222">
        <v>8</v>
      </c>
      <c r="O355" s="191">
        <v>10</v>
      </c>
      <c r="P355" s="20">
        <v>14</v>
      </c>
      <c r="Q355" s="20">
        <v>15.278</v>
      </c>
      <c r="R355" s="20">
        <v>17.332000000000001</v>
      </c>
      <c r="S355" s="20">
        <v>20.007999999999999</v>
      </c>
      <c r="T355" s="20">
        <v>23.029</v>
      </c>
      <c r="U355" s="20">
        <v>22.978000000000002</v>
      </c>
      <c r="V355" s="20">
        <v>27.494</v>
      </c>
      <c r="W355" s="20">
        <v>29.44</v>
      </c>
      <c r="X355" s="20">
        <v>31.045999999999999</v>
      </c>
      <c r="Y355" s="20">
        <v>32.691000000000003</v>
      </c>
      <c r="Z355" s="20">
        <v>34.804000000000002</v>
      </c>
      <c r="AA355" s="20">
        <v>36.423000000000002</v>
      </c>
      <c r="AB355" s="20">
        <v>38.412999999999997</v>
      </c>
      <c r="AC355" s="20">
        <v>40.182000000000002</v>
      </c>
      <c r="AD355" s="20">
        <v>42.061</v>
      </c>
      <c r="AE355" s="20">
        <v>43.585000000000001</v>
      </c>
      <c r="AF355" s="20">
        <v>45.05</v>
      </c>
      <c r="AG355" s="20">
        <v>46.399000000000001</v>
      </c>
      <c r="AH355" s="20">
        <v>47.85</v>
      </c>
      <c r="AI355" s="20">
        <v>49.179000000000002</v>
      </c>
      <c r="AJ355" s="20">
        <v>50.988999999999997</v>
      </c>
      <c r="AK355" s="20">
        <v>52.960999999999999</v>
      </c>
      <c r="AL355" s="20">
        <v>54.930999999999997</v>
      </c>
      <c r="AM355" s="20">
        <v>56.798999999999999</v>
      </c>
      <c r="AN355" s="18"/>
      <c r="AO355" s="18"/>
      <c r="AP355" s="21"/>
      <c r="AQ355" s="36" t="s">
        <v>142</v>
      </c>
      <c r="AR355" s="36" t="s">
        <v>71</v>
      </c>
      <c r="AS355" s="74"/>
      <c r="AT355" s="74"/>
    </row>
    <row r="356" spans="1:46" s="5" customFormat="1" ht="9.9499999999999993" customHeight="1">
      <c r="A356" s="48">
        <v>350</v>
      </c>
      <c r="B356" s="31" t="s">
        <v>71</v>
      </c>
      <c r="C356" s="1" t="s">
        <v>143</v>
      </c>
      <c r="D356" s="20">
        <v>478.20400000000001</v>
      </c>
      <c r="E356" s="20">
        <v>536.41</v>
      </c>
      <c r="F356" s="20">
        <v>572.88</v>
      </c>
      <c r="G356" s="20">
        <v>635.48800000000006</v>
      </c>
      <c r="H356" s="20">
        <v>676.09100000000001</v>
      </c>
      <c r="I356" s="20">
        <v>712</v>
      </c>
      <c r="J356" s="20">
        <v>753</v>
      </c>
      <c r="K356" s="20">
        <v>856</v>
      </c>
      <c r="L356" s="20">
        <v>981</v>
      </c>
      <c r="M356" s="164">
        <v>1345</v>
      </c>
      <c r="N356" s="222">
        <v>1926</v>
      </c>
      <c r="O356" s="191">
        <v>2807</v>
      </c>
      <c r="P356" s="20">
        <v>3935</v>
      </c>
      <c r="Q356" s="20">
        <v>5237.1279999999997</v>
      </c>
      <c r="R356" s="20">
        <v>6697.6840000000002</v>
      </c>
      <c r="S356" s="20">
        <v>8283.402</v>
      </c>
      <c r="T356" s="20">
        <v>9949.9560000000001</v>
      </c>
      <c r="U356" s="20">
        <v>11279.647999999999</v>
      </c>
      <c r="V356" s="20">
        <v>12299.441999999999</v>
      </c>
      <c r="W356" s="20">
        <v>13204.290999999999</v>
      </c>
      <c r="X356" s="20">
        <v>14132.311</v>
      </c>
      <c r="Y356" s="20">
        <v>14905.895</v>
      </c>
      <c r="Z356" s="20">
        <v>15398.886</v>
      </c>
      <c r="AA356" s="20">
        <v>15916.537</v>
      </c>
      <c r="AB356" s="20">
        <v>16357.803</v>
      </c>
      <c r="AC356" s="20">
        <v>16596.513999999999</v>
      </c>
      <c r="AD356" s="20">
        <v>16671.315999999999</v>
      </c>
      <c r="AE356" s="20">
        <v>16714.241999999998</v>
      </c>
      <c r="AF356" s="20">
        <v>16613.72</v>
      </c>
      <c r="AG356" s="20">
        <v>16652.554</v>
      </c>
      <c r="AH356" s="20">
        <v>16790.7</v>
      </c>
      <c r="AI356" s="20">
        <v>17048.885999999999</v>
      </c>
      <c r="AJ356" s="20">
        <v>17246.034</v>
      </c>
      <c r="AK356" s="20">
        <v>17533.167000000001</v>
      </c>
      <c r="AL356" s="20">
        <v>17662.272000000001</v>
      </c>
      <c r="AM356" s="20">
        <v>17944.155999999999</v>
      </c>
      <c r="AN356" s="18"/>
      <c r="AO356" s="18"/>
      <c r="AP356" s="21"/>
      <c r="AQ356" s="36" t="s">
        <v>143</v>
      </c>
      <c r="AR356" s="36" t="s">
        <v>71</v>
      </c>
      <c r="AS356" s="74"/>
      <c r="AT356" s="74"/>
    </row>
    <row r="357" spans="1:46" s="5" customFormat="1" ht="9.9499999999999993" customHeight="1">
      <c r="A357" s="48">
        <v>351</v>
      </c>
      <c r="B357" s="31" t="s">
        <v>71</v>
      </c>
      <c r="C357" s="1" t="s">
        <v>144</v>
      </c>
      <c r="D357" s="20">
        <v>248.95499999999811</v>
      </c>
      <c r="E357" s="20">
        <v>249.59199999999691</v>
      </c>
      <c r="F357" s="20">
        <v>249.88500000000204</v>
      </c>
      <c r="G357" s="20">
        <v>250.3849999999984</v>
      </c>
      <c r="H357" s="20">
        <v>250.40000000000146</v>
      </c>
      <c r="I357" s="20">
        <v>250</v>
      </c>
      <c r="J357" s="20">
        <v>251</v>
      </c>
      <c r="K357" s="20">
        <v>251</v>
      </c>
      <c r="L357" s="20">
        <v>252</v>
      </c>
      <c r="M357" s="164">
        <v>251</v>
      </c>
      <c r="N357" s="222">
        <v>252</v>
      </c>
      <c r="O357" s="191">
        <v>251</v>
      </c>
      <c r="P357" s="20">
        <v>247</v>
      </c>
      <c r="Q357" s="20">
        <v>243.50800000000001</v>
      </c>
      <c r="R357" s="20">
        <v>239.54300000000001</v>
      </c>
      <c r="S357" s="20">
        <v>235.976</v>
      </c>
      <c r="T357" s="20">
        <v>233.374</v>
      </c>
      <c r="U357" s="20">
        <v>232.49700000000001</v>
      </c>
      <c r="V357" s="20">
        <v>230.286</v>
      </c>
      <c r="W357" s="20">
        <v>227.648</v>
      </c>
      <c r="X357" s="20">
        <v>225.297</v>
      </c>
      <c r="Y357" s="20">
        <v>226.34200000000001</v>
      </c>
      <c r="Z357" s="20">
        <v>228.47800000000001</v>
      </c>
      <c r="AA357" s="20">
        <v>230.71799999999999</v>
      </c>
      <c r="AB357" s="20">
        <v>232.29</v>
      </c>
      <c r="AC357" s="20">
        <v>232.999</v>
      </c>
      <c r="AD357" s="20">
        <v>231.679</v>
      </c>
      <c r="AE357" s="20">
        <v>229.94399999999999</v>
      </c>
      <c r="AF357" s="20">
        <v>226.27699999999999</v>
      </c>
      <c r="AG357" s="20">
        <v>219.03200000000001</v>
      </c>
      <c r="AH357" s="20">
        <v>202.084</v>
      </c>
      <c r="AI357" s="20">
        <v>195.464</v>
      </c>
      <c r="AJ357" s="20">
        <v>190.44200000000001</v>
      </c>
      <c r="AK357" s="20">
        <v>185.93</v>
      </c>
      <c r="AL357" s="20">
        <v>181.59399999999999</v>
      </c>
      <c r="AM357" s="20">
        <v>177.511</v>
      </c>
      <c r="AN357" s="18"/>
      <c r="AO357" s="18"/>
      <c r="AP357" s="21"/>
      <c r="AQ357" s="36" t="s">
        <v>144</v>
      </c>
      <c r="AR357" s="36" t="s">
        <v>71</v>
      </c>
      <c r="AS357" s="74"/>
      <c r="AT357" s="74"/>
    </row>
    <row r="358" spans="1:46" s="5" customFormat="1" ht="9.9499999999999993" customHeight="1">
      <c r="A358" s="48">
        <v>352</v>
      </c>
      <c r="B358" s="31" t="s">
        <v>71</v>
      </c>
      <c r="C358" s="1" t="s">
        <v>145</v>
      </c>
      <c r="D358" s="20">
        <v>20814.702000000001</v>
      </c>
      <c r="E358" s="20">
        <v>21727.185000000001</v>
      </c>
      <c r="F358" s="20">
        <v>22564.837</v>
      </c>
      <c r="G358" s="20">
        <v>23395.202000000001</v>
      </c>
      <c r="H358" s="20">
        <v>24098.800999999999</v>
      </c>
      <c r="I358" s="20">
        <v>24883</v>
      </c>
      <c r="J358" s="20">
        <v>25681</v>
      </c>
      <c r="K358" s="20">
        <v>26714</v>
      </c>
      <c r="L358" s="20">
        <v>27739</v>
      </c>
      <c r="M358" s="164">
        <v>29280</v>
      </c>
      <c r="N358" s="222">
        <v>30251</v>
      </c>
      <c r="O358" s="191">
        <v>30883</v>
      </c>
      <c r="P358" s="20">
        <v>31039</v>
      </c>
      <c r="Q358" s="20">
        <v>31012.928</v>
      </c>
      <c r="R358" s="20">
        <v>30799.962</v>
      </c>
      <c r="S358" s="20">
        <v>30563.322</v>
      </c>
      <c r="T358" s="20">
        <v>30270.208999999999</v>
      </c>
      <c r="U358" s="20">
        <v>29744.87</v>
      </c>
      <c r="V358" s="20">
        <v>29225.653999999999</v>
      </c>
      <c r="W358" s="20">
        <v>28594.326000000001</v>
      </c>
      <c r="X358" s="20">
        <v>27976.415000000001</v>
      </c>
      <c r="Y358" s="20">
        <v>27362.804</v>
      </c>
      <c r="Z358" s="20">
        <v>28992.760999999999</v>
      </c>
      <c r="AA358" s="20">
        <v>26440.527999999998</v>
      </c>
      <c r="AB358" s="20">
        <v>26147.671999999999</v>
      </c>
      <c r="AC358" s="20">
        <v>25877.584999999999</v>
      </c>
      <c r="AD358" s="20">
        <v>25284.352999999999</v>
      </c>
      <c r="AE358" s="20">
        <v>24481.218000000001</v>
      </c>
      <c r="AF358" s="20">
        <v>23914.198</v>
      </c>
      <c r="AG358" s="20">
        <v>23500.935000000001</v>
      </c>
      <c r="AH358" s="20">
        <v>23094.498</v>
      </c>
      <c r="AI358" s="20">
        <v>22849.912</v>
      </c>
      <c r="AJ358" s="20">
        <v>22521.884999999998</v>
      </c>
      <c r="AK358" s="20">
        <v>22048.985000000001</v>
      </c>
      <c r="AL358" s="20">
        <v>21592.32</v>
      </c>
      <c r="AM358" s="20">
        <v>21176.179</v>
      </c>
      <c r="AN358" s="18"/>
      <c r="AO358" s="18"/>
      <c r="AP358" s="21"/>
      <c r="AQ358" s="36" t="s">
        <v>145</v>
      </c>
      <c r="AR358" s="36" t="s">
        <v>71</v>
      </c>
      <c r="AS358" s="74"/>
      <c r="AT358" s="74"/>
    </row>
    <row r="359" spans="1:46" s="5" customFormat="1" ht="9.9499999999999993" customHeight="1">
      <c r="A359" s="48">
        <v>353</v>
      </c>
      <c r="B359" s="31" t="s">
        <v>71</v>
      </c>
      <c r="C359" s="1" t="s">
        <v>146</v>
      </c>
      <c r="D359" s="20">
        <v>504.63</v>
      </c>
      <c r="E359" s="20">
        <v>522.65599999999995</v>
      </c>
      <c r="F359" s="20">
        <v>541.31100000000004</v>
      </c>
      <c r="G359" s="20">
        <v>561.37800000000004</v>
      </c>
      <c r="H359" s="20">
        <v>582.16200000000003</v>
      </c>
      <c r="I359" s="20">
        <v>95.722999999999999</v>
      </c>
      <c r="J359" s="20">
        <v>632</v>
      </c>
      <c r="K359" s="20">
        <v>668</v>
      </c>
      <c r="L359" s="20">
        <v>711</v>
      </c>
      <c r="M359" s="164">
        <v>750</v>
      </c>
      <c r="N359" s="222">
        <v>136.26599999999999</v>
      </c>
      <c r="O359" s="191">
        <v>834</v>
      </c>
      <c r="P359" s="20">
        <v>867</v>
      </c>
      <c r="Q359" s="20">
        <v>157.465</v>
      </c>
      <c r="R359" s="20">
        <v>168.00299999999999</v>
      </c>
      <c r="S359" s="20">
        <v>177.77</v>
      </c>
      <c r="T359" s="20">
        <v>188.29300000000001</v>
      </c>
      <c r="U359" s="20">
        <v>197.23500000000001</v>
      </c>
      <c r="V359" s="20">
        <v>204.30500000000001</v>
      </c>
      <c r="W359" s="20">
        <v>212.74199999999999</v>
      </c>
      <c r="X359" s="20">
        <v>222.15100000000001</v>
      </c>
      <c r="Y359" s="20">
        <v>229.06</v>
      </c>
      <c r="Z359" s="20">
        <v>236.244</v>
      </c>
      <c r="AA359" s="20">
        <v>241.477</v>
      </c>
      <c r="AB359" s="20">
        <v>249.654</v>
      </c>
      <c r="AC359" s="20">
        <v>256.86099999999999</v>
      </c>
      <c r="AD359" s="20">
        <v>260.89800000000002</v>
      </c>
      <c r="AE359" s="20">
        <v>262.41500000000002</v>
      </c>
      <c r="AF359" s="20">
        <v>261.04599999999999</v>
      </c>
      <c r="AG359" s="20">
        <v>262.065</v>
      </c>
      <c r="AH359" s="20">
        <v>264.923</v>
      </c>
      <c r="AI359" s="20">
        <v>267.221</v>
      </c>
      <c r="AJ359" s="20">
        <v>270.63600000000002</v>
      </c>
      <c r="AK359" s="20">
        <v>274.887</v>
      </c>
      <c r="AL359" s="20">
        <v>278.05799999999999</v>
      </c>
      <c r="AM359" s="20">
        <v>283.22399999999999</v>
      </c>
      <c r="AN359" s="18"/>
      <c r="AO359" s="18"/>
      <c r="AP359" s="21"/>
      <c r="AQ359" s="36" t="s">
        <v>146</v>
      </c>
      <c r="AR359" s="36" t="s">
        <v>71</v>
      </c>
      <c r="AS359" s="74"/>
      <c r="AT359" s="74"/>
    </row>
    <row r="360" spans="1:46" s="5" customFormat="1" ht="9.9499999999999993" customHeight="1">
      <c r="A360" s="48">
        <v>354</v>
      </c>
      <c r="B360" s="31" t="s">
        <v>71</v>
      </c>
      <c r="C360" s="1" t="s">
        <v>147</v>
      </c>
      <c r="D360" s="261"/>
      <c r="E360" s="280" t="s">
        <v>811</v>
      </c>
      <c r="F360" s="261"/>
      <c r="G360" s="261"/>
      <c r="H360" s="261"/>
      <c r="I360" s="20">
        <v>373.113</v>
      </c>
      <c r="J360" s="280" t="s">
        <v>811</v>
      </c>
      <c r="K360" s="261"/>
      <c r="L360" s="261"/>
      <c r="M360" s="261"/>
      <c r="N360" s="222">
        <v>494.476</v>
      </c>
      <c r="O360" s="261"/>
      <c r="P360" s="261"/>
      <c r="Q360" s="20">
        <v>579.06799999999998</v>
      </c>
      <c r="R360" s="20">
        <v>615.20600000000002</v>
      </c>
      <c r="S360" s="20">
        <v>680.71199999999999</v>
      </c>
      <c r="T360" s="20">
        <v>748.34900000000005</v>
      </c>
      <c r="U360" s="20">
        <v>815.03300000000002</v>
      </c>
      <c r="V360" s="20">
        <v>893.50800000000004</v>
      </c>
      <c r="W360" s="20">
        <v>956.47</v>
      </c>
      <c r="X360" s="20">
        <v>992.452</v>
      </c>
      <c r="Y360" s="20">
        <v>991.99699999999996</v>
      </c>
      <c r="Z360" s="20">
        <v>963.93200000000002</v>
      </c>
      <c r="AA360" s="20">
        <v>921.76599999999996</v>
      </c>
      <c r="AB360" s="20">
        <v>890.00699999999995</v>
      </c>
      <c r="AC360" s="20">
        <v>863.19500000000005</v>
      </c>
      <c r="AD360" s="20">
        <v>843.23500000000001</v>
      </c>
      <c r="AE360" s="20">
        <v>824.18100000000004</v>
      </c>
      <c r="AF360" s="20">
        <v>786.024</v>
      </c>
      <c r="AG360" s="20">
        <v>772.38099999999997</v>
      </c>
      <c r="AH360" s="20">
        <v>760.06700000000001</v>
      </c>
      <c r="AI360" s="20">
        <v>755.46699999999998</v>
      </c>
      <c r="AJ360" s="20">
        <v>756.43600000000004</v>
      </c>
      <c r="AK360" s="20">
        <v>760.30799999999999</v>
      </c>
      <c r="AL360" s="20">
        <v>765.27200000000005</v>
      </c>
      <c r="AM360" s="20">
        <v>771.10400000000004</v>
      </c>
      <c r="AN360" s="18"/>
      <c r="AO360" s="18"/>
      <c r="AP360" s="21"/>
      <c r="AQ360" s="36" t="s">
        <v>147</v>
      </c>
      <c r="AR360" s="36" t="s">
        <v>71</v>
      </c>
      <c r="AS360" s="74"/>
      <c r="AT360" s="74"/>
    </row>
    <row r="361" spans="1:46" s="5" customFormat="1" ht="9.9499999999999993" customHeight="1">
      <c r="A361" s="48">
        <v>355</v>
      </c>
      <c r="B361" s="31" t="s">
        <v>71</v>
      </c>
      <c r="C361" s="1" t="s">
        <v>148</v>
      </c>
      <c r="D361" s="261"/>
      <c r="E361" s="261"/>
      <c r="F361" s="261"/>
      <c r="G361" s="261"/>
      <c r="H361" s="261"/>
      <c r="I361" s="20">
        <v>4.5439999999999996</v>
      </c>
      <c r="J361" s="261"/>
      <c r="K361" s="261"/>
      <c r="L361" s="261"/>
      <c r="M361" s="261"/>
      <c r="N361" s="226">
        <v>7.0380000000000003</v>
      </c>
      <c r="O361" s="261"/>
      <c r="P361" s="261"/>
      <c r="Q361" s="18">
        <v>8.609</v>
      </c>
      <c r="R361" s="18">
        <v>9.09</v>
      </c>
      <c r="S361" s="18">
        <v>9.8469999999999995</v>
      </c>
      <c r="T361" s="18">
        <v>10.473000000000001</v>
      </c>
      <c r="U361" s="18">
        <v>10.976000000000001</v>
      </c>
      <c r="V361" s="18">
        <v>11.411</v>
      </c>
      <c r="W361" s="18">
        <v>11.832000000000001</v>
      </c>
      <c r="X361" s="18">
        <v>12.412000000000001</v>
      </c>
      <c r="Y361" s="18">
        <v>12.557</v>
      </c>
      <c r="Z361" s="18">
        <v>12.617000000000001</v>
      </c>
      <c r="AA361" s="18">
        <v>12.866</v>
      </c>
      <c r="AB361" s="18">
        <v>13.163</v>
      </c>
      <c r="AC361" s="18">
        <v>13.382</v>
      </c>
      <c r="AD361" s="18">
        <v>13.576000000000001</v>
      </c>
      <c r="AE361" s="18">
        <v>13.558999999999999</v>
      </c>
      <c r="AF361" s="18">
        <v>13.509</v>
      </c>
      <c r="AG361" s="18">
        <v>13.528</v>
      </c>
      <c r="AH361" s="18">
        <v>13.661</v>
      </c>
      <c r="AI361" s="18">
        <v>13.743</v>
      </c>
      <c r="AJ361" s="18">
        <v>13.944000000000001</v>
      </c>
      <c r="AK361" s="18">
        <v>13.897</v>
      </c>
      <c r="AL361" s="18">
        <v>13.975</v>
      </c>
      <c r="AM361" s="18">
        <v>14.055</v>
      </c>
      <c r="AN361" s="18"/>
      <c r="AO361" s="18"/>
      <c r="AP361" s="21"/>
      <c r="AQ361" s="36" t="s">
        <v>148</v>
      </c>
      <c r="AR361" s="36" t="s">
        <v>71</v>
      </c>
      <c r="AS361" s="74"/>
      <c r="AT361" s="74"/>
    </row>
    <row r="362" spans="1:46" s="5" customFormat="1" ht="9.9499999999999993" customHeight="1">
      <c r="A362" s="48">
        <v>356</v>
      </c>
      <c r="B362" s="31" t="s">
        <v>71</v>
      </c>
      <c r="C362" s="1" t="s">
        <v>149</v>
      </c>
      <c r="D362" s="261"/>
      <c r="E362" s="261"/>
      <c r="F362" s="261"/>
      <c r="G362" s="261"/>
      <c r="H362" s="261"/>
      <c r="I362" s="20">
        <v>129.227</v>
      </c>
      <c r="J362" s="261"/>
      <c r="K362" s="261"/>
      <c r="L362" s="261"/>
      <c r="M362" s="261"/>
      <c r="N362" s="222">
        <v>152.982</v>
      </c>
      <c r="O362" s="261"/>
      <c r="P362" s="261"/>
      <c r="Q362" s="20">
        <v>158.482</v>
      </c>
      <c r="R362" s="20">
        <v>160.083</v>
      </c>
      <c r="S362" s="20">
        <v>164.583</v>
      </c>
      <c r="T362" s="20">
        <v>172.512</v>
      </c>
      <c r="U362" s="20">
        <v>183.119</v>
      </c>
      <c r="V362" s="20">
        <v>197.261</v>
      </c>
      <c r="W362" s="20">
        <v>204.99199999999999</v>
      </c>
      <c r="X362" s="20">
        <v>204.14699999999999</v>
      </c>
      <c r="Y362" s="20">
        <v>196.226</v>
      </c>
      <c r="Z362" s="20">
        <v>184.19800000000001</v>
      </c>
      <c r="AA362" s="20">
        <v>173.68899999999999</v>
      </c>
      <c r="AB362" s="20">
        <v>165.38800000000001</v>
      </c>
      <c r="AC362" s="20">
        <v>159.798</v>
      </c>
      <c r="AD362" s="20">
        <v>154.946</v>
      </c>
      <c r="AE362" s="20">
        <v>151.31</v>
      </c>
      <c r="AF362" s="20">
        <v>141.66300000000001</v>
      </c>
      <c r="AG362" s="20">
        <v>140.30099999999999</v>
      </c>
      <c r="AH362" s="20">
        <v>137.02500000000001</v>
      </c>
      <c r="AI362" s="20">
        <v>135.13999999999999</v>
      </c>
      <c r="AJ362" s="20">
        <v>133.881</v>
      </c>
      <c r="AK362" s="20">
        <v>133.05000000000001</v>
      </c>
      <c r="AL362" s="20">
        <v>139.75</v>
      </c>
      <c r="AM362" s="20">
        <v>133.03399999999999</v>
      </c>
      <c r="AN362" s="18"/>
      <c r="AO362" s="18"/>
      <c r="AP362" s="21"/>
      <c r="AQ362" s="36" t="s">
        <v>149</v>
      </c>
      <c r="AR362" s="36" t="s">
        <v>71</v>
      </c>
      <c r="AS362" s="74"/>
      <c r="AT362" s="74"/>
    </row>
    <row r="363" spans="1:46" s="5" customFormat="1" ht="9.9499999999999993" customHeight="1">
      <c r="A363" s="48">
        <v>357</v>
      </c>
      <c r="B363" s="31" t="s">
        <v>71</v>
      </c>
      <c r="C363" s="1" t="s">
        <v>150</v>
      </c>
      <c r="D363" s="20">
        <v>289.39499999999998</v>
      </c>
      <c r="E363" s="20">
        <v>300.64400000000001</v>
      </c>
      <c r="F363" s="20">
        <v>310.41500000000002</v>
      </c>
      <c r="G363" s="20">
        <v>318.25099999999998</v>
      </c>
      <c r="H363" s="20">
        <v>329.64699999999999</v>
      </c>
      <c r="I363" s="20">
        <v>3.331</v>
      </c>
      <c r="J363" s="20">
        <v>355</v>
      </c>
      <c r="K363" s="20">
        <v>370</v>
      </c>
      <c r="L363" s="20">
        <v>386</v>
      </c>
      <c r="M363" s="164">
        <v>404</v>
      </c>
      <c r="N363" s="226">
        <v>3.4329999999999998</v>
      </c>
      <c r="O363" s="191">
        <v>438</v>
      </c>
      <c r="P363" s="20">
        <v>453</v>
      </c>
      <c r="Q363" s="18">
        <v>3.5579999999999998</v>
      </c>
      <c r="R363" s="18">
        <v>3.61</v>
      </c>
      <c r="S363" s="18">
        <v>3.718</v>
      </c>
      <c r="T363" s="18">
        <v>3.7949999999999999</v>
      </c>
      <c r="U363" s="18">
        <v>3.802</v>
      </c>
      <c r="V363" s="18">
        <v>3.702</v>
      </c>
      <c r="W363" s="18">
        <v>3.65</v>
      </c>
      <c r="X363" s="18">
        <v>3.5710000000000002</v>
      </c>
      <c r="Y363" s="18">
        <v>3.4969999999999999</v>
      </c>
      <c r="Z363" s="18">
        <v>3.411</v>
      </c>
      <c r="AA363" s="18">
        <v>3.347</v>
      </c>
      <c r="AB363" s="18">
        <v>3.282</v>
      </c>
      <c r="AC363" s="18">
        <v>3.2120000000000002</v>
      </c>
      <c r="AD363" s="18">
        <v>3.206</v>
      </c>
      <c r="AE363" s="18">
        <v>3.1949999999999998</v>
      </c>
      <c r="AF363" s="18">
        <v>3.1709999999999998</v>
      </c>
      <c r="AG363" s="18">
        <v>3.129</v>
      </c>
      <c r="AH363" s="18">
        <v>3.0950000000000002</v>
      </c>
      <c r="AI363" s="18">
        <v>3.024</v>
      </c>
      <c r="AJ363" s="18">
        <v>2.9620000000000002</v>
      </c>
      <c r="AK363" s="18">
        <v>2.9140000000000001</v>
      </c>
      <c r="AL363" s="18">
        <v>2.879</v>
      </c>
      <c r="AM363" s="18">
        <v>2.88</v>
      </c>
      <c r="AN363" s="18"/>
      <c r="AO363" s="18"/>
      <c r="AP363" s="21"/>
      <c r="AQ363" s="36" t="s">
        <v>150</v>
      </c>
      <c r="AR363" s="36" t="s">
        <v>71</v>
      </c>
      <c r="AS363" s="74"/>
      <c r="AT363" s="74"/>
    </row>
    <row r="364" spans="1:46" s="5" customFormat="1" ht="9.9499999999999993" customHeight="1">
      <c r="A364" s="48">
        <v>358</v>
      </c>
      <c r="B364" s="31" t="s">
        <v>71</v>
      </c>
      <c r="C364" s="1" t="s">
        <v>151</v>
      </c>
      <c r="D364" s="261"/>
      <c r="E364" s="280" t="s">
        <v>812</v>
      </c>
      <c r="F364" s="261"/>
      <c r="G364" s="261"/>
      <c r="H364" s="261"/>
      <c r="I364" s="20">
        <v>337.863</v>
      </c>
      <c r="J364" s="280" t="s">
        <v>812</v>
      </c>
      <c r="K364" s="261"/>
      <c r="L364" s="261"/>
      <c r="M364" s="261"/>
      <c r="N364" s="222">
        <v>419.37400000000002</v>
      </c>
      <c r="O364" s="261"/>
      <c r="P364" s="261"/>
      <c r="Q364" s="20">
        <v>460.56</v>
      </c>
      <c r="R364" s="20">
        <v>473.99200000000002</v>
      </c>
      <c r="S364" s="20">
        <v>487.77499999999998</v>
      </c>
      <c r="T364" s="20">
        <v>306.17700000000002</v>
      </c>
      <c r="U364" s="20">
        <v>311.16399999999999</v>
      </c>
      <c r="V364" s="20">
        <v>314.92500000000001</v>
      </c>
      <c r="W364" s="20">
        <v>317.154</v>
      </c>
      <c r="X364" s="20">
        <v>319.57799999999997</v>
      </c>
      <c r="Y364" s="20">
        <v>321.036</v>
      </c>
      <c r="Z364" s="20">
        <v>320.73599999999999</v>
      </c>
      <c r="AA364" s="20">
        <v>320.81400000000002</v>
      </c>
      <c r="AB364" s="20">
        <v>321.51600000000002</v>
      </c>
      <c r="AC364" s="20">
        <v>322.25</v>
      </c>
      <c r="AD364" s="20">
        <v>323.74900000000002</v>
      </c>
      <c r="AE364" s="20">
        <v>323.399</v>
      </c>
      <c r="AF364" s="20">
        <v>322.48599999999999</v>
      </c>
      <c r="AG364" s="20">
        <v>320.57600000000002</v>
      </c>
      <c r="AH364" s="20">
        <v>319.55700000000002</v>
      </c>
      <c r="AI364" s="20">
        <v>320.536</v>
      </c>
      <c r="AJ364" s="20">
        <v>323.49400000000003</v>
      </c>
      <c r="AK364" s="20">
        <v>328.529</v>
      </c>
      <c r="AL364" s="20">
        <v>332.64299999999997</v>
      </c>
      <c r="AM364" s="20">
        <v>336.28399999999999</v>
      </c>
      <c r="AN364" s="18"/>
      <c r="AO364" s="18"/>
      <c r="AP364" s="21"/>
      <c r="AQ364" s="36" t="s">
        <v>151</v>
      </c>
      <c r="AR364" s="36" t="s">
        <v>71</v>
      </c>
      <c r="AS364" s="74"/>
      <c r="AT364" s="74"/>
    </row>
    <row r="365" spans="1:46" s="5" customFormat="1" ht="9.9499999999999993" customHeight="1">
      <c r="A365" s="48">
        <v>359</v>
      </c>
      <c r="B365" s="31" t="s">
        <v>71</v>
      </c>
      <c r="C365" s="1" t="s">
        <v>152</v>
      </c>
      <c r="D365" s="20">
        <v>444.97500000000002</v>
      </c>
      <c r="E365" s="20">
        <v>522.29399999999998</v>
      </c>
      <c r="F365" s="20">
        <v>617.32100000000003</v>
      </c>
      <c r="G365" s="20">
        <v>700.15800000000002</v>
      </c>
      <c r="H365" s="20">
        <v>775.62699999999995</v>
      </c>
      <c r="I365" s="20">
        <v>851</v>
      </c>
      <c r="J365" s="20">
        <v>912</v>
      </c>
      <c r="K365" s="20">
        <v>974</v>
      </c>
      <c r="L365" s="20">
        <v>1016</v>
      </c>
      <c r="M365" s="164">
        <v>1046</v>
      </c>
      <c r="N365" s="222">
        <v>1000</v>
      </c>
      <c r="O365" s="191">
        <v>1023</v>
      </c>
      <c r="P365" s="20">
        <v>1070</v>
      </c>
      <c r="Q365" s="20">
        <v>1127.817</v>
      </c>
      <c r="R365" s="20">
        <v>1177.229</v>
      </c>
      <c r="S365" s="20">
        <v>1209.0129999999999</v>
      </c>
      <c r="T365" s="20">
        <v>1224.7750000000001</v>
      </c>
      <c r="U365" s="20">
        <v>1243.277</v>
      </c>
      <c r="V365" s="20">
        <v>1269.232</v>
      </c>
      <c r="W365" s="20">
        <v>1288.3989999999999</v>
      </c>
      <c r="X365" s="20">
        <v>1308.4169999999999</v>
      </c>
      <c r="Y365" s="20">
        <v>1334.354</v>
      </c>
      <c r="Z365" s="20">
        <v>1362.1990000000001</v>
      </c>
      <c r="AA365" s="20">
        <v>1370.3309999999999</v>
      </c>
      <c r="AB365" s="20">
        <v>1397.3920000000001</v>
      </c>
      <c r="AC365" s="20">
        <v>1428.1489999999999</v>
      </c>
      <c r="AD365" s="20">
        <v>1452.893</v>
      </c>
      <c r="AE365" s="20">
        <v>1478.7239999999999</v>
      </c>
      <c r="AF365" s="20">
        <v>1505.3040000000001</v>
      </c>
      <c r="AG365" s="20">
        <v>1524.1759999999999</v>
      </c>
      <c r="AH365" s="20">
        <v>1535.181</v>
      </c>
      <c r="AI365" s="20">
        <v>1542.856</v>
      </c>
      <c r="AJ365" s="20">
        <v>1566.3409999999999</v>
      </c>
      <c r="AK365" s="20">
        <v>1595.335</v>
      </c>
      <c r="AL365" s="20">
        <v>1611.0889999999999</v>
      </c>
      <c r="AM365" s="20">
        <v>1628.461</v>
      </c>
      <c r="AN365" s="18"/>
      <c r="AO365" s="18"/>
      <c r="AP365" s="21"/>
      <c r="AQ365" s="36" t="s">
        <v>152</v>
      </c>
      <c r="AR365" s="36" t="s">
        <v>71</v>
      </c>
      <c r="AS365" s="74"/>
      <c r="AT365" s="74"/>
    </row>
    <row r="366" spans="1:46" s="5" customFormat="1" ht="9.9499999999999993" customHeight="1">
      <c r="A366" s="48">
        <v>360</v>
      </c>
      <c r="B366" s="31" t="s">
        <v>71</v>
      </c>
      <c r="C366" s="1" t="s">
        <v>153</v>
      </c>
      <c r="D366" s="20">
        <v>2102.6190000000001</v>
      </c>
      <c r="E366" s="20">
        <v>8089.4160000000002</v>
      </c>
      <c r="F366" s="20">
        <v>9036.0210000000006</v>
      </c>
      <c r="G366" s="20">
        <v>10004.804</v>
      </c>
      <c r="H366" s="20">
        <v>11035.851000000001</v>
      </c>
      <c r="I366" s="20">
        <v>1942.616</v>
      </c>
      <c r="J366" s="20">
        <v>13133</v>
      </c>
      <c r="K366" s="20">
        <v>14223</v>
      </c>
      <c r="L366" s="20">
        <v>15259</v>
      </c>
      <c r="M366" s="164">
        <v>15975</v>
      </c>
      <c r="N366" s="222">
        <v>2715.3339999999998</v>
      </c>
      <c r="O366" s="191">
        <v>17300</v>
      </c>
      <c r="P366" s="20">
        <v>17706</v>
      </c>
      <c r="Q366" s="20">
        <v>4551.7690000000002</v>
      </c>
      <c r="R366" s="20">
        <v>5201.8180000000002</v>
      </c>
      <c r="S366" s="20">
        <v>5965.8220000000001</v>
      </c>
      <c r="T366" s="20">
        <v>6738.2579999999998</v>
      </c>
      <c r="U366" s="20">
        <v>7401.2129999999997</v>
      </c>
      <c r="V366" s="20">
        <v>8185.2730000000001</v>
      </c>
      <c r="W366" s="20">
        <v>9166.4240000000009</v>
      </c>
      <c r="X366" s="20">
        <v>10084.285</v>
      </c>
      <c r="Y366" s="20">
        <v>10959.561</v>
      </c>
      <c r="Z366" s="20">
        <v>11816.447</v>
      </c>
      <c r="AA366" s="20">
        <v>12663.918</v>
      </c>
      <c r="AB366" s="20">
        <v>13512.078</v>
      </c>
      <c r="AC366" s="20">
        <v>14350.39</v>
      </c>
      <c r="AD366" s="20">
        <v>15280.950999999999</v>
      </c>
      <c r="AE366" s="20">
        <v>16082.259</v>
      </c>
      <c r="AF366" s="20">
        <v>16883.23</v>
      </c>
      <c r="AG366" s="20">
        <v>17483.915000000001</v>
      </c>
      <c r="AH366" s="20">
        <v>18004.339</v>
      </c>
      <c r="AI366" s="20">
        <v>18585.901999999998</v>
      </c>
      <c r="AJ366" s="20">
        <v>19347.873</v>
      </c>
      <c r="AK366" s="20">
        <v>20230.294999999998</v>
      </c>
      <c r="AL366" s="20">
        <v>21026.132000000001</v>
      </c>
      <c r="AM366" s="20">
        <v>21477.246999999999</v>
      </c>
      <c r="AN366" s="18"/>
      <c r="AO366" s="18"/>
      <c r="AP366" s="21"/>
      <c r="AQ366" s="36" t="s">
        <v>153</v>
      </c>
      <c r="AR366" s="36" t="s">
        <v>71</v>
      </c>
      <c r="AS366" s="74"/>
      <c r="AT366" s="74"/>
    </row>
    <row r="367" spans="1:46" s="5" customFormat="1" ht="9.9499999999999993" customHeight="1">
      <c r="A367" s="48">
        <v>361</v>
      </c>
      <c r="B367" s="31" t="s">
        <v>71</v>
      </c>
      <c r="C367" s="1" t="s">
        <v>154</v>
      </c>
      <c r="D367" s="20">
        <v>4618.8940000000002</v>
      </c>
      <c r="E367" s="280" t="s">
        <v>813</v>
      </c>
      <c r="F367" s="261"/>
      <c r="G367" s="261"/>
      <c r="H367" s="261"/>
      <c r="I367" s="20">
        <v>8944.4439999999995</v>
      </c>
      <c r="J367" s="280" t="s">
        <v>813</v>
      </c>
      <c r="K367" s="261"/>
      <c r="L367" s="261"/>
      <c r="M367" s="261"/>
      <c r="N367" s="222">
        <v>12310.428</v>
      </c>
      <c r="O367" s="261"/>
      <c r="P367" s="261"/>
      <c r="Q367" s="20">
        <v>11772.117</v>
      </c>
      <c r="R367" s="20">
        <v>11591.832</v>
      </c>
      <c r="S367" s="20">
        <v>11375.868</v>
      </c>
      <c r="T367" s="20">
        <v>11037.076999999999</v>
      </c>
      <c r="U367" s="20">
        <v>10707.664000000001</v>
      </c>
      <c r="V367" s="20">
        <v>10383.718999999999</v>
      </c>
      <c r="W367" s="20">
        <v>10157.522000000001</v>
      </c>
      <c r="X367" s="20">
        <v>9957.1110000000008</v>
      </c>
      <c r="Y367" s="20">
        <v>9817.9639999999999</v>
      </c>
      <c r="Z367" s="20">
        <v>9675.8439999999991</v>
      </c>
      <c r="AA367" s="20">
        <v>9599.6229999999996</v>
      </c>
      <c r="AB367" s="20">
        <v>9579.4249999999993</v>
      </c>
      <c r="AC367" s="20">
        <v>9546.5570000000007</v>
      </c>
      <c r="AD367" s="20">
        <v>9475.4809999999998</v>
      </c>
      <c r="AE367" s="20">
        <v>9379.4079999999994</v>
      </c>
      <c r="AF367" s="20">
        <v>9290.018</v>
      </c>
      <c r="AG367" s="20">
        <v>9169.5910000000003</v>
      </c>
      <c r="AH367" s="20">
        <v>8921.5499999999993</v>
      </c>
      <c r="AI367" s="20">
        <v>8871.6710000000003</v>
      </c>
      <c r="AJ367" s="20">
        <v>8782.3019999999997</v>
      </c>
      <c r="AK367" s="20">
        <v>8706.9480000000003</v>
      </c>
      <c r="AL367" s="20">
        <v>8622.3109999999997</v>
      </c>
      <c r="AM367" s="20">
        <v>8519.2330000000002</v>
      </c>
      <c r="AN367" s="18"/>
      <c r="AO367" s="18"/>
      <c r="AP367" s="21"/>
      <c r="AQ367" s="36" t="s">
        <v>154</v>
      </c>
      <c r="AR367" s="36" t="s">
        <v>71</v>
      </c>
      <c r="AS367" s="74"/>
      <c r="AT367" s="74"/>
    </row>
    <row r="368" spans="1:46" s="5" customFormat="1" ht="9.9499999999999993" customHeight="1">
      <c r="A368" s="48">
        <v>362</v>
      </c>
      <c r="B368" s="31" t="s">
        <v>71</v>
      </c>
      <c r="C368" s="1" t="s">
        <v>155</v>
      </c>
      <c r="D368" s="18">
        <v>1.3320000000000001</v>
      </c>
      <c r="E368" s="261"/>
      <c r="F368" s="261"/>
      <c r="G368" s="261"/>
      <c r="H368" s="261"/>
      <c r="I368" s="18">
        <v>1.2330000000000001</v>
      </c>
      <c r="J368" s="261"/>
      <c r="K368" s="261"/>
      <c r="L368" s="261"/>
      <c r="M368" s="261"/>
      <c r="N368" s="226">
        <v>1.2350000000000001</v>
      </c>
      <c r="O368" s="261"/>
      <c r="P368" s="261"/>
      <c r="Q368" s="18">
        <v>1.2949999999999999</v>
      </c>
      <c r="R368" s="18">
        <v>1.3029999999999999</v>
      </c>
      <c r="S368" s="18">
        <v>1.353</v>
      </c>
      <c r="T368" s="18">
        <v>1.363</v>
      </c>
      <c r="U368" s="18">
        <v>1.3620000000000001</v>
      </c>
      <c r="V368" s="18">
        <v>1.3360000000000001</v>
      </c>
      <c r="W368" s="18">
        <v>1.341</v>
      </c>
      <c r="X368" s="18">
        <v>1.347</v>
      </c>
      <c r="Y368" s="18">
        <v>1.3169999999999999</v>
      </c>
      <c r="Z368" s="18">
        <v>1.2929999999999999</v>
      </c>
      <c r="AA368" s="18">
        <v>1.2949999999999999</v>
      </c>
      <c r="AB368" s="18">
        <v>1.1830000000000001</v>
      </c>
      <c r="AC368" s="18">
        <v>1.1919999999999999</v>
      </c>
      <c r="AD368" s="18">
        <v>1.2050000000000001</v>
      </c>
      <c r="AE368" s="18">
        <v>1.2190000000000001</v>
      </c>
      <c r="AF368" s="18">
        <v>1.2290000000000001</v>
      </c>
      <c r="AG368" s="18">
        <v>1.2450000000000001</v>
      </c>
      <c r="AH368" s="18">
        <v>1.244</v>
      </c>
      <c r="AI368" s="18">
        <v>1.2370000000000001</v>
      </c>
      <c r="AJ368" s="18">
        <v>1.226</v>
      </c>
      <c r="AK368" s="18">
        <v>1.2330000000000001</v>
      </c>
      <c r="AL368" s="18">
        <v>1.234</v>
      </c>
      <c r="AM368" s="18">
        <v>1.2250000000000001</v>
      </c>
      <c r="AN368" s="18"/>
      <c r="AO368" s="18"/>
      <c r="AP368" s="21"/>
      <c r="AQ368" s="36" t="s">
        <v>155</v>
      </c>
      <c r="AR368" s="36" t="s">
        <v>71</v>
      </c>
      <c r="AS368" s="74"/>
      <c r="AT368" s="74"/>
    </row>
    <row r="369" spans="1:46" s="5" customFormat="1" ht="9.9499999999999993" customHeight="1">
      <c r="A369" s="48">
        <v>363</v>
      </c>
      <c r="B369" s="31" t="s">
        <v>71</v>
      </c>
      <c r="C369" s="1" t="s">
        <v>156</v>
      </c>
      <c r="D369" s="20">
        <v>574.27099999999996</v>
      </c>
      <c r="E369" s="261"/>
      <c r="F369" s="261"/>
      <c r="G369" s="261"/>
      <c r="H369" s="261"/>
      <c r="I369" s="20">
        <v>1173.4670000000001</v>
      </c>
      <c r="J369" s="261"/>
      <c r="K369" s="261"/>
      <c r="L369" s="261"/>
      <c r="M369" s="261"/>
      <c r="N369" s="222">
        <v>1741.548</v>
      </c>
      <c r="O369" s="261"/>
      <c r="P369" s="261"/>
      <c r="Q369" s="20">
        <v>1823.2159999999999</v>
      </c>
      <c r="R369" s="20">
        <v>1823.4459999999999</v>
      </c>
      <c r="S369" s="20">
        <v>1826.63</v>
      </c>
      <c r="T369" s="20">
        <v>1807.2570000000001</v>
      </c>
      <c r="U369" s="20">
        <v>1765.67</v>
      </c>
      <c r="V369" s="20">
        <v>1727.4</v>
      </c>
      <c r="W369" s="20">
        <v>1704.5219999999999</v>
      </c>
      <c r="X369" s="20">
        <v>1712.597</v>
      </c>
      <c r="Y369" s="20">
        <v>1734.395</v>
      </c>
      <c r="Z369" s="20">
        <v>1772.5450000000001</v>
      </c>
      <c r="AA369" s="20">
        <v>1810.5940000000001</v>
      </c>
      <c r="AB369" s="20">
        <v>1857.4390000000001</v>
      </c>
      <c r="AC369" s="20">
        <v>1908.402</v>
      </c>
      <c r="AD369" s="20">
        <v>1950.5119999999999</v>
      </c>
      <c r="AE369" s="20">
        <v>1976.829</v>
      </c>
      <c r="AF369" s="20">
        <v>1996.3109999999999</v>
      </c>
      <c r="AG369" s="20">
        <v>1992.9390000000001</v>
      </c>
      <c r="AH369" s="20">
        <v>1975.623</v>
      </c>
      <c r="AI369" s="20">
        <v>1959.845</v>
      </c>
      <c r="AJ369" s="20">
        <v>1969.1869999999999</v>
      </c>
      <c r="AK369" s="20">
        <v>1980.4110000000001</v>
      </c>
      <c r="AL369" s="20">
        <v>1978.462</v>
      </c>
      <c r="AM369" s="20">
        <v>1970.471</v>
      </c>
      <c r="AN369" s="18"/>
      <c r="AO369" s="18"/>
      <c r="AP369" s="21"/>
      <c r="AQ369" s="36" t="s">
        <v>156</v>
      </c>
      <c r="AR369" s="36" t="s">
        <v>71</v>
      </c>
      <c r="AS369" s="74"/>
      <c r="AT369" s="74"/>
    </row>
    <row r="370" spans="1:46" s="5" customFormat="1" ht="9.9499999999999993" customHeight="1">
      <c r="A370" s="48">
        <v>364</v>
      </c>
      <c r="B370" s="31" t="s">
        <v>71</v>
      </c>
      <c r="C370" s="1" t="s">
        <v>157</v>
      </c>
      <c r="D370" s="20"/>
      <c r="E370" s="20"/>
      <c r="F370" s="20"/>
      <c r="G370" s="20"/>
      <c r="H370" s="20"/>
      <c r="I370" s="20"/>
      <c r="J370" s="20"/>
      <c r="K370" s="20"/>
      <c r="L370" s="20"/>
      <c r="M370" s="164">
        <v>14033.811</v>
      </c>
      <c r="N370" s="222">
        <v>13539.269</v>
      </c>
      <c r="O370" s="191">
        <v>13048.137000000001</v>
      </c>
      <c r="P370" s="20">
        <v>12520.834999999999</v>
      </c>
      <c r="Q370" s="20">
        <v>11998.94</v>
      </c>
      <c r="R370" s="20">
        <v>11521.894</v>
      </c>
      <c r="S370" s="20">
        <v>11165.39</v>
      </c>
      <c r="T370" s="20">
        <v>10835.933999999999</v>
      </c>
      <c r="U370" s="20">
        <v>10487.574000000001</v>
      </c>
      <c r="V370" s="20">
        <v>10181.449000000001</v>
      </c>
      <c r="W370" s="20">
        <v>9919.8739999999998</v>
      </c>
      <c r="X370" s="20">
        <v>9636.4869999999992</v>
      </c>
      <c r="Y370" s="20">
        <v>9354.5540000000001</v>
      </c>
      <c r="Z370" s="20">
        <v>9136.8320000000003</v>
      </c>
      <c r="AA370" s="20">
        <v>8915.0370000000003</v>
      </c>
      <c r="AB370" s="20">
        <v>8739.6859999999997</v>
      </c>
      <c r="AC370" s="20">
        <v>8566.6129999999994</v>
      </c>
      <c r="AD370" s="20">
        <v>8372.0010000000002</v>
      </c>
      <c r="AE370" s="20">
        <v>8178.8789999999999</v>
      </c>
      <c r="AF370" s="20">
        <v>7963.6040000000003</v>
      </c>
      <c r="AG370" s="20">
        <v>7770.4579999999996</v>
      </c>
      <c r="AH370" s="20">
        <v>7530.6719999999996</v>
      </c>
      <c r="AI370" s="20">
        <v>7238.6279999999997</v>
      </c>
      <c r="AJ370" s="20">
        <v>6985.6329999999998</v>
      </c>
      <c r="AK370" s="20">
        <v>6750.4309999999996</v>
      </c>
      <c r="AL370" s="20">
        <v>6528.79</v>
      </c>
      <c r="AM370" s="20"/>
      <c r="AN370" s="18"/>
      <c r="AO370" s="18"/>
      <c r="AP370" s="21"/>
      <c r="AQ370" s="36" t="s">
        <v>157</v>
      </c>
      <c r="AR370" s="36" t="s">
        <v>71</v>
      </c>
      <c r="AS370" s="74"/>
      <c r="AT370" s="74"/>
    </row>
    <row r="371" spans="1:46" s="5" customFormat="1" ht="9.9499999999999993" customHeight="1">
      <c r="A371" s="48">
        <v>365</v>
      </c>
      <c r="B371" s="31" t="s">
        <v>71</v>
      </c>
      <c r="C371" s="1" t="s">
        <v>158</v>
      </c>
      <c r="D371" s="20"/>
      <c r="E371" s="20"/>
      <c r="F371" s="20"/>
      <c r="G371" s="20"/>
      <c r="H371" s="20"/>
      <c r="I371" s="20"/>
      <c r="J371" s="20"/>
      <c r="K371" s="20"/>
      <c r="L371" s="20"/>
      <c r="M371" s="164">
        <v>1574.741</v>
      </c>
      <c r="N371" s="222">
        <v>1517.2280000000001</v>
      </c>
      <c r="O371" s="191">
        <v>1505.665</v>
      </c>
      <c r="P371" s="20">
        <v>1480.4760000000001</v>
      </c>
      <c r="Q371" s="20">
        <v>1461.7819999999999</v>
      </c>
      <c r="R371" s="20">
        <v>1435.99</v>
      </c>
      <c r="S371" s="20">
        <v>1421.0309999999999</v>
      </c>
      <c r="T371" s="20">
        <v>1390.327</v>
      </c>
      <c r="U371" s="20">
        <v>1366.558</v>
      </c>
      <c r="V371" s="20">
        <v>1346.116</v>
      </c>
      <c r="W371" s="20">
        <v>1341.347</v>
      </c>
      <c r="X371" s="20">
        <v>1337.395</v>
      </c>
      <c r="Y371" s="20">
        <v>1344.33</v>
      </c>
      <c r="Z371" s="20">
        <v>1334.7919999999999</v>
      </c>
      <c r="AA371" s="20">
        <v>1329.41</v>
      </c>
      <c r="AB371" s="20">
        <v>1341.088</v>
      </c>
      <c r="AC371" s="20">
        <v>1353.732</v>
      </c>
      <c r="AD371" s="20">
        <v>1378.7139999999999</v>
      </c>
      <c r="AE371" s="20">
        <v>1397.085</v>
      </c>
      <c r="AF371" s="20">
        <v>1429.7380000000001</v>
      </c>
      <c r="AG371" s="20">
        <v>1479.588</v>
      </c>
      <c r="AH371" s="20">
        <v>1511.44</v>
      </c>
      <c r="AI371" s="20">
        <v>1540.6669999999999</v>
      </c>
      <c r="AJ371" s="20">
        <v>1582.925</v>
      </c>
      <c r="AK371" s="20">
        <v>1626.0940000000001</v>
      </c>
      <c r="AL371" s="20">
        <v>1674.884</v>
      </c>
      <c r="AM371" s="20"/>
      <c r="AN371" s="18"/>
      <c r="AO371" s="18"/>
      <c r="AP371" s="21"/>
      <c r="AQ371" s="36" t="s">
        <v>158</v>
      </c>
      <c r="AR371" s="36" t="s">
        <v>71</v>
      </c>
      <c r="AS371" s="74"/>
      <c r="AT371" s="74"/>
    </row>
    <row r="372" spans="1:46" s="5" customFormat="1" ht="9.9499999999999993" customHeight="1">
      <c r="A372" s="48">
        <v>366</v>
      </c>
      <c r="B372" s="31" t="s">
        <v>71</v>
      </c>
      <c r="C372" s="1" t="s">
        <v>159</v>
      </c>
      <c r="D372" s="20"/>
      <c r="E372" s="20"/>
      <c r="F372" s="20"/>
      <c r="G372" s="20"/>
      <c r="H372" s="20"/>
      <c r="I372" s="20"/>
      <c r="J372" s="20"/>
      <c r="K372" s="20"/>
      <c r="L372" s="20"/>
      <c r="M372" s="164">
        <v>2414.4490000000001</v>
      </c>
      <c r="N372" s="222">
        <v>2406.252</v>
      </c>
      <c r="O372" s="191">
        <v>2398.9369999999999</v>
      </c>
      <c r="P372" s="20">
        <v>2380.556</v>
      </c>
      <c r="Q372" s="20">
        <v>2367.29</v>
      </c>
      <c r="R372" s="20">
        <v>2342.6410000000001</v>
      </c>
      <c r="S372" s="20">
        <v>2313.4769999999999</v>
      </c>
      <c r="T372" s="20">
        <v>2292.4409999999998</v>
      </c>
      <c r="U372" s="20">
        <v>2470.4229999999998</v>
      </c>
      <c r="V372" s="20">
        <v>2454.6909999999998</v>
      </c>
      <c r="W372" s="20">
        <v>2426.4009999999998</v>
      </c>
      <c r="X372" s="20">
        <v>2399.4870000000001</v>
      </c>
      <c r="Y372" s="20">
        <v>2355.4430000000002</v>
      </c>
      <c r="Z372" s="20">
        <v>2330.893</v>
      </c>
      <c r="AA372" s="20">
        <v>2309.59</v>
      </c>
      <c r="AB372" s="20">
        <v>2284.223</v>
      </c>
      <c r="AC372" s="20">
        <v>2255.5129999999999</v>
      </c>
      <c r="AD372" s="20">
        <v>2240.1489999999999</v>
      </c>
      <c r="AE372" s="20">
        <v>2219.1419999999998</v>
      </c>
      <c r="AF372" s="20">
        <v>2197.386</v>
      </c>
      <c r="AG372" s="20">
        <v>2171.9290000000001</v>
      </c>
      <c r="AH372" s="20">
        <v>2153.89</v>
      </c>
      <c r="AI372" s="20">
        <v>2127.2379999999998</v>
      </c>
      <c r="AJ372" s="20">
        <v>2114.1149999999998</v>
      </c>
      <c r="AK372" s="20">
        <v>2106.1280000000002</v>
      </c>
      <c r="AL372" s="20">
        <v>2102.6419999999998</v>
      </c>
      <c r="AM372" s="20"/>
      <c r="AN372" s="18"/>
      <c r="AO372" s="18"/>
      <c r="AP372" s="21"/>
      <c r="AQ372" s="36" t="s">
        <v>159</v>
      </c>
      <c r="AR372" s="36" t="s">
        <v>71</v>
      </c>
      <c r="AS372" s="74"/>
      <c r="AT372" s="74"/>
    </row>
    <row r="373" spans="1:46" s="5" customFormat="1" ht="9.9499999999999993" customHeight="1">
      <c r="A373" s="48">
        <v>367</v>
      </c>
      <c r="B373" s="31" t="s">
        <v>71</v>
      </c>
      <c r="C373" s="1" t="s">
        <v>808</v>
      </c>
      <c r="D373" s="20">
        <v>1213</v>
      </c>
      <c r="E373" s="20">
        <v>1341</v>
      </c>
      <c r="F373" s="20">
        <v>1270</v>
      </c>
      <c r="G373" s="20">
        <v>866</v>
      </c>
      <c r="H373" s="20">
        <v>871</v>
      </c>
      <c r="I373" s="20">
        <v>824</v>
      </c>
      <c r="J373" s="20">
        <v>789</v>
      </c>
      <c r="K373" s="20">
        <v>689</v>
      </c>
      <c r="L373" s="20">
        <v>857</v>
      </c>
      <c r="M373" s="164">
        <v>1064</v>
      </c>
      <c r="N373" s="222">
        <v>1037</v>
      </c>
      <c r="O373" s="191">
        <v>1285</v>
      </c>
      <c r="P373" s="20">
        <v>1541</v>
      </c>
      <c r="Q373" s="20">
        <v>1946</v>
      </c>
      <c r="R373" s="20">
        <v>2300</v>
      </c>
      <c r="S373" s="20">
        <v>2500</v>
      </c>
      <c r="T373" s="20">
        <v>2600</v>
      </c>
      <c r="U373" s="20">
        <v>2500</v>
      </c>
      <c r="V373" s="20">
        <v>2400</v>
      </c>
      <c r="W373" s="20">
        <v>2579</v>
      </c>
      <c r="X373" s="20">
        <v>3815</v>
      </c>
      <c r="Y373" s="20">
        <v>4651</v>
      </c>
      <c r="Z373" s="20">
        <v>5591</v>
      </c>
      <c r="AA373" s="20">
        <v>7677</v>
      </c>
      <c r="AB373" s="20">
        <v>8468</v>
      </c>
      <c r="AC373" s="20"/>
      <c r="AD373" s="20"/>
      <c r="AE373" s="20"/>
      <c r="AF373" s="20"/>
      <c r="AG373" s="20"/>
      <c r="AH373" s="20"/>
      <c r="AI373" s="20"/>
      <c r="AJ373" s="20"/>
      <c r="AK373" s="20"/>
      <c r="AL373" s="20"/>
      <c r="AM373" s="18"/>
      <c r="AN373" s="18"/>
      <c r="AO373" s="18"/>
      <c r="AP373" s="21"/>
      <c r="AQ373" s="36" t="s">
        <v>808</v>
      </c>
      <c r="AR373" s="36" t="s">
        <v>71</v>
      </c>
      <c r="AS373" s="74"/>
      <c r="AT373" s="74"/>
    </row>
    <row r="374" spans="1:46" s="5" customFormat="1" ht="9.9499999999999993" customHeight="1">
      <c r="A374" s="48">
        <v>368</v>
      </c>
      <c r="B374" s="31" t="s">
        <v>71</v>
      </c>
      <c r="C374" s="1" t="s">
        <v>809</v>
      </c>
      <c r="D374" s="20" t="s">
        <v>559</v>
      </c>
      <c r="E374" s="20" t="s">
        <v>559</v>
      </c>
      <c r="F374" s="20" t="s">
        <v>559</v>
      </c>
      <c r="G374" s="20" t="s">
        <v>559</v>
      </c>
      <c r="H374" s="20" t="s">
        <v>559</v>
      </c>
      <c r="I374" s="20" t="s">
        <v>559</v>
      </c>
      <c r="J374" s="20" t="s">
        <v>559</v>
      </c>
      <c r="K374" s="20" t="s">
        <v>559</v>
      </c>
      <c r="L374" s="20" t="s">
        <v>559</v>
      </c>
      <c r="M374" s="164" t="s">
        <v>559</v>
      </c>
      <c r="N374" s="222" t="s">
        <v>559</v>
      </c>
      <c r="O374" s="191" t="s">
        <v>559</v>
      </c>
      <c r="P374" s="20" t="s">
        <v>559</v>
      </c>
      <c r="Q374" s="20" t="s">
        <v>559</v>
      </c>
      <c r="R374" s="20" t="s">
        <v>559</v>
      </c>
      <c r="S374" s="20" t="s">
        <v>559</v>
      </c>
      <c r="T374" s="20" t="s">
        <v>559</v>
      </c>
      <c r="U374" s="20" t="s">
        <v>559</v>
      </c>
      <c r="V374" s="20">
        <v>22450</v>
      </c>
      <c r="W374" s="20">
        <v>37380</v>
      </c>
      <c r="X374" s="20">
        <v>50402</v>
      </c>
      <c r="Y374" s="20">
        <v>74564</v>
      </c>
      <c r="Z374" s="20">
        <v>91210</v>
      </c>
      <c r="AA374" s="20">
        <v>132516</v>
      </c>
      <c r="AB374" s="20">
        <v>196770</v>
      </c>
      <c r="AC374" s="20"/>
      <c r="AD374" s="20"/>
      <c r="AE374" s="20"/>
      <c r="AF374" s="20"/>
      <c r="AG374" s="20"/>
      <c r="AH374" s="20"/>
      <c r="AI374" s="20"/>
      <c r="AJ374" s="20"/>
      <c r="AK374" s="20"/>
      <c r="AL374" s="20"/>
      <c r="AM374" s="18"/>
      <c r="AN374" s="18"/>
      <c r="AO374" s="18"/>
      <c r="AP374" s="21"/>
      <c r="AQ374" s="36" t="s">
        <v>809</v>
      </c>
      <c r="AR374" s="36" t="s">
        <v>71</v>
      </c>
      <c r="AS374" s="74"/>
      <c r="AT374" s="74"/>
    </row>
    <row r="375" spans="1:46" s="5" customFormat="1" ht="9.9499999999999993" customHeight="1">
      <c r="A375" s="48">
        <v>369</v>
      </c>
      <c r="B375" s="31"/>
      <c r="C375" s="1"/>
      <c r="D375" s="20"/>
      <c r="E375" s="20"/>
      <c r="F375" s="20"/>
      <c r="G375" s="20"/>
      <c r="H375" s="20"/>
      <c r="I375" s="20"/>
      <c r="J375" s="20"/>
      <c r="K375" s="20"/>
      <c r="L375" s="20"/>
      <c r="M375" s="164"/>
      <c r="N375" s="222"/>
      <c r="O375" s="191"/>
      <c r="P375" s="20"/>
      <c r="Q375" s="20"/>
      <c r="R375" s="20"/>
      <c r="S375" s="20"/>
      <c r="T375" s="20"/>
      <c r="U375" s="20"/>
      <c r="V375" s="20"/>
      <c r="W375" s="20"/>
      <c r="X375" s="20"/>
      <c r="Y375" s="20"/>
      <c r="Z375" s="20"/>
      <c r="AA375" s="20"/>
      <c r="AB375" s="21"/>
      <c r="AC375" s="20"/>
      <c r="AD375" s="21"/>
      <c r="AE375" s="21"/>
      <c r="AF375" s="21"/>
      <c r="AG375" s="21"/>
      <c r="AH375" s="21"/>
      <c r="AI375" s="21"/>
      <c r="AJ375" s="21"/>
      <c r="AK375" s="21"/>
      <c r="AL375" s="18"/>
      <c r="AM375" s="18"/>
      <c r="AN375" s="18"/>
      <c r="AO375" s="18"/>
      <c r="AP375" s="21"/>
      <c r="AQ375" s="36"/>
      <c r="AR375" s="36"/>
      <c r="AS375" s="74"/>
      <c r="AT375" s="74"/>
    </row>
    <row r="376" spans="1:46" s="5" customFormat="1" ht="9.9499999999999993" customHeight="1">
      <c r="A376" s="48">
        <v>370</v>
      </c>
      <c r="B376" s="31" t="s">
        <v>113</v>
      </c>
      <c r="C376" s="1" t="s">
        <v>381</v>
      </c>
      <c r="D376" s="20"/>
      <c r="E376" s="20"/>
      <c r="F376" s="20"/>
      <c r="G376" s="20">
        <v>2112.9490000000001</v>
      </c>
      <c r="H376" s="20">
        <v>2131.3969999999999</v>
      </c>
      <c r="I376" s="20">
        <v>2149.8440000000001</v>
      </c>
      <c r="J376" s="20">
        <v>2173.5329999999999</v>
      </c>
      <c r="K376" s="20">
        <v>2197.1179999999999</v>
      </c>
      <c r="L376" s="20">
        <v>2205.7420000000002</v>
      </c>
      <c r="M376" s="164">
        <v>2230.9589999999998</v>
      </c>
      <c r="N376" s="222">
        <v>2247.203</v>
      </c>
      <c r="O376" s="191">
        <v>2265.087</v>
      </c>
      <c r="P376" s="20">
        <v>2281.2049999999999</v>
      </c>
      <c r="Q376" s="20">
        <v>2295.5940000000001</v>
      </c>
      <c r="R376" s="20">
        <v>2308.9340000000002</v>
      </c>
      <c r="S376" s="20">
        <f>R376+(U376-R376)/2</f>
        <v>2326.5785000000001</v>
      </c>
      <c r="T376" s="20">
        <f>R376+(U376-R376)/3*2</f>
        <v>2332.46</v>
      </c>
      <c r="U376" s="20">
        <v>2344.223</v>
      </c>
      <c r="V376" s="20">
        <v>2347.5549999999998</v>
      </c>
      <c r="W376" s="20">
        <v>2352.5920000000001</v>
      </c>
      <c r="X376" s="20">
        <v>2356.828</v>
      </c>
      <c r="Y376" s="20">
        <v>2358.7289999999998</v>
      </c>
      <c r="Z376" s="20">
        <v>2359.5039999999999</v>
      </c>
      <c r="AA376" s="20">
        <v>2359.846</v>
      </c>
      <c r="AB376" s="21">
        <v>2358.8159999999998</v>
      </c>
      <c r="AC376" s="20">
        <v>2354.866</v>
      </c>
      <c r="AD376" s="20">
        <v>2350.6999999999998</v>
      </c>
      <c r="AE376" s="20">
        <v>2345.0709999999999</v>
      </c>
      <c r="AF376" s="20">
        <v>2340.4270000000001</v>
      </c>
      <c r="AG376" s="20">
        <v>2336.8229999999999</v>
      </c>
      <c r="AH376" s="20">
        <v>2316.6840000000002</v>
      </c>
      <c r="AI376" s="20">
        <v>2314.866</v>
      </c>
      <c r="AJ376" s="20">
        <v>2324.7330000000002</v>
      </c>
      <c r="AK376" s="20">
        <v>2327.2759999999998</v>
      </c>
      <c r="AL376" s="20">
        <v>2328.4009999999998</v>
      </c>
      <c r="AM376" s="21"/>
      <c r="AN376" s="20"/>
      <c r="AO376" s="20"/>
      <c r="AP376" s="20"/>
      <c r="AQ376" s="36" t="s">
        <v>381</v>
      </c>
      <c r="AR376" s="36" t="s">
        <v>113</v>
      </c>
      <c r="AS376" s="71" t="s">
        <v>384</v>
      </c>
      <c r="AT376" s="71" t="s">
        <v>377</v>
      </c>
    </row>
    <row r="377" spans="1:46" s="5" customFormat="1" ht="9.9499999999999993" customHeight="1">
      <c r="A377" s="48">
        <v>371</v>
      </c>
      <c r="B377" s="31" t="s">
        <v>113</v>
      </c>
      <c r="C377" s="1" t="s">
        <v>382</v>
      </c>
      <c r="D377" s="20"/>
      <c r="E377" s="20"/>
      <c r="F377" s="20"/>
      <c r="G377" s="20">
        <v>569.27300000000002</v>
      </c>
      <c r="H377" s="20">
        <v>569.31299999999999</v>
      </c>
      <c r="I377" s="20">
        <v>583.822</v>
      </c>
      <c r="J377" s="20">
        <v>647.14</v>
      </c>
      <c r="K377" s="20">
        <v>670.78099999999995</v>
      </c>
      <c r="L377" s="20">
        <v>704.02300000000002</v>
      </c>
      <c r="M377" s="164">
        <v>727.39700000000005</v>
      </c>
      <c r="N377" s="222">
        <v>766.67200000000003</v>
      </c>
      <c r="O377" s="191">
        <v>758.95799999999997</v>
      </c>
      <c r="P377" s="20">
        <v>794.46799999999996</v>
      </c>
      <c r="Q377" s="20">
        <v>794.25099999999998</v>
      </c>
      <c r="R377" s="20">
        <v>826.58399999999995</v>
      </c>
      <c r="S377" s="251">
        <f>R377+(U377-R377)/2</f>
        <v>850.26099999999997</v>
      </c>
      <c r="T377" s="251">
        <f>R377+(U377-R377)/3*2</f>
        <v>858.15333333333331</v>
      </c>
      <c r="U377" s="20">
        <v>873.93799999999999</v>
      </c>
      <c r="V377" s="20">
        <v>853.72</v>
      </c>
      <c r="W377" s="20">
        <v>860.85400000000004</v>
      </c>
      <c r="X377" s="20">
        <v>914.99199999999996</v>
      </c>
      <c r="Y377" s="20">
        <v>877.74199999999996</v>
      </c>
      <c r="Z377" s="20">
        <v>850.38099999999997</v>
      </c>
      <c r="AA377" s="20">
        <v>868.41399999999999</v>
      </c>
      <c r="AB377" s="21">
        <v>843.58100000000002</v>
      </c>
      <c r="AC377" s="20">
        <v>835.82899999999995</v>
      </c>
      <c r="AD377" s="20">
        <v>824.70699999999999</v>
      </c>
      <c r="AE377" s="20">
        <v>794.95500000000004</v>
      </c>
      <c r="AF377" s="20">
        <v>759.25800000000004</v>
      </c>
      <c r="AG377" s="20">
        <v>730.09</v>
      </c>
      <c r="AH377" s="20">
        <v>715.452</v>
      </c>
      <c r="AI377" s="20">
        <v>748.96</v>
      </c>
      <c r="AJ377" s="20">
        <v>760.61400000000003</v>
      </c>
      <c r="AK377" s="20">
        <v>762.48</v>
      </c>
      <c r="AL377" s="20">
        <v>756.548</v>
      </c>
      <c r="AM377" s="21"/>
      <c r="AN377" s="20"/>
      <c r="AO377" s="20"/>
      <c r="AP377" s="20"/>
      <c r="AQ377" s="36" t="s">
        <v>382</v>
      </c>
      <c r="AR377" s="36" t="s">
        <v>113</v>
      </c>
      <c r="AS377" s="71" t="s">
        <v>384</v>
      </c>
      <c r="AT377" s="71" t="s">
        <v>377</v>
      </c>
    </row>
    <row r="378" spans="1:46" s="5" customFormat="1" ht="9.9499999999999993" customHeight="1">
      <c r="A378" s="48">
        <v>372</v>
      </c>
      <c r="B378" s="31" t="s">
        <v>113</v>
      </c>
      <c r="C378" s="1" t="s">
        <v>479</v>
      </c>
      <c r="D378" s="20"/>
      <c r="E378" s="20"/>
      <c r="F378" s="20"/>
      <c r="G378" s="20">
        <v>434.03100000000001</v>
      </c>
      <c r="H378" s="20">
        <v>443.40800000000002</v>
      </c>
      <c r="I378" s="20">
        <v>463.358</v>
      </c>
      <c r="J378" s="20">
        <v>513.95399999999995</v>
      </c>
      <c r="K378" s="20">
        <v>541.20899999999995</v>
      </c>
      <c r="L378" s="20">
        <v>580.95600000000002</v>
      </c>
      <c r="M378" s="164">
        <v>612.66600000000005</v>
      </c>
      <c r="N378" s="222">
        <v>629.82399999999996</v>
      </c>
      <c r="O378" s="191">
        <v>622.31799999999998</v>
      </c>
      <c r="P378" s="20">
        <v>650.76800000000003</v>
      </c>
      <c r="Q378" s="20">
        <v>650.20600000000002</v>
      </c>
      <c r="R378" s="20">
        <v>671.77800000000002</v>
      </c>
      <c r="S378" s="251">
        <f>R378+(U378-R378)/2</f>
        <v>708.49199999999996</v>
      </c>
      <c r="T378" s="251">
        <f>R378+(U378-R378)/3*2</f>
        <v>720.73</v>
      </c>
      <c r="U378" s="20">
        <v>745.20600000000002</v>
      </c>
      <c r="V378" s="20">
        <v>736.02800000000002</v>
      </c>
      <c r="W378" s="20">
        <v>746.69399999999996</v>
      </c>
      <c r="X378" s="20">
        <v>760.16700000000003</v>
      </c>
      <c r="Y378" s="20">
        <v>772.76700000000005</v>
      </c>
      <c r="Z378" s="20">
        <v>731.98599999999999</v>
      </c>
      <c r="AA378" s="20">
        <v>759.97400000000005</v>
      </c>
      <c r="AB378" s="21">
        <v>722.03800000000001</v>
      </c>
      <c r="AC378" s="20">
        <v>714.88</v>
      </c>
      <c r="AD378" s="20">
        <v>713.91300000000001</v>
      </c>
      <c r="AE378" s="20">
        <v>701.78099999999995</v>
      </c>
      <c r="AF378" s="20">
        <v>668.49400000000003</v>
      </c>
      <c r="AG378" s="20">
        <v>636.19200000000001</v>
      </c>
      <c r="AH378" s="20">
        <v>625.94299999999998</v>
      </c>
      <c r="AI378" s="20">
        <v>651.529</v>
      </c>
      <c r="AJ378" s="20">
        <v>663.51499999999999</v>
      </c>
      <c r="AK378" s="20">
        <v>660.58399999999995</v>
      </c>
      <c r="AL378" s="20">
        <v>658.10199999999998</v>
      </c>
      <c r="AM378" s="21"/>
      <c r="AN378" s="20"/>
      <c r="AO378" s="20"/>
      <c r="AP378" s="20"/>
      <c r="AQ378" s="36" t="s">
        <v>479</v>
      </c>
      <c r="AR378" s="36" t="s">
        <v>113</v>
      </c>
      <c r="AS378" s="71" t="s">
        <v>384</v>
      </c>
      <c r="AT378" s="71" t="s">
        <v>377</v>
      </c>
    </row>
    <row r="379" spans="1:46" s="5" customFormat="1" ht="9.9499999999999993" customHeight="1">
      <c r="A379" s="48">
        <v>373</v>
      </c>
      <c r="B379" s="31" t="s">
        <v>113</v>
      </c>
      <c r="C379" s="1" t="s">
        <v>480</v>
      </c>
      <c r="D379" s="20">
        <v>107.238</v>
      </c>
      <c r="E379" s="20">
        <v>103.66</v>
      </c>
      <c r="F379" s="20">
        <v>99.28</v>
      </c>
      <c r="G379" s="20">
        <v>78.474999999999994</v>
      </c>
      <c r="H379" s="20">
        <v>66.245999999999995</v>
      </c>
      <c r="I379" s="20">
        <v>67.89</v>
      </c>
      <c r="J379" s="20">
        <v>79.935000000000002</v>
      </c>
      <c r="K379" s="20">
        <v>83.584999999999994</v>
      </c>
      <c r="L379" s="20">
        <v>80.153999999999996</v>
      </c>
      <c r="M379" s="164">
        <v>73.364999999999995</v>
      </c>
      <c r="N379" s="222">
        <v>92.344999999999999</v>
      </c>
      <c r="O379" s="191">
        <v>87.6</v>
      </c>
      <c r="P379" s="20">
        <v>96.623999999999995</v>
      </c>
      <c r="Q379" s="20">
        <v>91.25</v>
      </c>
      <c r="R379" s="20">
        <v>112.05500000000001</v>
      </c>
      <c r="S379" s="20">
        <v>113.88</v>
      </c>
      <c r="T379" s="20">
        <v>125.44199999999998</v>
      </c>
      <c r="U379" s="20">
        <v>87.111000000000004</v>
      </c>
      <c r="V379" s="20">
        <v>90.19</v>
      </c>
      <c r="W379" s="20">
        <v>95.475999999999999</v>
      </c>
      <c r="X379" s="20">
        <v>92.69</v>
      </c>
      <c r="Y379" s="20">
        <v>91.082999999999998</v>
      </c>
      <c r="Z379" s="20">
        <v>91.527000000000001</v>
      </c>
      <c r="AA379" s="20">
        <v>273.26499999999999</v>
      </c>
      <c r="AB379" s="21">
        <v>106.875</v>
      </c>
      <c r="AC379" s="20">
        <v>79.442999999999998</v>
      </c>
      <c r="AD379" s="20">
        <v>76.257999999999996</v>
      </c>
      <c r="AE379" s="20">
        <v>68.930999999999997</v>
      </c>
      <c r="AF379" s="20">
        <v>66.197000000000003</v>
      </c>
      <c r="AG379" s="20">
        <v>65.02</v>
      </c>
      <c r="AH379" s="20">
        <v>61.734999999999999</v>
      </c>
      <c r="AI379" s="20">
        <v>89.546999999999997</v>
      </c>
      <c r="AJ379" s="20">
        <v>66.308999999999997</v>
      </c>
      <c r="AK379" s="20">
        <v>64.655000000000001</v>
      </c>
      <c r="AL379" s="20">
        <v>62.771000000000001</v>
      </c>
      <c r="AM379" s="21"/>
      <c r="AN379" s="20"/>
      <c r="AO379" s="20"/>
      <c r="AP379" s="20"/>
      <c r="AQ379" s="36" t="s">
        <v>480</v>
      </c>
      <c r="AR379" s="36" t="s">
        <v>113</v>
      </c>
      <c r="AS379" s="71" t="s">
        <v>384</v>
      </c>
      <c r="AT379" s="71"/>
    </row>
    <row r="380" spans="1:46" s="5" customFormat="1" ht="9.9499999999999993" customHeight="1">
      <c r="A380" s="48">
        <v>374</v>
      </c>
      <c r="B380" s="31" t="s">
        <v>113</v>
      </c>
      <c r="C380" s="1" t="s">
        <v>481</v>
      </c>
      <c r="D380" s="20"/>
      <c r="E380" s="20"/>
      <c r="F380" s="20"/>
      <c r="G380" s="20"/>
      <c r="H380" s="20"/>
      <c r="I380" s="20"/>
      <c r="J380" s="20"/>
      <c r="K380" s="20"/>
      <c r="L380" s="20"/>
      <c r="M380" s="164"/>
      <c r="N380" s="230" t="s">
        <v>444</v>
      </c>
      <c r="O380" s="202" t="s">
        <v>444</v>
      </c>
      <c r="P380" s="57" t="s">
        <v>444</v>
      </c>
      <c r="Q380" s="57" t="s">
        <v>444</v>
      </c>
      <c r="R380" s="57" t="s">
        <v>444</v>
      </c>
      <c r="S380" s="57" t="s">
        <v>444</v>
      </c>
      <c r="T380" s="57" t="s">
        <v>444</v>
      </c>
      <c r="U380" s="57" t="s">
        <v>444</v>
      </c>
      <c r="V380" s="20">
        <v>50.713000000000001</v>
      </c>
      <c r="W380" s="20">
        <v>50.325000000000003</v>
      </c>
      <c r="X380" s="20">
        <v>50.451000000000001</v>
      </c>
      <c r="Y380" s="20">
        <v>52.917999999999999</v>
      </c>
      <c r="Z380" s="20">
        <v>52.073999999999998</v>
      </c>
      <c r="AA380" s="20">
        <v>50.622</v>
      </c>
      <c r="AB380" s="21">
        <v>53.276000000000003</v>
      </c>
      <c r="AC380" s="20">
        <v>51.466999999999999</v>
      </c>
      <c r="AD380" s="20">
        <v>52.631</v>
      </c>
      <c r="AE380" s="20">
        <v>50.893000000000001</v>
      </c>
      <c r="AF380" s="20">
        <v>48.591000000000001</v>
      </c>
      <c r="AG380" s="20">
        <v>43.344000000000001</v>
      </c>
      <c r="AH380" s="20">
        <v>40.180999999999997</v>
      </c>
      <c r="AI380" s="20">
        <v>38.180999999999997</v>
      </c>
      <c r="AJ380" s="20">
        <v>39.515000000000001</v>
      </c>
      <c r="AK380" s="20">
        <v>38.029000000000003</v>
      </c>
      <c r="AL380" s="20">
        <v>37.18</v>
      </c>
      <c r="AM380" s="21"/>
      <c r="AN380" s="20"/>
      <c r="AO380" s="20"/>
      <c r="AP380" s="20"/>
      <c r="AQ380" s="36" t="s">
        <v>481</v>
      </c>
      <c r="AR380" s="36" t="s">
        <v>113</v>
      </c>
      <c r="AS380" s="71" t="s">
        <v>384</v>
      </c>
      <c r="AT380" s="71"/>
    </row>
    <row r="381" spans="1:46" s="5" customFormat="1" ht="9.9499999999999993" customHeight="1">
      <c r="A381" s="48">
        <v>375</v>
      </c>
      <c r="B381" s="31" t="s">
        <v>113</v>
      </c>
      <c r="C381" s="1" t="s">
        <v>482</v>
      </c>
      <c r="D381" s="20"/>
      <c r="E381" s="20"/>
      <c r="F381" s="20"/>
      <c r="G381" s="20">
        <v>154.45500000000001</v>
      </c>
      <c r="H381" s="20">
        <v>134.459</v>
      </c>
      <c r="I381" s="20">
        <v>124.128</v>
      </c>
      <c r="J381" s="20">
        <v>118.276</v>
      </c>
      <c r="K381" s="20">
        <v>113.05200000000001</v>
      </c>
      <c r="L381" s="20">
        <v>105.631</v>
      </c>
      <c r="M381" s="164">
        <v>107.42</v>
      </c>
      <c r="N381" s="222">
        <v>103.89700000000001</v>
      </c>
      <c r="O381" s="191">
        <v>103.316</v>
      </c>
      <c r="P381" s="20">
        <v>99.671000000000006</v>
      </c>
      <c r="Q381" s="20">
        <v>102.291</v>
      </c>
      <c r="R381" s="20">
        <v>100.102</v>
      </c>
      <c r="S381" s="20"/>
      <c r="T381" s="20"/>
      <c r="U381" s="20"/>
      <c r="V381" s="17">
        <v>0.42099999999999999</v>
      </c>
      <c r="W381" s="17">
        <v>0.377</v>
      </c>
      <c r="X381" s="17">
        <v>0.41399999999999998</v>
      </c>
      <c r="Y381" s="17">
        <v>0.379</v>
      </c>
      <c r="Z381" s="17">
        <v>0.22</v>
      </c>
      <c r="AA381" s="17">
        <v>0.14699999999999999</v>
      </c>
      <c r="AB381" s="18">
        <v>0.14699999999999999</v>
      </c>
      <c r="AC381" s="17">
        <v>2E-3</v>
      </c>
      <c r="AD381" s="17">
        <v>2E-3</v>
      </c>
      <c r="AE381" s="17">
        <v>2E-3</v>
      </c>
      <c r="AF381" s="17">
        <v>0</v>
      </c>
      <c r="AG381" s="17">
        <v>0</v>
      </c>
      <c r="AH381" s="17">
        <v>1.4E-2</v>
      </c>
      <c r="AI381" s="17">
        <v>0.01</v>
      </c>
      <c r="AJ381" s="17">
        <v>0</v>
      </c>
      <c r="AK381" s="17">
        <v>0</v>
      </c>
      <c r="AL381" s="17">
        <v>8.0000000000000002E-3</v>
      </c>
      <c r="AM381" s="21"/>
      <c r="AN381" s="20"/>
      <c r="AO381" s="20"/>
      <c r="AP381" s="20"/>
      <c r="AQ381" s="36" t="s">
        <v>482</v>
      </c>
      <c r="AR381" s="36" t="s">
        <v>113</v>
      </c>
      <c r="AS381" s="71" t="s">
        <v>384</v>
      </c>
      <c r="AT381" s="71"/>
    </row>
    <row r="382" spans="1:46" s="5" customFormat="1" ht="9.9499999999999993" customHeight="1">
      <c r="A382" s="48">
        <v>376</v>
      </c>
      <c r="B382" s="31" t="s">
        <v>113</v>
      </c>
      <c r="C382" s="1" t="s">
        <v>483</v>
      </c>
      <c r="D382" s="20"/>
      <c r="E382" s="20"/>
      <c r="F382" s="20"/>
      <c r="G382" s="19"/>
      <c r="H382" s="19"/>
      <c r="I382" s="19"/>
      <c r="J382" s="19"/>
      <c r="K382" s="19"/>
      <c r="L382" s="19"/>
      <c r="M382" s="165"/>
      <c r="N382" s="223"/>
      <c r="O382" s="192">
        <v>6.0619238701430485</v>
      </c>
      <c r="P382" s="19">
        <v>6.4213945758102282</v>
      </c>
      <c r="Q382" s="19">
        <v>7.1700818898826375</v>
      </c>
      <c r="R382" s="19">
        <v>9.8856093772066096</v>
      </c>
      <c r="S382" s="20"/>
      <c r="T382" s="19">
        <v>12.959697383880235</v>
      </c>
      <c r="U382" s="19">
        <v>10.643932631077782</v>
      </c>
      <c r="V382" s="19">
        <v>14.048999999999999</v>
      </c>
      <c r="W382" s="19">
        <v>12.521000000000001</v>
      </c>
      <c r="X382" s="19">
        <v>17.859000000000002</v>
      </c>
      <c r="Y382" s="19">
        <v>18.576000000000001</v>
      </c>
      <c r="Z382" s="19">
        <v>11.654</v>
      </c>
      <c r="AA382" s="19">
        <v>0.67</v>
      </c>
      <c r="AB382" s="16">
        <v>3.18</v>
      </c>
      <c r="AC382" s="19">
        <v>5.2370000000000001</v>
      </c>
      <c r="AD382" s="19">
        <v>5.569</v>
      </c>
      <c r="AE382" s="19">
        <v>5.7809999999999997</v>
      </c>
      <c r="AF382" s="19">
        <v>8.5269999999999992</v>
      </c>
      <c r="AG382" s="19">
        <v>7.8920000000000003</v>
      </c>
      <c r="AH382" s="19">
        <v>8.7769999999999992</v>
      </c>
      <c r="AI382" s="19">
        <v>7.4630000000000001</v>
      </c>
      <c r="AJ382" s="19">
        <v>6.1340000000000003</v>
      </c>
      <c r="AK382" s="19">
        <v>7.6239999999999997</v>
      </c>
      <c r="AL382" s="19">
        <v>6.008</v>
      </c>
      <c r="AM382" s="21"/>
      <c r="AN382" s="19"/>
      <c r="AO382" s="19"/>
      <c r="AP382" s="19"/>
      <c r="AQ382" s="36" t="s">
        <v>483</v>
      </c>
      <c r="AR382" s="36" t="s">
        <v>113</v>
      </c>
      <c r="AS382" s="71" t="s">
        <v>384</v>
      </c>
      <c r="AT382" s="71"/>
    </row>
    <row r="383" spans="1:46" s="5" customFormat="1" ht="9.9499999999999993" customHeight="1">
      <c r="A383" s="48">
        <v>377</v>
      </c>
      <c r="B383" s="31" t="s">
        <v>113</v>
      </c>
      <c r="C383" s="1" t="s">
        <v>484</v>
      </c>
      <c r="D383" s="20"/>
      <c r="E383" s="20"/>
      <c r="F383" s="20"/>
      <c r="G383" s="20"/>
      <c r="H383" s="20"/>
      <c r="I383" s="20"/>
      <c r="J383" s="20"/>
      <c r="K383" s="20"/>
      <c r="L383" s="20"/>
      <c r="M383" s="164"/>
      <c r="N383" s="222"/>
      <c r="O383" s="191">
        <v>46</v>
      </c>
      <c r="P383" s="20">
        <v>51</v>
      </c>
      <c r="Q383" s="20">
        <v>57</v>
      </c>
      <c r="R383" s="20">
        <v>84</v>
      </c>
      <c r="S383" s="20">
        <v>100.99999999999999</v>
      </c>
      <c r="T383" s="20">
        <v>121.556</v>
      </c>
      <c r="U383" s="20">
        <v>100.15599999999999</v>
      </c>
      <c r="V383" s="20">
        <v>100.404</v>
      </c>
      <c r="W383" s="20">
        <v>102.008</v>
      </c>
      <c r="X383" s="20">
        <v>115.652</v>
      </c>
      <c r="Y383" s="20">
        <v>99.921999999999997</v>
      </c>
      <c r="Z383" s="20">
        <v>116.291</v>
      </c>
      <c r="AA383" s="20">
        <v>266.08800000000002</v>
      </c>
      <c r="AB383" s="21">
        <v>139.322</v>
      </c>
      <c r="AC383" s="20">
        <v>121.625</v>
      </c>
      <c r="AD383" s="20">
        <v>114.038</v>
      </c>
      <c r="AE383" s="20">
        <v>96.944000000000003</v>
      </c>
      <c r="AF383" s="20">
        <v>92.762</v>
      </c>
      <c r="AG383" s="20">
        <v>96.676000000000002</v>
      </c>
      <c r="AH383" s="20">
        <v>91.203000000000003</v>
      </c>
      <c r="AI383" s="20">
        <v>101.542</v>
      </c>
      <c r="AJ383" s="20">
        <v>100.185</v>
      </c>
      <c r="AK383" s="20">
        <v>99.64400000000002</v>
      </c>
      <c r="AL383" s="20">
        <v>97.549000000000021</v>
      </c>
      <c r="AM383" s="21"/>
      <c r="AN383" s="20"/>
      <c r="AO383" s="20"/>
      <c r="AP383" s="20"/>
      <c r="AQ383" s="36" t="s">
        <v>484</v>
      </c>
      <c r="AR383" s="36" t="s">
        <v>113</v>
      </c>
      <c r="AS383" s="71" t="s">
        <v>384</v>
      </c>
      <c r="AT383" s="71"/>
    </row>
    <row r="384" spans="1:46" s="5" customFormat="1" ht="9.9499999999999993" customHeight="1">
      <c r="A384" s="48">
        <v>378</v>
      </c>
      <c r="B384" s="31" t="s">
        <v>113</v>
      </c>
      <c r="C384" s="1" t="s">
        <v>485</v>
      </c>
      <c r="D384" s="20"/>
      <c r="E384" s="20"/>
      <c r="F384" s="20"/>
      <c r="G384" s="20">
        <v>723.72799999999995</v>
      </c>
      <c r="H384" s="20">
        <v>703.77200000000005</v>
      </c>
      <c r="I384" s="20">
        <v>707.95</v>
      </c>
      <c r="J384" s="20">
        <v>765.41600000000005</v>
      </c>
      <c r="K384" s="20">
        <v>783.83299999999997</v>
      </c>
      <c r="L384" s="20">
        <v>809.654</v>
      </c>
      <c r="M384" s="164">
        <v>834.81700000000001</v>
      </c>
      <c r="N384" s="222">
        <v>870.56899999999996</v>
      </c>
      <c r="O384" s="191">
        <v>862.274</v>
      </c>
      <c r="P384" s="20">
        <v>894.13900000000001</v>
      </c>
      <c r="Q384" s="20">
        <v>896.54200000000003</v>
      </c>
      <c r="R384" s="20">
        <v>926.68600000000004</v>
      </c>
      <c r="S384" s="251">
        <f>R384+(U384-R384)/3</f>
        <v>919.625</v>
      </c>
      <c r="T384" s="251">
        <f>R384+(U384-R384)/3*2</f>
        <v>912.56400000000008</v>
      </c>
      <c r="U384" s="20">
        <v>905.50300000000004</v>
      </c>
      <c r="V384" s="20">
        <v>944.33100000000002</v>
      </c>
      <c r="W384" s="20">
        <v>956.70699999999999</v>
      </c>
      <c r="X384" s="20">
        <v>1008.096</v>
      </c>
      <c r="Y384" s="20">
        <v>969.20399999999995</v>
      </c>
      <c r="Z384" s="20">
        <v>942.12800000000004</v>
      </c>
      <c r="AA384" s="20">
        <v>1141.826</v>
      </c>
      <c r="AB384" s="21">
        <v>950.60299999999995</v>
      </c>
      <c r="AC384" s="20">
        <v>966.73900000000003</v>
      </c>
      <c r="AD384" s="20">
        <v>953.596</v>
      </c>
      <c r="AE384" s="20">
        <v>914.779</v>
      </c>
      <c r="AF384" s="20">
        <v>874.04600000000005</v>
      </c>
      <c r="AG384" s="20">
        <v>838.45399999999995</v>
      </c>
      <c r="AH384" s="20">
        <v>817.36800000000005</v>
      </c>
      <c r="AI384" s="20">
        <v>887.25300000000004</v>
      </c>
      <c r="AJ384" s="20">
        <v>866.43799999999999</v>
      </c>
      <c r="AK384" s="20">
        <v>865.16399999999999</v>
      </c>
      <c r="AL384" s="20">
        <v>856.49900000000002</v>
      </c>
      <c r="AM384" s="21"/>
      <c r="AN384" s="20"/>
      <c r="AO384" s="20"/>
      <c r="AP384" s="20"/>
      <c r="AQ384" s="36" t="s">
        <v>485</v>
      </c>
      <c r="AR384" s="36" t="s">
        <v>113</v>
      </c>
      <c r="AS384" s="71" t="s">
        <v>384</v>
      </c>
      <c r="AT384" s="71" t="s">
        <v>377</v>
      </c>
    </row>
    <row r="385" spans="1:46" s="5" customFormat="1" ht="9.9499999999999993" customHeight="1">
      <c r="A385" s="48">
        <v>379</v>
      </c>
      <c r="B385" s="31" t="s">
        <v>113</v>
      </c>
      <c r="C385" s="1" t="s">
        <v>486</v>
      </c>
      <c r="D385" s="20"/>
      <c r="E385" s="20"/>
      <c r="F385" s="20"/>
      <c r="G385" s="20">
        <v>124.779</v>
      </c>
      <c r="H385" s="20">
        <v>112.49299999999999</v>
      </c>
      <c r="I385" s="20">
        <v>99.49</v>
      </c>
      <c r="J385" s="20">
        <v>107.889</v>
      </c>
      <c r="K385" s="20">
        <v>101.44199999999999</v>
      </c>
      <c r="L385" s="20">
        <v>89.744</v>
      </c>
      <c r="M385" s="164">
        <v>78.878</v>
      </c>
      <c r="N385" s="222">
        <v>91.756</v>
      </c>
      <c r="O385" s="191">
        <v>85.581999999999994</v>
      </c>
      <c r="P385" s="20">
        <v>85.43</v>
      </c>
      <c r="Q385" s="20">
        <v>78.881</v>
      </c>
      <c r="R385" s="20">
        <v>80.75</v>
      </c>
      <c r="S385" s="251">
        <f>R385+(U385-R385)/3</f>
        <v>69.456999999999994</v>
      </c>
      <c r="T385" s="251">
        <f>R385+(U385-R385)/3*2</f>
        <v>58.164000000000001</v>
      </c>
      <c r="U385" s="20">
        <v>46.871000000000002</v>
      </c>
      <c r="V385" s="20">
        <v>26.565999999999999</v>
      </c>
      <c r="W385" s="20">
        <v>22.55</v>
      </c>
      <c r="X385" s="20">
        <v>26.891999999999999</v>
      </c>
      <c r="Y385" s="20">
        <v>20.173999999999999</v>
      </c>
      <c r="Z385" s="20">
        <v>18.952000000000002</v>
      </c>
      <c r="AA385" s="20">
        <v>33.161000000000001</v>
      </c>
      <c r="AB385" s="21">
        <v>18.079000000000001</v>
      </c>
      <c r="AC385" s="20">
        <v>11.29</v>
      </c>
      <c r="AD385" s="20">
        <v>9.0429999999999993</v>
      </c>
      <c r="AE385" s="20">
        <v>9.0419999999999998</v>
      </c>
      <c r="AF385" s="20">
        <v>9.3710000000000004</v>
      </c>
      <c r="AG385" s="20">
        <v>8.5489999999999995</v>
      </c>
      <c r="AH385" s="20">
        <v>7.0960000000000001</v>
      </c>
      <c r="AI385" s="20">
        <v>7.4580000000000002</v>
      </c>
      <c r="AJ385" s="20">
        <v>7.5709999999999997</v>
      </c>
      <c r="AK385" s="20">
        <v>6.9589999999999996</v>
      </c>
      <c r="AL385" s="20">
        <v>6.3479999999999999</v>
      </c>
      <c r="AM385" s="21"/>
      <c r="AN385" s="20"/>
      <c r="AO385" s="20"/>
      <c r="AP385" s="20"/>
      <c r="AQ385" s="36" t="s">
        <v>486</v>
      </c>
      <c r="AR385" s="36" t="s">
        <v>113</v>
      </c>
      <c r="AS385" s="71" t="s">
        <v>384</v>
      </c>
      <c r="AT385" s="71" t="s">
        <v>377</v>
      </c>
    </row>
    <row r="386" spans="1:46" s="5" customFormat="1" ht="9.9499999999999993" customHeight="1">
      <c r="A386" s="48">
        <v>380</v>
      </c>
      <c r="B386" s="31" t="s">
        <v>113</v>
      </c>
      <c r="C386" s="1" t="s">
        <v>383</v>
      </c>
      <c r="D386" s="20"/>
      <c r="E386" s="20"/>
      <c r="F386" s="20"/>
      <c r="G386" s="20"/>
      <c r="H386" s="20">
        <v>205.23264371348668</v>
      </c>
      <c r="I386" s="20">
        <v>212.91139298670444</v>
      </c>
      <c r="J386" s="20">
        <v>234.7233487515619</v>
      </c>
      <c r="K386" s="20">
        <v>245.30063558640245</v>
      </c>
      <c r="L386" s="20">
        <v>261.53438222115778</v>
      </c>
      <c r="M386" s="164">
        <v>273.98998877057215</v>
      </c>
      <c r="N386" s="222">
        <v>280.10129158331694</v>
      </c>
      <c r="O386" s="191">
        <v>274.61404890662817</v>
      </c>
      <c r="P386" s="20">
        <v>285.08858200883435</v>
      </c>
      <c r="Q386" s="20">
        <v>282.96671015720125</v>
      </c>
      <c r="R386" s="251">
        <f>Q386+(V386-Q386)/5*1</f>
        <v>257.34556812576102</v>
      </c>
      <c r="S386" s="251">
        <f>Q386+(V386-Q386)/5*2</f>
        <v>231.72442609432073</v>
      </c>
      <c r="T386" s="251">
        <f>Q386+(V386-Q386)/5*3</f>
        <v>206.1032840628805</v>
      </c>
      <c r="U386" s="251">
        <f>Q386+(V386-Q386)/5*4</f>
        <v>180.48214203144025</v>
      </c>
      <c r="V386" s="20">
        <v>154.86099999999999</v>
      </c>
      <c r="W386" s="20">
        <v>149.267</v>
      </c>
      <c r="X386" s="20">
        <v>159.15700000000001</v>
      </c>
      <c r="Y386" s="20">
        <v>145.45500000000001</v>
      </c>
      <c r="Z386" s="20">
        <v>136.31800000000001</v>
      </c>
      <c r="AA386" s="20">
        <v>171.03800000000001</v>
      </c>
      <c r="AB386" s="21">
        <v>133.47800000000001</v>
      </c>
      <c r="AC386" s="20">
        <v>121.145</v>
      </c>
      <c r="AD386" s="20">
        <v>120.258</v>
      </c>
      <c r="AE386" s="20">
        <v>114.57899999999999</v>
      </c>
      <c r="AF386" s="20">
        <v>110.303</v>
      </c>
      <c r="AG386" s="20">
        <v>101.751</v>
      </c>
      <c r="AH386" s="20">
        <v>100.264</v>
      </c>
      <c r="AI386" s="20">
        <v>139.93600000000001</v>
      </c>
      <c r="AJ386" s="20">
        <v>113.09699999999999</v>
      </c>
      <c r="AK386" s="20">
        <v>115.809</v>
      </c>
      <c r="AL386" s="20">
        <v>108.328</v>
      </c>
      <c r="AM386" s="21"/>
      <c r="AN386" s="20"/>
      <c r="AO386" s="20"/>
      <c r="AP386" s="20"/>
      <c r="AQ386" s="36" t="s">
        <v>383</v>
      </c>
      <c r="AR386" s="36" t="s">
        <v>113</v>
      </c>
      <c r="AS386" s="71" t="s">
        <v>384</v>
      </c>
      <c r="AT386" s="71" t="s">
        <v>377</v>
      </c>
    </row>
    <row r="387" spans="1:46" s="5" customFormat="1" ht="9.9499999999999993" customHeight="1">
      <c r="A387" s="48">
        <v>381</v>
      </c>
      <c r="B387" s="79" t="s">
        <v>113</v>
      </c>
      <c r="C387" s="55" t="s">
        <v>671</v>
      </c>
      <c r="D387" s="23"/>
      <c r="E387" s="23"/>
      <c r="F387" s="23"/>
      <c r="G387" s="23"/>
      <c r="H387" s="23">
        <f t="shared" ref="H387:U387" si="60">H386/0.8163</f>
        <v>251.41815963920945</v>
      </c>
      <c r="I387" s="23">
        <f t="shared" si="60"/>
        <v>260.82493321904258</v>
      </c>
      <c r="J387" s="23">
        <f t="shared" si="60"/>
        <v>287.54544744770539</v>
      </c>
      <c r="K387" s="23">
        <f t="shared" si="60"/>
        <v>300.50304494230363</v>
      </c>
      <c r="L387" s="23">
        <f t="shared" si="60"/>
        <v>320.39003089692244</v>
      </c>
      <c r="M387" s="173">
        <f t="shared" si="60"/>
        <v>335.64864482490771</v>
      </c>
      <c r="N387" s="222">
        <f t="shared" si="60"/>
        <v>343.13523408467097</v>
      </c>
      <c r="O387" s="199">
        <f t="shared" si="60"/>
        <v>336.41314333777797</v>
      </c>
      <c r="P387" s="23">
        <f t="shared" si="60"/>
        <v>349.2448634188832</v>
      </c>
      <c r="Q387" s="23">
        <f t="shared" si="60"/>
        <v>346.64548592086396</v>
      </c>
      <c r="R387" s="23">
        <f t="shared" si="60"/>
        <v>315.2585668574801</v>
      </c>
      <c r="S387" s="23">
        <f t="shared" si="60"/>
        <v>283.87164779409619</v>
      </c>
      <c r="T387" s="23">
        <f t="shared" si="60"/>
        <v>252.48472873071236</v>
      </c>
      <c r="U387" s="23">
        <f t="shared" si="60"/>
        <v>221.09780966732848</v>
      </c>
      <c r="V387" s="23">
        <v>178.80199999999999</v>
      </c>
      <c r="W387" s="23">
        <v>161.07900000000001</v>
      </c>
      <c r="X387" s="23">
        <v>158.7294</v>
      </c>
      <c r="Y387" s="23">
        <v>187.327</v>
      </c>
      <c r="Z387" s="23">
        <v>186.351</v>
      </c>
      <c r="AA387" s="23">
        <v>179.655</v>
      </c>
      <c r="AB387" s="24">
        <v>166.41499999999999</v>
      </c>
      <c r="AC387" s="23">
        <v>223.25299999999999</v>
      </c>
      <c r="AD387" s="23">
        <v>147.76300000000001</v>
      </c>
      <c r="AE387" s="23">
        <v>216.07300000000001</v>
      </c>
      <c r="AF387" s="23">
        <v>701.09400000000005</v>
      </c>
      <c r="AG387" s="23">
        <v>122.398</v>
      </c>
      <c r="AH387" s="23">
        <v>133.64699999999999</v>
      </c>
      <c r="AI387" s="23">
        <v>139.83799999999999</v>
      </c>
      <c r="AJ387" s="23">
        <v>218.76499999999999</v>
      </c>
      <c r="AK387" s="23">
        <v>182.024</v>
      </c>
      <c r="AL387" s="23">
        <v>169.31700000000001</v>
      </c>
      <c r="AM387" s="23"/>
      <c r="AN387" s="23"/>
      <c r="AO387" s="23"/>
      <c r="AP387" s="23"/>
      <c r="AQ387" s="44" t="s">
        <v>671</v>
      </c>
      <c r="AR387" s="44" t="s">
        <v>113</v>
      </c>
      <c r="AS387" s="72" t="s">
        <v>384</v>
      </c>
      <c r="AT387" s="72" t="s">
        <v>453</v>
      </c>
    </row>
    <row r="388" spans="1:46" s="5" customFormat="1" ht="9.9499999999999993" customHeight="1">
      <c r="A388" s="48">
        <v>382</v>
      </c>
      <c r="B388" s="31" t="s">
        <v>113</v>
      </c>
      <c r="C388" s="54" t="s">
        <v>177</v>
      </c>
      <c r="D388" s="20"/>
      <c r="E388" s="20"/>
      <c r="F388" s="20"/>
      <c r="G388" s="20"/>
      <c r="H388" s="20"/>
      <c r="I388" s="20"/>
      <c r="J388" s="20"/>
      <c r="K388" s="20"/>
      <c r="L388" s="20"/>
      <c r="M388" s="164"/>
      <c r="N388" s="222"/>
      <c r="O388" s="191"/>
      <c r="P388" s="20"/>
      <c r="Q388" s="20"/>
      <c r="R388" s="20"/>
      <c r="S388" s="20"/>
      <c r="T388" s="20"/>
      <c r="U388" s="20"/>
      <c r="V388" s="20">
        <v>6936.4040000000005</v>
      </c>
      <c r="W388" s="20">
        <v>6570.4709999999995</v>
      </c>
      <c r="X388" s="20">
        <v>6621.9049999999997</v>
      </c>
      <c r="Y388" s="20">
        <v>6539.6660000000002</v>
      </c>
      <c r="Z388" s="20">
        <v>6506.6229999999996</v>
      </c>
      <c r="AA388" s="20">
        <v>6354.2309999999998</v>
      </c>
      <c r="AB388" s="21">
        <v>6365.9539999999997</v>
      </c>
      <c r="AC388" s="20">
        <v>6348.29</v>
      </c>
      <c r="AD388" s="20">
        <v>6176.268</v>
      </c>
      <c r="AE388" s="20">
        <v>5967.4110000000001</v>
      </c>
      <c r="AF388" s="20">
        <v>5918.4660000000003</v>
      </c>
      <c r="AG388" s="20">
        <v>5831.92</v>
      </c>
      <c r="AH388" s="20">
        <v>5733.2969999999996</v>
      </c>
      <c r="AI388" s="20">
        <v>5584.9369999999999</v>
      </c>
      <c r="AJ388" s="20">
        <v>5361.3620000000001</v>
      </c>
      <c r="AK388" s="20">
        <v>5367.3339999999998</v>
      </c>
      <c r="AL388" s="20">
        <v>5347.1970000000001</v>
      </c>
      <c r="AM388" s="20"/>
      <c r="AN388" s="20"/>
      <c r="AO388" s="20"/>
      <c r="AP388" s="20"/>
      <c r="AQ388" s="36" t="s">
        <v>177</v>
      </c>
      <c r="AR388" s="36" t="s">
        <v>113</v>
      </c>
      <c r="AS388" s="71" t="s">
        <v>384</v>
      </c>
      <c r="AT388" s="71"/>
    </row>
    <row r="389" spans="1:46" s="5" customFormat="1" ht="9.9499999999999993" customHeight="1">
      <c r="A389" s="48">
        <v>383</v>
      </c>
      <c r="B389" s="79" t="s">
        <v>113</v>
      </c>
      <c r="C389" s="26" t="s">
        <v>460</v>
      </c>
      <c r="D389" s="23"/>
      <c r="E389" s="23"/>
      <c r="F389" s="23"/>
      <c r="G389" s="23"/>
      <c r="H389" s="23"/>
      <c r="I389" s="23"/>
      <c r="J389" s="23"/>
      <c r="K389" s="23"/>
      <c r="L389" s="23"/>
      <c r="M389" s="173"/>
      <c r="N389" s="228">
        <f t="shared" ref="N389:AB389" si="61">N384*1000/N5/1000*1000/365*1000</f>
        <v>1062.597198424854</v>
      </c>
      <c r="O389" s="86">
        <f t="shared" si="61"/>
        <v>1044.7465676820118</v>
      </c>
      <c r="P389" s="24">
        <f t="shared" si="61"/>
        <v>1075.8544730188135</v>
      </c>
      <c r="Q389" s="24">
        <f t="shared" si="61"/>
        <v>1071.9847757313826</v>
      </c>
      <c r="R389" s="24">
        <f t="shared" si="61"/>
        <v>1101.6379881805901</v>
      </c>
      <c r="S389" s="24">
        <f t="shared" si="61"/>
        <v>1086.5969277720635</v>
      </c>
      <c r="T389" s="24">
        <f t="shared" si="61"/>
        <v>1073.049062141816</v>
      </c>
      <c r="U389" s="24">
        <f t="shared" si="61"/>
        <v>1060.0669400494737</v>
      </c>
      <c r="V389" s="24">
        <f t="shared" si="61"/>
        <v>1102.0839591652959</v>
      </c>
      <c r="W389" s="24">
        <f t="shared" si="61"/>
        <v>1114.1345065987155</v>
      </c>
      <c r="X389" s="24">
        <f t="shared" si="61"/>
        <v>1171.8626580349842</v>
      </c>
      <c r="Y389" s="24">
        <f t="shared" si="61"/>
        <v>1127.0284553393387</v>
      </c>
      <c r="Z389" s="24">
        <f t="shared" si="61"/>
        <v>1093.9448006935875</v>
      </c>
      <c r="AA389" s="24">
        <f t="shared" si="61"/>
        <v>1325.6304787712884</v>
      </c>
      <c r="AB389" s="24">
        <f t="shared" si="61"/>
        <v>1104.1177229691541</v>
      </c>
      <c r="AC389" s="23">
        <v>1125</v>
      </c>
      <c r="AD389" s="23">
        <v>1111</v>
      </c>
      <c r="AE389" s="23">
        <v>1066</v>
      </c>
      <c r="AF389" s="23">
        <v>1022.9999999999999</v>
      </c>
      <c r="AG389" s="23">
        <v>983</v>
      </c>
      <c r="AH389" s="23">
        <v>967</v>
      </c>
      <c r="AI389" s="23">
        <v>1047</v>
      </c>
      <c r="AJ389" s="23">
        <v>1020.9999999999999</v>
      </c>
      <c r="AK389" s="23">
        <v>1018</v>
      </c>
      <c r="AL389" s="23">
        <v>1008</v>
      </c>
      <c r="AM389" s="23"/>
      <c r="AN389" s="23"/>
      <c r="AO389" s="23"/>
      <c r="AP389" s="23"/>
      <c r="AQ389" s="44" t="s">
        <v>460</v>
      </c>
      <c r="AR389" s="44" t="s">
        <v>113</v>
      </c>
      <c r="AS389" s="72" t="s">
        <v>384</v>
      </c>
      <c r="AT389" s="72"/>
    </row>
    <row r="390" spans="1:46" s="5" customFormat="1" ht="9.9499999999999993" customHeight="1">
      <c r="A390" s="48">
        <v>384</v>
      </c>
      <c r="B390" s="79" t="s">
        <v>113</v>
      </c>
      <c r="C390" s="106" t="s">
        <v>457</v>
      </c>
      <c r="D390" s="23">
        <v>247.33662653478461</v>
      </c>
      <c r="E390" s="23">
        <v>250.13260311470773</v>
      </c>
      <c r="F390" s="23">
        <v>262.10043637012149</v>
      </c>
      <c r="G390" s="23">
        <f t="shared" ref="G390:AL390" si="62">G377*1000/G9</f>
        <v>265.47850888483481</v>
      </c>
      <c r="H390" s="23">
        <f t="shared" si="62"/>
        <v>263.50812815839191</v>
      </c>
      <c r="I390" s="23">
        <f t="shared" si="62"/>
        <v>268.26418293475837</v>
      </c>
      <c r="J390" s="23">
        <f t="shared" si="62"/>
        <v>295.54953927994683</v>
      </c>
      <c r="K390" s="23">
        <f t="shared" si="62"/>
        <v>304.02858348490622</v>
      </c>
      <c r="L390" s="23">
        <f t="shared" si="62"/>
        <v>316.93660169528533</v>
      </c>
      <c r="M390" s="173">
        <f t="shared" si="62"/>
        <v>325.29876941391871</v>
      </c>
      <c r="N390" s="222">
        <f t="shared" si="62"/>
        <v>340.96162963107912</v>
      </c>
      <c r="O390" s="199">
        <f t="shared" si="62"/>
        <v>334.91001277494257</v>
      </c>
      <c r="P390" s="23">
        <f t="shared" si="62"/>
        <v>348.04070816542088</v>
      </c>
      <c r="Q390" s="23">
        <f t="shared" si="62"/>
        <v>345.65444260598531</v>
      </c>
      <c r="R390" s="23">
        <f t="shared" si="62"/>
        <v>357.57532760348084</v>
      </c>
      <c r="S390" s="23">
        <f t="shared" si="62"/>
        <v>365.11648578909012</v>
      </c>
      <c r="T390" s="23">
        <f t="shared" si="62"/>
        <v>366.71464157840876</v>
      </c>
      <c r="U390" s="23">
        <f t="shared" si="62"/>
        <v>371.70771833104152</v>
      </c>
      <c r="V390" s="23">
        <f t="shared" si="62"/>
        <v>361.87211127953151</v>
      </c>
      <c r="W390" s="23">
        <f t="shared" si="62"/>
        <v>364.05380282952882</v>
      </c>
      <c r="X390" s="23">
        <f t="shared" si="62"/>
        <v>386.88879492600421</v>
      </c>
      <c r="Y390" s="23">
        <f t="shared" si="62"/>
        <v>370.51160827353311</v>
      </c>
      <c r="Z390" s="23">
        <f t="shared" si="62"/>
        <v>358.96200928661881</v>
      </c>
      <c r="AA390" s="23">
        <f t="shared" si="62"/>
        <v>366.57408189109327</v>
      </c>
      <c r="AB390" s="23">
        <f t="shared" si="62"/>
        <v>356.54311073541845</v>
      </c>
      <c r="AC390" s="23">
        <f t="shared" si="62"/>
        <v>354.16483050847455</v>
      </c>
      <c r="AD390" s="23">
        <f t="shared" si="62"/>
        <v>349.74851569126378</v>
      </c>
      <c r="AE390" s="23">
        <f t="shared" si="62"/>
        <v>337.7039082412914</v>
      </c>
      <c r="AF390" s="23">
        <f t="shared" si="62"/>
        <v>323.22605363984673</v>
      </c>
      <c r="AG390" s="23">
        <f t="shared" si="62"/>
        <v>310.9412265758092</v>
      </c>
      <c r="AH390" s="23">
        <f t="shared" si="62"/>
        <v>304.70698466780237</v>
      </c>
      <c r="AI390" s="23">
        <f t="shared" si="62"/>
        <v>321.99484092863287</v>
      </c>
      <c r="AJ390" s="23">
        <f t="shared" si="62"/>
        <v>326.58394160583941</v>
      </c>
      <c r="AK390" s="23">
        <f t="shared" si="62"/>
        <v>326.8238319759966</v>
      </c>
      <c r="AL390" s="23">
        <f t="shared" si="62"/>
        <v>324.00342612419701</v>
      </c>
      <c r="AM390" s="23"/>
      <c r="AN390" s="23"/>
      <c r="AO390" s="23"/>
      <c r="AP390" s="23"/>
      <c r="AQ390" s="40" t="s">
        <v>457</v>
      </c>
      <c r="AR390" s="40" t="s">
        <v>113</v>
      </c>
      <c r="AS390" s="72" t="s">
        <v>384</v>
      </c>
      <c r="AT390" s="72"/>
    </row>
    <row r="391" spans="1:46" s="5" customFormat="1" ht="9.9499999999999993" customHeight="1">
      <c r="A391" s="48">
        <v>385</v>
      </c>
      <c r="B391" s="79" t="s">
        <v>113</v>
      </c>
      <c r="C391" s="106" t="s">
        <v>458</v>
      </c>
      <c r="D391" s="23">
        <v>182.34049598231991</v>
      </c>
      <c r="E391" s="23">
        <v>179.68496454624</v>
      </c>
      <c r="F391" s="23">
        <v>188.56765954354998</v>
      </c>
      <c r="G391" s="23">
        <f t="shared" ref="G391:AP391" si="63">G378*1000/G9</f>
        <v>202.40886655399734</v>
      </c>
      <c r="H391" s="23">
        <f t="shared" si="63"/>
        <v>205.23264371348668</v>
      </c>
      <c r="I391" s="23">
        <f t="shared" si="63"/>
        <v>212.91139298670447</v>
      </c>
      <c r="J391" s="23">
        <f t="shared" si="63"/>
        <v>234.7233487515619</v>
      </c>
      <c r="K391" s="23">
        <f t="shared" si="63"/>
        <v>245.30063558640242</v>
      </c>
      <c r="L391" s="23">
        <f t="shared" si="63"/>
        <v>261.53438222115778</v>
      </c>
      <c r="M391" s="173">
        <f t="shared" si="63"/>
        <v>273.98998877057221</v>
      </c>
      <c r="N391" s="222">
        <f t="shared" si="63"/>
        <v>280.10129158331694</v>
      </c>
      <c r="O391" s="199">
        <f t="shared" si="63"/>
        <v>274.61404890662817</v>
      </c>
      <c r="P391" s="23">
        <f t="shared" si="63"/>
        <v>285.08858200883435</v>
      </c>
      <c r="Q391" s="23">
        <f t="shared" si="63"/>
        <v>282.96671015720131</v>
      </c>
      <c r="R391" s="23">
        <f t="shared" si="63"/>
        <v>290.60717171734649</v>
      </c>
      <c r="S391" s="23">
        <f t="shared" si="63"/>
        <v>304.23847412698461</v>
      </c>
      <c r="T391" s="23">
        <f t="shared" si="63"/>
        <v>307.98953212495809</v>
      </c>
      <c r="U391" s="23">
        <f t="shared" si="63"/>
        <v>316.95477476274306</v>
      </c>
      <c r="V391" s="23">
        <f t="shared" si="63"/>
        <v>311.9852016127665</v>
      </c>
      <c r="W391" s="23">
        <f t="shared" si="63"/>
        <v>315.77571835641373</v>
      </c>
      <c r="X391" s="23">
        <f t="shared" si="63"/>
        <v>321.42367864693443</v>
      </c>
      <c r="Y391" s="23">
        <f t="shared" si="63"/>
        <v>326.19966230476996</v>
      </c>
      <c r="Z391" s="23">
        <f t="shared" si="63"/>
        <v>308.98522583368509</v>
      </c>
      <c r="AA391" s="23">
        <f t="shared" si="63"/>
        <v>320.79949345715494</v>
      </c>
      <c r="AB391" s="23">
        <f t="shared" si="63"/>
        <v>305.17244294167369</v>
      </c>
      <c r="AC391" s="23">
        <f t="shared" si="63"/>
        <v>302.91525423728814</v>
      </c>
      <c r="AD391" s="23">
        <f t="shared" si="63"/>
        <v>302.76208651399492</v>
      </c>
      <c r="AE391" s="23">
        <f t="shared" si="63"/>
        <v>298.1227697536109</v>
      </c>
      <c r="AF391" s="23">
        <f t="shared" si="63"/>
        <v>284.58663260962112</v>
      </c>
      <c r="AG391" s="23">
        <f t="shared" si="63"/>
        <v>270.95059625212946</v>
      </c>
      <c r="AH391" s="23">
        <f t="shared" si="63"/>
        <v>266.58560477001703</v>
      </c>
      <c r="AI391" s="23">
        <f t="shared" si="63"/>
        <v>280.10705073086842</v>
      </c>
      <c r="AJ391" s="23">
        <f t="shared" si="63"/>
        <v>284.89265779304424</v>
      </c>
      <c r="AK391" s="23">
        <f t="shared" si="63"/>
        <v>283.14787826832406</v>
      </c>
      <c r="AL391" s="23">
        <f t="shared" si="63"/>
        <v>281.84239828693791</v>
      </c>
      <c r="AM391" s="23">
        <f t="shared" si="63"/>
        <v>0</v>
      </c>
      <c r="AN391" s="23" t="e">
        <f t="shared" si="63"/>
        <v>#DIV/0!</v>
      </c>
      <c r="AO391" s="23" t="e">
        <f t="shared" si="63"/>
        <v>#DIV/0!</v>
      </c>
      <c r="AP391" s="23" t="e">
        <f t="shared" si="63"/>
        <v>#DIV/0!</v>
      </c>
      <c r="AQ391" s="40" t="s">
        <v>458</v>
      </c>
      <c r="AR391" s="40" t="s">
        <v>113</v>
      </c>
      <c r="AS391" s="72" t="s">
        <v>384</v>
      </c>
      <c r="AT391" s="72"/>
    </row>
    <row r="392" spans="1:46" s="5" customFormat="1" ht="9.9499999999999993" customHeight="1">
      <c r="A392" s="48">
        <v>386</v>
      </c>
      <c r="B392" s="31" t="s">
        <v>113</v>
      </c>
      <c r="C392" s="1" t="s">
        <v>176</v>
      </c>
      <c r="D392" s="20"/>
      <c r="E392" s="20"/>
      <c r="F392" s="20"/>
      <c r="G392" s="20"/>
      <c r="H392" s="20"/>
      <c r="I392" s="20"/>
      <c r="J392" s="20"/>
      <c r="K392" s="20"/>
      <c r="L392" s="20"/>
      <c r="M392" s="164"/>
      <c r="N392" s="222"/>
      <c r="O392" s="191"/>
      <c r="P392" s="20"/>
      <c r="Q392" s="20"/>
      <c r="R392" s="20"/>
      <c r="S392" s="20"/>
      <c r="T392" s="20"/>
      <c r="U392" s="20"/>
      <c r="V392" s="20"/>
      <c r="W392" s="19">
        <v>16.399999999999999</v>
      </c>
      <c r="X392" s="19">
        <v>17.399999999999999</v>
      </c>
      <c r="Y392" s="19">
        <v>16.8</v>
      </c>
      <c r="Z392" s="19">
        <v>18.100000000000001</v>
      </c>
      <c r="AA392" s="19">
        <v>26.6</v>
      </c>
      <c r="AB392" s="16">
        <v>19.5</v>
      </c>
      <c r="AC392" s="19">
        <v>18.399999999999999</v>
      </c>
      <c r="AD392" s="19">
        <v>18.100000000000001</v>
      </c>
      <c r="AE392" s="19">
        <v>16.8</v>
      </c>
      <c r="AF392" s="19">
        <v>17.2</v>
      </c>
      <c r="AG392" s="19">
        <v>17.7</v>
      </c>
      <c r="AH392" s="19">
        <v>17.100000000000001</v>
      </c>
      <c r="AI392" s="19">
        <v>16.600000000000001</v>
      </c>
      <c r="AJ392" s="19">
        <v>16.899999999999999</v>
      </c>
      <c r="AK392" s="19">
        <v>16.8</v>
      </c>
      <c r="AL392" s="19">
        <v>16.399999999999999</v>
      </c>
      <c r="AM392" s="20"/>
      <c r="AN392" s="20"/>
      <c r="AO392" s="20"/>
      <c r="AP392" s="20"/>
      <c r="AQ392" s="36" t="s">
        <v>176</v>
      </c>
      <c r="AR392" s="36" t="s">
        <v>113</v>
      </c>
      <c r="AS392" s="71" t="s">
        <v>384</v>
      </c>
      <c r="AT392" s="71"/>
    </row>
    <row r="393" spans="1:46" s="5" customFormat="1" ht="9.9499999999999993" customHeight="1">
      <c r="A393" s="48">
        <v>387</v>
      </c>
      <c r="B393" s="31" t="s">
        <v>387</v>
      </c>
      <c r="C393" s="54" t="s">
        <v>488</v>
      </c>
      <c r="D393" s="20"/>
      <c r="E393" s="20"/>
      <c r="F393" s="20"/>
      <c r="G393" s="20">
        <v>197.15899999999999</v>
      </c>
      <c r="H393" s="20">
        <v>196.62899999999999</v>
      </c>
      <c r="I393" s="20">
        <v>211.352</v>
      </c>
      <c r="J393" s="20">
        <v>242.04499999999999</v>
      </c>
      <c r="K393" s="20">
        <v>298.42</v>
      </c>
      <c r="L393" s="20">
        <v>321.738</v>
      </c>
      <c r="M393" s="164">
        <v>342.87</v>
      </c>
      <c r="N393" s="222">
        <v>352.839</v>
      </c>
      <c r="O393" s="191">
        <v>340.22500000000002</v>
      </c>
      <c r="P393" s="20">
        <v>358.15600000000001</v>
      </c>
      <c r="Q393" s="20">
        <v>359.89</v>
      </c>
      <c r="R393" s="20">
        <v>368.39400000000001</v>
      </c>
      <c r="S393" s="251">
        <f>R393+(U393-R393)/3</f>
        <v>383.3</v>
      </c>
      <c r="T393" s="251">
        <f>R393+(U393-R393)/3*2</f>
        <v>398.20600000000002</v>
      </c>
      <c r="U393" s="20">
        <v>413.11200000000002</v>
      </c>
      <c r="V393" s="20">
        <v>386.51799999999997</v>
      </c>
      <c r="W393" s="20">
        <v>385.411</v>
      </c>
      <c r="X393" s="20">
        <v>391.47300000000001</v>
      </c>
      <c r="Y393" s="20">
        <v>393.90600000000001</v>
      </c>
      <c r="Z393" s="20">
        <v>361.73099999999999</v>
      </c>
      <c r="AA393" s="20">
        <v>364.80200000000002</v>
      </c>
      <c r="AB393" s="20">
        <v>355.07299999999998</v>
      </c>
      <c r="AC393" s="20">
        <v>342.94099999999997</v>
      </c>
      <c r="AD393" s="20">
        <v>343.32</v>
      </c>
      <c r="AE393" s="20">
        <v>335.91399999999999</v>
      </c>
      <c r="AF393" s="20">
        <v>314.25200000000001</v>
      </c>
      <c r="AG393" s="20">
        <v>287.75400000000002</v>
      </c>
      <c r="AH393" s="20">
        <v>291.45</v>
      </c>
      <c r="AI393" s="20">
        <v>311.72199999999998</v>
      </c>
      <c r="AJ393" s="20">
        <v>308.40899999999999</v>
      </c>
      <c r="AK393" s="20">
        <v>304.35899999999998</v>
      </c>
      <c r="AL393" s="20">
        <v>301.14400000000001</v>
      </c>
      <c r="AM393" s="20"/>
      <c r="AN393" s="20"/>
      <c r="AO393" s="20"/>
      <c r="AP393" s="20"/>
      <c r="AQ393" s="36" t="s">
        <v>488</v>
      </c>
      <c r="AR393" s="36" t="s">
        <v>387</v>
      </c>
      <c r="AS393" s="71" t="s">
        <v>384</v>
      </c>
      <c r="AT393" s="71"/>
    </row>
    <row r="394" spans="1:46" s="5" customFormat="1" ht="9.9499999999999993" customHeight="1">
      <c r="A394" s="48">
        <v>388</v>
      </c>
      <c r="B394" s="31" t="s">
        <v>389</v>
      </c>
      <c r="C394" s="54" t="s">
        <v>488</v>
      </c>
      <c r="D394" s="20"/>
      <c r="E394" s="20"/>
      <c r="F394" s="20"/>
      <c r="G394" s="20"/>
      <c r="H394" s="20"/>
      <c r="I394" s="20"/>
      <c r="J394" s="20"/>
      <c r="K394" s="20"/>
      <c r="L394" s="20"/>
      <c r="M394" s="164"/>
      <c r="N394" s="230" t="s">
        <v>114</v>
      </c>
      <c r="O394" s="202" t="s">
        <v>114</v>
      </c>
      <c r="P394" s="57" t="s">
        <v>114</v>
      </c>
      <c r="Q394" s="57" t="s">
        <v>114</v>
      </c>
      <c r="R394" s="57" t="s">
        <v>114</v>
      </c>
      <c r="S394" s="57" t="s">
        <v>114</v>
      </c>
      <c r="T394" s="57" t="s">
        <v>114</v>
      </c>
      <c r="U394" s="57" t="s">
        <v>114</v>
      </c>
      <c r="V394" s="57" t="s">
        <v>114</v>
      </c>
      <c r="W394" s="57" t="s">
        <v>114</v>
      </c>
      <c r="X394" s="57" t="s">
        <v>114</v>
      </c>
      <c r="Y394" s="57" t="s">
        <v>114</v>
      </c>
      <c r="Z394" s="20">
        <v>40.555</v>
      </c>
      <c r="AA394" s="20">
        <v>41.508000000000003</v>
      </c>
      <c r="AB394" s="20">
        <v>41.280999999999999</v>
      </c>
      <c r="AC394" s="20">
        <v>54.930999999999997</v>
      </c>
      <c r="AD394" s="20">
        <v>53.938000000000002</v>
      </c>
      <c r="AE394" s="20">
        <v>52.545999999999999</v>
      </c>
      <c r="AF394" s="20">
        <v>49.523000000000003</v>
      </c>
      <c r="AG394" s="20">
        <v>48.831000000000003</v>
      </c>
      <c r="AH394" s="20">
        <v>45.933</v>
      </c>
      <c r="AI394" s="20">
        <v>32.128</v>
      </c>
      <c r="AJ394" s="20">
        <v>45.222999999999999</v>
      </c>
      <c r="AK394" s="20">
        <v>46.505000000000003</v>
      </c>
      <c r="AL394" s="20">
        <v>47.338999999999999</v>
      </c>
      <c r="AM394" s="20"/>
      <c r="AN394" s="20"/>
      <c r="AO394" s="20"/>
      <c r="AP394" s="20"/>
      <c r="AQ394" s="36" t="s">
        <v>488</v>
      </c>
      <c r="AR394" s="36" t="s">
        <v>389</v>
      </c>
      <c r="AS394" s="71"/>
      <c r="AT394" s="71"/>
    </row>
    <row r="395" spans="1:46" s="5" customFormat="1" ht="9.9499999999999993" customHeight="1">
      <c r="A395" s="48">
        <v>389</v>
      </c>
      <c r="B395" s="79" t="s">
        <v>113</v>
      </c>
      <c r="C395" s="55" t="s">
        <v>488</v>
      </c>
      <c r="D395" s="23"/>
      <c r="E395" s="23"/>
      <c r="F395" s="23"/>
      <c r="G395" s="23">
        <f>G393+G394</f>
        <v>197.15899999999999</v>
      </c>
      <c r="H395" s="23">
        <f t="shared" ref="H395:AL395" si="64">H393+H394</f>
        <v>196.62899999999999</v>
      </c>
      <c r="I395" s="23">
        <f t="shared" si="64"/>
        <v>211.352</v>
      </c>
      <c r="J395" s="23">
        <f t="shared" si="64"/>
        <v>242.04499999999999</v>
      </c>
      <c r="K395" s="23">
        <f t="shared" si="64"/>
        <v>298.42</v>
      </c>
      <c r="L395" s="23">
        <f t="shared" si="64"/>
        <v>321.738</v>
      </c>
      <c r="M395" s="173">
        <f t="shared" si="64"/>
        <v>342.87</v>
      </c>
      <c r="N395" s="222">
        <f>N393</f>
        <v>352.839</v>
      </c>
      <c r="O395" s="199">
        <f t="shared" ref="O395:Y395" si="65">O393</f>
        <v>340.22500000000002</v>
      </c>
      <c r="P395" s="23">
        <f t="shared" si="65"/>
        <v>358.15600000000001</v>
      </c>
      <c r="Q395" s="23">
        <f t="shared" si="65"/>
        <v>359.89</v>
      </c>
      <c r="R395" s="23">
        <f t="shared" si="65"/>
        <v>368.39400000000001</v>
      </c>
      <c r="S395" s="23">
        <f t="shared" si="65"/>
        <v>383.3</v>
      </c>
      <c r="T395" s="23">
        <f t="shared" si="65"/>
        <v>398.20600000000002</v>
      </c>
      <c r="U395" s="23">
        <f t="shared" si="65"/>
        <v>413.11200000000002</v>
      </c>
      <c r="V395" s="23">
        <f t="shared" si="65"/>
        <v>386.51799999999997</v>
      </c>
      <c r="W395" s="23">
        <f t="shared" si="65"/>
        <v>385.411</v>
      </c>
      <c r="X395" s="23">
        <f t="shared" si="65"/>
        <v>391.47300000000001</v>
      </c>
      <c r="Y395" s="23">
        <f t="shared" si="65"/>
        <v>393.90600000000001</v>
      </c>
      <c r="Z395" s="23">
        <f t="shared" si="64"/>
        <v>402.286</v>
      </c>
      <c r="AA395" s="23">
        <f t="shared" si="64"/>
        <v>406.31</v>
      </c>
      <c r="AB395" s="23">
        <f t="shared" si="64"/>
        <v>396.35399999999998</v>
      </c>
      <c r="AC395" s="23">
        <f t="shared" si="64"/>
        <v>397.87199999999996</v>
      </c>
      <c r="AD395" s="23">
        <f t="shared" si="64"/>
        <v>397.25799999999998</v>
      </c>
      <c r="AE395" s="23">
        <f t="shared" si="64"/>
        <v>388.46</v>
      </c>
      <c r="AF395" s="23">
        <f t="shared" si="64"/>
        <v>363.77500000000003</v>
      </c>
      <c r="AG395" s="23">
        <f t="shared" si="64"/>
        <v>336.58500000000004</v>
      </c>
      <c r="AH395" s="23">
        <f t="shared" si="64"/>
        <v>337.38299999999998</v>
      </c>
      <c r="AI395" s="23">
        <f t="shared" si="64"/>
        <v>343.84999999999997</v>
      </c>
      <c r="AJ395" s="23">
        <f t="shared" si="64"/>
        <v>353.63200000000001</v>
      </c>
      <c r="AK395" s="23">
        <f t="shared" si="64"/>
        <v>350.86399999999998</v>
      </c>
      <c r="AL395" s="23">
        <f t="shared" si="64"/>
        <v>348.483</v>
      </c>
      <c r="AM395" s="23"/>
      <c r="AN395" s="23"/>
      <c r="AO395" s="23"/>
      <c r="AP395" s="23"/>
      <c r="AQ395" s="44" t="s">
        <v>488</v>
      </c>
      <c r="AR395" s="44" t="s">
        <v>113</v>
      </c>
      <c r="AS395" s="72" t="s">
        <v>384</v>
      </c>
      <c r="AT395" s="72"/>
    </row>
    <row r="396" spans="1:46" s="5" customFormat="1" ht="9.9499999999999993" customHeight="1">
      <c r="A396" s="48">
        <v>390</v>
      </c>
      <c r="B396" s="79" t="s">
        <v>113</v>
      </c>
      <c r="C396" s="55" t="s">
        <v>489</v>
      </c>
      <c r="D396" s="23"/>
      <c r="E396" s="23"/>
      <c r="F396" s="23"/>
      <c r="G396" s="23">
        <f t="shared" ref="G396:AL396" si="66">G378-G395</f>
        <v>236.87200000000001</v>
      </c>
      <c r="H396" s="23">
        <f t="shared" si="66"/>
        <v>246.77900000000002</v>
      </c>
      <c r="I396" s="23">
        <f t="shared" si="66"/>
        <v>252.006</v>
      </c>
      <c r="J396" s="23">
        <f t="shared" si="66"/>
        <v>271.90899999999999</v>
      </c>
      <c r="K396" s="23">
        <f t="shared" si="66"/>
        <v>242.78899999999993</v>
      </c>
      <c r="L396" s="23">
        <f t="shared" si="66"/>
        <v>259.21800000000002</v>
      </c>
      <c r="M396" s="173">
        <f t="shared" si="66"/>
        <v>269.79600000000005</v>
      </c>
      <c r="N396" s="222">
        <f t="shared" si="66"/>
        <v>276.98499999999996</v>
      </c>
      <c r="O396" s="199">
        <f t="shared" si="66"/>
        <v>282.09299999999996</v>
      </c>
      <c r="P396" s="23">
        <f t="shared" si="66"/>
        <v>292.61200000000002</v>
      </c>
      <c r="Q396" s="23">
        <f t="shared" si="66"/>
        <v>290.31600000000003</v>
      </c>
      <c r="R396" s="23">
        <f t="shared" si="66"/>
        <v>303.38400000000001</v>
      </c>
      <c r="S396" s="23">
        <f t="shared" si="66"/>
        <v>325.19199999999995</v>
      </c>
      <c r="T396" s="23">
        <f t="shared" si="66"/>
        <v>322.524</v>
      </c>
      <c r="U396" s="23">
        <f t="shared" si="66"/>
        <v>332.09399999999999</v>
      </c>
      <c r="V396" s="23">
        <f t="shared" si="66"/>
        <v>349.51000000000005</v>
      </c>
      <c r="W396" s="23">
        <f t="shared" si="66"/>
        <v>361.28299999999996</v>
      </c>
      <c r="X396" s="23">
        <f t="shared" si="66"/>
        <v>368.69400000000002</v>
      </c>
      <c r="Y396" s="23">
        <f t="shared" si="66"/>
        <v>378.86100000000005</v>
      </c>
      <c r="Z396" s="23">
        <f t="shared" si="66"/>
        <v>329.7</v>
      </c>
      <c r="AA396" s="23">
        <f t="shared" si="66"/>
        <v>353.66400000000004</v>
      </c>
      <c r="AB396" s="23">
        <f t="shared" si="66"/>
        <v>325.68400000000003</v>
      </c>
      <c r="AC396" s="23">
        <f t="shared" si="66"/>
        <v>317.00800000000004</v>
      </c>
      <c r="AD396" s="23">
        <f t="shared" si="66"/>
        <v>316.65500000000003</v>
      </c>
      <c r="AE396" s="23">
        <f t="shared" si="66"/>
        <v>313.32099999999997</v>
      </c>
      <c r="AF396" s="23">
        <f t="shared" si="66"/>
        <v>304.71899999999999</v>
      </c>
      <c r="AG396" s="23">
        <f t="shared" si="66"/>
        <v>299.60699999999997</v>
      </c>
      <c r="AH396" s="23">
        <f t="shared" si="66"/>
        <v>288.56</v>
      </c>
      <c r="AI396" s="23">
        <f t="shared" si="66"/>
        <v>307.67900000000003</v>
      </c>
      <c r="AJ396" s="23">
        <f t="shared" si="66"/>
        <v>309.88299999999998</v>
      </c>
      <c r="AK396" s="23">
        <f t="shared" si="66"/>
        <v>309.71999999999997</v>
      </c>
      <c r="AL396" s="23">
        <f t="shared" si="66"/>
        <v>309.61899999999997</v>
      </c>
      <c r="AM396" s="23"/>
      <c r="AN396" s="23"/>
      <c r="AO396" s="23"/>
      <c r="AP396" s="23"/>
      <c r="AQ396" s="44" t="s">
        <v>489</v>
      </c>
      <c r="AR396" s="44" t="s">
        <v>113</v>
      </c>
      <c r="AS396" s="72" t="s">
        <v>384</v>
      </c>
      <c r="AT396" s="72"/>
    </row>
    <row r="397" spans="1:46" s="5" customFormat="1" ht="9.9499999999999993" customHeight="1">
      <c r="A397" s="48">
        <v>391</v>
      </c>
      <c r="B397" s="31" t="s">
        <v>71</v>
      </c>
      <c r="C397" s="105" t="s">
        <v>759</v>
      </c>
      <c r="D397" s="20"/>
      <c r="E397" s="20"/>
      <c r="F397" s="20"/>
      <c r="G397" s="20"/>
      <c r="H397" s="20"/>
      <c r="I397" s="20"/>
      <c r="J397" s="20"/>
      <c r="K397" s="20"/>
      <c r="L397" s="20"/>
      <c r="M397" s="164"/>
      <c r="N397" s="222">
        <v>123432</v>
      </c>
      <c r="O397" s="191">
        <v>124055</v>
      </c>
      <c r="P397" s="20">
        <v>124591</v>
      </c>
      <c r="Q397" s="20">
        <v>124964</v>
      </c>
      <c r="R397" s="20">
        <v>125186</v>
      </c>
      <c r="S397" s="20">
        <v>125351</v>
      </c>
      <c r="T397" s="20">
        <v>125795</v>
      </c>
      <c r="U397" s="20">
        <v>126136</v>
      </c>
      <c r="V397" s="20">
        <v>126428</v>
      </c>
      <c r="W397" s="20">
        <v>126538</v>
      </c>
      <c r="X397" s="20">
        <v>126424.909</v>
      </c>
      <c r="Y397" s="20">
        <v>126793.982</v>
      </c>
      <c r="Z397" s="20">
        <v>127136.33</v>
      </c>
      <c r="AA397" s="20">
        <v>127365.128</v>
      </c>
      <c r="AB397" s="20">
        <v>127526.29700000001</v>
      </c>
      <c r="AC397" s="20">
        <v>127657.961</v>
      </c>
      <c r="AD397" s="20">
        <v>127727</v>
      </c>
      <c r="AE397" s="20">
        <v>127438.649</v>
      </c>
      <c r="AF397" s="20">
        <v>127490.318</v>
      </c>
      <c r="AG397" s="20">
        <v>127405.889</v>
      </c>
      <c r="AH397" s="20">
        <v>127278.88</v>
      </c>
      <c r="AI397" s="20">
        <v>127126.576</v>
      </c>
      <c r="AJ397" s="20">
        <v>128602.38800000001</v>
      </c>
      <c r="AK397" s="20">
        <v>128378.728</v>
      </c>
      <c r="AL397" s="20">
        <v>128166.338</v>
      </c>
      <c r="AM397" s="20">
        <v>128024</v>
      </c>
      <c r="AN397" s="20"/>
      <c r="AO397" s="20"/>
      <c r="AP397" s="20"/>
      <c r="AQ397" s="41" t="s">
        <v>759</v>
      </c>
      <c r="AR397" s="41" t="s">
        <v>71</v>
      </c>
      <c r="AS397" s="71" t="s">
        <v>378</v>
      </c>
      <c r="AT397" s="71"/>
    </row>
    <row r="398" spans="1:46" s="5" customFormat="1" ht="9.9499999999999993" customHeight="1">
      <c r="A398" s="48">
        <v>392</v>
      </c>
      <c r="B398" s="31" t="s">
        <v>71</v>
      </c>
      <c r="C398" s="1" t="s">
        <v>382</v>
      </c>
      <c r="D398" s="20">
        <v>32015</v>
      </c>
      <c r="E398" s="20">
        <v>33145</v>
      </c>
      <c r="F398" s="20">
        <v>34029</v>
      </c>
      <c r="G398" s="20">
        <v>33866</v>
      </c>
      <c r="H398" s="20">
        <v>34580</v>
      </c>
      <c r="I398" s="20">
        <v>35383</v>
      </c>
      <c r="J398" s="20">
        <v>36288</v>
      </c>
      <c r="K398" s="20">
        <v>38164</v>
      </c>
      <c r="L398" s="20">
        <v>39723</v>
      </c>
      <c r="M398" s="164">
        <v>41602</v>
      </c>
      <c r="N398" s="222">
        <v>42495</v>
      </c>
      <c r="O398" s="191">
        <v>42074</v>
      </c>
      <c r="P398" s="20">
        <v>42134</v>
      </c>
      <c r="Q398" s="20">
        <v>42997</v>
      </c>
      <c r="R398" s="20">
        <v>43816</v>
      </c>
      <c r="S398" s="20">
        <v>44100</v>
      </c>
      <c r="T398" s="20">
        <v>44516</v>
      </c>
      <c r="U398" s="20">
        <v>44872</v>
      </c>
      <c r="V398" s="20">
        <v>44771</v>
      </c>
      <c r="W398" s="20">
        <v>45736</v>
      </c>
      <c r="X398" s="20">
        <v>46695</v>
      </c>
      <c r="Y398" s="20">
        <v>46528</v>
      </c>
      <c r="Z398" s="20">
        <v>46202</v>
      </c>
      <c r="AA398" s="20">
        <v>46044</v>
      </c>
      <c r="AB398" s="21">
        <v>45114</v>
      </c>
      <c r="AC398" s="20">
        <v>44633</v>
      </c>
      <c r="AD398" s="20">
        <v>44155</v>
      </c>
      <c r="AE398" s="20">
        <v>42629</v>
      </c>
      <c r="AF398" s="20">
        <v>40946</v>
      </c>
      <c r="AG398" s="20">
        <v>39616</v>
      </c>
      <c r="AH398" s="20">
        <v>38327</v>
      </c>
      <c r="AI398" s="20">
        <v>39025</v>
      </c>
      <c r="AJ398" s="20">
        <v>38890</v>
      </c>
      <c r="AK398" s="20">
        <v>38546</v>
      </c>
      <c r="AL398" s="20">
        <v>38095</v>
      </c>
      <c r="AM398" s="20">
        <v>37867</v>
      </c>
      <c r="AN398" s="20"/>
      <c r="AO398" s="20"/>
      <c r="AP398" s="20"/>
      <c r="AQ398" s="36" t="s">
        <v>382</v>
      </c>
      <c r="AR398" s="36" t="s">
        <v>71</v>
      </c>
      <c r="AS398" s="71" t="s">
        <v>378</v>
      </c>
      <c r="AT398" s="71"/>
    </row>
    <row r="399" spans="1:46" s="5" customFormat="1" ht="9.9499999999999993" customHeight="1">
      <c r="A399" s="48">
        <v>393</v>
      </c>
      <c r="B399" s="31" t="s">
        <v>71</v>
      </c>
      <c r="C399" s="1" t="s">
        <v>335</v>
      </c>
      <c r="D399" s="20"/>
      <c r="E399" s="20"/>
      <c r="F399" s="20"/>
      <c r="G399" s="20"/>
      <c r="H399" s="20"/>
      <c r="I399" s="20"/>
      <c r="J399" s="20"/>
      <c r="K399" s="20"/>
      <c r="L399" s="20"/>
      <c r="M399" s="164">
        <v>35508</v>
      </c>
      <c r="N399" s="222">
        <v>36192</v>
      </c>
      <c r="O399" s="191">
        <v>36169</v>
      </c>
      <c r="P399" s="20">
        <v>36504</v>
      </c>
      <c r="Q399" s="20">
        <v>36643</v>
      </c>
      <c r="R399" s="20">
        <v>37485</v>
      </c>
      <c r="S399" s="20">
        <v>38048</v>
      </c>
      <c r="T399" s="20">
        <v>38814</v>
      </c>
      <c r="U399" s="20">
        <v>39434</v>
      </c>
      <c r="V399" s="20">
        <v>39810</v>
      </c>
      <c r="W399" s="20">
        <v>39992</v>
      </c>
      <c r="X399" s="20">
        <v>40304</v>
      </c>
      <c r="Y399" s="20">
        <v>40633</v>
      </c>
      <c r="Z399" s="20">
        <v>40313</v>
      </c>
      <c r="AA399" s="20">
        <v>40237</v>
      </c>
      <c r="AB399" s="21">
        <v>39142</v>
      </c>
      <c r="AC399" s="20">
        <v>38486</v>
      </c>
      <c r="AD399" s="20">
        <v>38067</v>
      </c>
      <c r="AE399" s="20">
        <v>37011</v>
      </c>
      <c r="AF399" s="20">
        <v>35742</v>
      </c>
      <c r="AG399" s="20">
        <v>34517</v>
      </c>
      <c r="AH399" s="20">
        <v>33799</v>
      </c>
      <c r="AI399" s="20">
        <v>34327</v>
      </c>
      <c r="AJ399" s="20">
        <v>35312</v>
      </c>
      <c r="AK399" s="20">
        <v>34731</v>
      </c>
      <c r="AL399" s="20">
        <v>33533</v>
      </c>
      <c r="AM399" s="20">
        <v>33490</v>
      </c>
      <c r="AN399" s="20"/>
      <c r="AO399" s="20"/>
      <c r="AP399" s="20"/>
      <c r="AQ399" s="36" t="s">
        <v>335</v>
      </c>
      <c r="AR399" s="36" t="s">
        <v>71</v>
      </c>
      <c r="AS399" s="71" t="s">
        <v>378</v>
      </c>
      <c r="AT399" s="71" t="s">
        <v>379</v>
      </c>
    </row>
    <row r="400" spans="1:46" s="5" customFormat="1" ht="9.9499999999999993" customHeight="1">
      <c r="A400" s="48">
        <v>394</v>
      </c>
      <c r="B400" s="79" t="s">
        <v>355</v>
      </c>
      <c r="C400" s="55" t="s">
        <v>390</v>
      </c>
      <c r="D400" s="23"/>
      <c r="E400" s="23"/>
      <c r="F400" s="23"/>
      <c r="G400" s="23"/>
      <c r="H400" s="23"/>
      <c r="I400" s="23"/>
      <c r="J400" s="23"/>
      <c r="K400" s="23"/>
      <c r="L400" s="23"/>
      <c r="M400" s="173"/>
      <c r="N400" s="231">
        <v>0.25589711813110422</v>
      </c>
      <c r="O400" s="203">
        <v>0.26421856232158053</v>
      </c>
      <c r="P400" s="94">
        <v>0.27718053437664436</v>
      </c>
      <c r="Q400" s="94">
        <v>0.29290182523322322</v>
      </c>
      <c r="R400" s="94">
        <v>0.30002829129477204</v>
      </c>
      <c r="S400" s="94">
        <v>0.31054867569189143</v>
      </c>
      <c r="T400" s="94">
        <v>0.32309072003803674</v>
      </c>
      <c r="U400" s="94">
        <v>0.3300954599579472</v>
      </c>
      <c r="V400" s="94">
        <v>0.31742265237774347</v>
      </c>
      <c r="W400" s="94">
        <v>0.33039581773603061</v>
      </c>
      <c r="X400" s="94">
        <v>0.33972994024292419</v>
      </c>
      <c r="Y400" s="94">
        <v>0.3376759316184772</v>
      </c>
      <c r="Z400" s="94">
        <v>0.36679244214009504</v>
      </c>
      <c r="AA400" s="94">
        <v>0.3792923981865774</v>
      </c>
      <c r="AB400" s="52">
        <v>0.38337899444228302</v>
      </c>
      <c r="AC400" s="94">
        <v>0.39128136638869093</v>
      </c>
      <c r="AD400" s="94">
        <v>0.39877366350788807</v>
      </c>
      <c r="AE400" s="94">
        <v>0.39935975530618151</v>
      </c>
      <c r="AF400" s="94">
        <v>0.40242904931741114</v>
      </c>
      <c r="AG400" s="94">
        <v>0.41074825532068193</v>
      </c>
      <c r="AH400" s="94">
        <v>0.41225571643326209</v>
      </c>
      <c r="AI400" s="94">
        <v>0.41909269239747876</v>
      </c>
      <c r="AJ400" s="94">
        <v>0.42733962350525495</v>
      </c>
      <c r="AK400" s="94">
        <v>0.44347859406731877</v>
      </c>
      <c r="AL400" s="94">
        <v>0.4530479679825723</v>
      </c>
      <c r="AM400" s="94">
        <v>0.46197468617106918</v>
      </c>
      <c r="AN400" s="23"/>
      <c r="AO400" s="23"/>
      <c r="AP400" s="23"/>
      <c r="AQ400" s="44" t="s">
        <v>672</v>
      </c>
      <c r="AR400" s="44" t="s">
        <v>355</v>
      </c>
      <c r="AS400" s="72"/>
      <c r="AT400" s="72" t="s">
        <v>388</v>
      </c>
    </row>
    <row r="401" spans="1:46" s="5" customFormat="1" ht="9.9499999999999993" customHeight="1">
      <c r="A401" s="48">
        <v>395</v>
      </c>
      <c r="B401" s="79" t="s">
        <v>355</v>
      </c>
      <c r="C401" s="55" t="s">
        <v>488</v>
      </c>
      <c r="D401" s="23"/>
      <c r="E401" s="23"/>
      <c r="F401" s="23"/>
      <c r="G401" s="23"/>
      <c r="H401" s="23"/>
      <c r="I401" s="23"/>
      <c r="J401" s="23"/>
      <c r="K401" s="23"/>
      <c r="L401" s="23"/>
      <c r="M401" s="173"/>
      <c r="N401" s="222">
        <f>N400*N399</f>
        <v>9261.4284994009231</v>
      </c>
      <c r="O401" s="199">
        <f t="shared" ref="O401:AL401" si="67">O400*O399</f>
        <v>9556.5211806092466</v>
      </c>
      <c r="P401" s="23">
        <f t="shared" si="67"/>
        <v>10118.198226885026</v>
      </c>
      <c r="Q401" s="23">
        <f t="shared" si="67"/>
        <v>10732.801582020998</v>
      </c>
      <c r="R401" s="23">
        <f t="shared" si="67"/>
        <v>11246.56049918453</v>
      </c>
      <c r="S401" s="23">
        <f t="shared" si="67"/>
        <v>11815.756012725085</v>
      </c>
      <c r="T401" s="23">
        <f t="shared" si="67"/>
        <v>12540.443207556358</v>
      </c>
      <c r="U401" s="23">
        <f t="shared" si="67"/>
        <v>13016.98436798169</v>
      </c>
      <c r="V401" s="23">
        <f t="shared" si="67"/>
        <v>12636.595791157968</v>
      </c>
      <c r="W401" s="23">
        <f t="shared" si="67"/>
        <v>13213.189542899336</v>
      </c>
      <c r="X401" s="23">
        <f t="shared" si="67"/>
        <v>13692.475511550816</v>
      </c>
      <c r="Y401" s="23">
        <f t="shared" si="67"/>
        <v>13720.786129453583</v>
      </c>
      <c r="Z401" s="23">
        <f t="shared" si="67"/>
        <v>14786.503719993652</v>
      </c>
      <c r="AA401" s="23">
        <f t="shared" si="67"/>
        <v>15261.588225833315</v>
      </c>
      <c r="AB401" s="23">
        <f t="shared" si="67"/>
        <v>15006.220600459841</v>
      </c>
      <c r="AC401" s="23">
        <f t="shared" si="67"/>
        <v>15058.854666835159</v>
      </c>
      <c r="AD401" s="23">
        <f t="shared" si="67"/>
        <v>15180.117048754775</v>
      </c>
      <c r="AE401" s="23">
        <f t="shared" si="67"/>
        <v>14780.703903637084</v>
      </c>
      <c r="AF401" s="23">
        <f t="shared" si="67"/>
        <v>14383.619080702909</v>
      </c>
      <c r="AG401" s="23">
        <f t="shared" si="67"/>
        <v>14177.797528903979</v>
      </c>
      <c r="AH401" s="23">
        <f t="shared" si="67"/>
        <v>13933.830959727826</v>
      </c>
      <c r="AI401" s="23">
        <f t="shared" si="67"/>
        <v>14386.194851928254</v>
      </c>
      <c r="AJ401" s="23">
        <f t="shared" si="67"/>
        <v>15090.216785217563</v>
      </c>
      <c r="AK401" s="23">
        <f t="shared" si="67"/>
        <v>15402.455050552047</v>
      </c>
      <c r="AL401" s="23">
        <f t="shared" si="67"/>
        <v>15192.057510359597</v>
      </c>
      <c r="AM401" s="23"/>
      <c r="AN401" s="23"/>
      <c r="AO401" s="23"/>
      <c r="AP401" s="23"/>
      <c r="AQ401" s="44" t="s">
        <v>488</v>
      </c>
      <c r="AR401" s="44" t="s">
        <v>355</v>
      </c>
      <c r="AS401" s="72"/>
      <c r="AT401" s="72" t="s">
        <v>388</v>
      </c>
    </row>
    <row r="402" spans="1:46" s="5" customFormat="1" ht="9.9499999999999993" customHeight="1">
      <c r="A402" s="48">
        <v>396</v>
      </c>
      <c r="B402" s="79" t="s">
        <v>355</v>
      </c>
      <c r="C402" s="55" t="s">
        <v>489</v>
      </c>
      <c r="D402" s="23"/>
      <c r="E402" s="23"/>
      <c r="F402" s="23"/>
      <c r="G402" s="23"/>
      <c r="H402" s="23"/>
      <c r="I402" s="23"/>
      <c r="J402" s="23"/>
      <c r="K402" s="23"/>
      <c r="L402" s="23"/>
      <c r="M402" s="173"/>
      <c r="N402" s="222">
        <f>N399-N401</f>
        <v>26930.571500599079</v>
      </c>
      <c r="O402" s="199">
        <f t="shared" ref="O402:AL402" si="68">O399-O401</f>
        <v>26612.478819390752</v>
      </c>
      <c r="P402" s="23">
        <f t="shared" si="68"/>
        <v>26385.801773114974</v>
      </c>
      <c r="Q402" s="23">
        <f t="shared" si="68"/>
        <v>25910.198417979002</v>
      </c>
      <c r="R402" s="23">
        <f t="shared" si="68"/>
        <v>26238.439500815468</v>
      </c>
      <c r="S402" s="23">
        <f t="shared" si="68"/>
        <v>26232.243987274916</v>
      </c>
      <c r="T402" s="23">
        <f t="shared" si="68"/>
        <v>26273.55679244364</v>
      </c>
      <c r="U402" s="23">
        <f t="shared" si="68"/>
        <v>26417.015632018309</v>
      </c>
      <c r="V402" s="23">
        <f t="shared" si="68"/>
        <v>27173.404208842032</v>
      </c>
      <c r="W402" s="23">
        <f t="shared" si="68"/>
        <v>26778.810457100662</v>
      </c>
      <c r="X402" s="23">
        <f t="shared" si="68"/>
        <v>26611.524488449184</v>
      </c>
      <c r="Y402" s="23">
        <f t="shared" si="68"/>
        <v>26912.213870546417</v>
      </c>
      <c r="Z402" s="23">
        <f t="shared" si="68"/>
        <v>25526.496280006348</v>
      </c>
      <c r="AA402" s="23">
        <f t="shared" si="68"/>
        <v>24975.411774166685</v>
      </c>
      <c r="AB402" s="23">
        <f t="shared" si="68"/>
        <v>24135.779399540159</v>
      </c>
      <c r="AC402" s="23">
        <f t="shared" si="68"/>
        <v>23427.145333164841</v>
      </c>
      <c r="AD402" s="23">
        <f t="shared" si="68"/>
        <v>22886.882951245225</v>
      </c>
      <c r="AE402" s="23">
        <f t="shared" si="68"/>
        <v>22230.296096362916</v>
      </c>
      <c r="AF402" s="23">
        <f t="shared" si="68"/>
        <v>21358.380919297091</v>
      </c>
      <c r="AG402" s="23">
        <f t="shared" si="68"/>
        <v>20339.202471096021</v>
      </c>
      <c r="AH402" s="23">
        <f t="shared" si="68"/>
        <v>19865.169040272172</v>
      </c>
      <c r="AI402" s="23">
        <f t="shared" si="68"/>
        <v>19940.805148071748</v>
      </c>
      <c r="AJ402" s="23">
        <f t="shared" si="68"/>
        <v>20221.783214782437</v>
      </c>
      <c r="AK402" s="23">
        <f t="shared" si="68"/>
        <v>19328.544949447954</v>
      </c>
      <c r="AL402" s="23">
        <f t="shared" si="68"/>
        <v>18340.942489640402</v>
      </c>
      <c r="AM402" s="23"/>
      <c r="AN402" s="23"/>
      <c r="AO402" s="23"/>
      <c r="AP402" s="23"/>
      <c r="AQ402" s="44" t="s">
        <v>489</v>
      </c>
      <c r="AR402" s="44" t="s">
        <v>355</v>
      </c>
      <c r="AS402" s="72"/>
      <c r="AT402" s="72" t="s">
        <v>388</v>
      </c>
    </row>
    <row r="403" spans="1:46" s="5" customFormat="1" ht="9.9499999999999993" customHeight="1">
      <c r="A403" s="48">
        <v>397</v>
      </c>
      <c r="B403" s="31" t="s">
        <v>71</v>
      </c>
      <c r="C403" s="1" t="s">
        <v>115</v>
      </c>
      <c r="D403" s="20">
        <v>9496</v>
      </c>
      <c r="E403" s="20">
        <v>7081</v>
      </c>
      <c r="F403" s="20">
        <v>8039</v>
      </c>
      <c r="G403" s="20">
        <v>6752</v>
      </c>
      <c r="H403" s="20">
        <v>6515</v>
      </c>
      <c r="I403" s="20">
        <v>6147</v>
      </c>
      <c r="J403" s="20">
        <v>6670</v>
      </c>
      <c r="K403" s="20">
        <v>6767</v>
      </c>
      <c r="L403" s="20">
        <v>7221</v>
      </c>
      <c r="M403" s="164">
        <v>7054</v>
      </c>
      <c r="N403" s="222">
        <v>6776</v>
      </c>
      <c r="O403" s="191">
        <v>7646</v>
      </c>
      <c r="P403" s="20">
        <v>6973</v>
      </c>
      <c r="Q403" s="20">
        <v>6350</v>
      </c>
      <c r="R403" s="20">
        <v>5849</v>
      </c>
      <c r="S403" s="20">
        <v>5806</v>
      </c>
      <c r="T403" s="20">
        <v>5922</v>
      </c>
      <c r="U403" s="20">
        <v>5711</v>
      </c>
      <c r="V403" s="20">
        <v>6313</v>
      </c>
      <c r="W403" s="20">
        <v>5359</v>
      </c>
      <c r="X403" s="20">
        <v>5373</v>
      </c>
      <c r="Y403" s="20">
        <v>5316</v>
      </c>
      <c r="Z403" s="20">
        <v>5190</v>
      </c>
      <c r="AA403" s="20">
        <v>5398</v>
      </c>
      <c r="AB403" s="21">
        <v>5343</v>
      </c>
      <c r="AC403" s="20">
        <v>5090</v>
      </c>
      <c r="AD403" s="20">
        <v>4810</v>
      </c>
      <c r="AE403" s="20">
        <v>5138</v>
      </c>
      <c r="AF403" s="20">
        <v>4234</v>
      </c>
      <c r="AG403" s="20">
        <v>3845</v>
      </c>
      <c r="AH403" s="20">
        <v>3803</v>
      </c>
      <c r="AI403" s="20">
        <v>3724</v>
      </c>
      <c r="AJ403" s="20">
        <v>3697</v>
      </c>
      <c r="AK403" s="20">
        <v>3745</v>
      </c>
      <c r="AL403" s="20">
        <v>3718</v>
      </c>
      <c r="AM403" s="20">
        <v>3720</v>
      </c>
      <c r="AN403" s="20"/>
      <c r="AO403" s="20"/>
      <c r="AP403" s="20"/>
      <c r="AQ403" s="36" t="s">
        <v>115</v>
      </c>
      <c r="AR403" s="36" t="s">
        <v>71</v>
      </c>
      <c r="AS403" s="71" t="s">
        <v>378</v>
      </c>
      <c r="AT403" s="71" t="s">
        <v>379</v>
      </c>
    </row>
    <row r="404" spans="1:46" s="5" customFormat="1" ht="9.9499999999999993" customHeight="1">
      <c r="A404" s="48">
        <v>398</v>
      </c>
      <c r="B404" s="31" t="s">
        <v>71</v>
      </c>
      <c r="C404" s="1" t="s">
        <v>116</v>
      </c>
      <c r="D404" s="20">
        <v>2425</v>
      </c>
      <c r="E404" s="20">
        <v>2412</v>
      </c>
      <c r="F404" s="20">
        <v>2409</v>
      </c>
      <c r="G404" s="20">
        <v>2155</v>
      </c>
      <c r="H404" s="20">
        <v>1944</v>
      </c>
      <c r="I404" s="20">
        <v>564</v>
      </c>
      <c r="J404" s="20">
        <v>438</v>
      </c>
      <c r="K404" s="20">
        <v>568</v>
      </c>
      <c r="L404" s="20">
        <v>552</v>
      </c>
      <c r="M404" s="164">
        <v>693</v>
      </c>
      <c r="N404" s="222">
        <v>986</v>
      </c>
      <c r="O404" s="191">
        <v>1412</v>
      </c>
      <c r="P404" s="20">
        <v>1796</v>
      </c>
      <c r="Q404" s="20">
        <v>1920</v>
      </c>
      <c r="R404" s="20">
        <v>2135</v>
      </c>
      <c r="S404" s="20">
        <v>2318</v>
      </c>
      <c r="T404" s="20">
        <v>2470</v>
      </c>
      <c r="U404" s="20">
        <v>2515</v>
      </c>
      <c r="V404" s="20">
        <v>2521</v>
      </c>
      <c r="W404" s="20">
        <v>2604</v>
      </c>
      <c r="X404" s="20">
        <v>2765</v>
      </c>
      <c r="Y404" s="20">
        <v>2837</v>
      </c>
      <c r="Z404" s="20">
        <v>2807</v>
      </c>
      <c r="AA404" s="20">
        <v>2829</v>
      </c>
      <c r="AB404" s="21">
        <v>2919</v>
      </c>
      <c r="AC404" s="20">
        <v>2996</v>
      </c>
      <c r="AD404" s="20">
        <v>3058</v>
      </c>
      <c r="AE404" s="20">
        <v>3049</v>
      </c>
      <c r="AF404" s="20">
        <v>2926</v>
      </c>
      <c r="AG404" s="20">
        <v>2792</v>
      </c>
      <c r="AH404" s="20">
        <v>2729</v>
      </c>
      <c r="AI404" s="20">
        <v>2682</v>
      </c>
      <c r="AJ404" s="20">
        <v>2646</v>
      </c>
      <c r="AK404" s="20">
        <v>2583</v>
      </c>
      <c r="AL404" s="20">
        <v>2503</v>
      </c>
      <c r="AM404" s="20">
        <v>2394</v>
      </c>
      <c r="AN404" s="20"/>
      <c r="AO404" s="20"/>
      <c r="AP404" s="20"/>
      <c r="AQ404" s="36" t="s">
        <v>116</v>
      </c>
      <c r="AR404" s="36" t="s">
        <v>71</v>
      </c>
      <c r="AS404" s="71" t="s">
        <v>378</v>
      </c>
      <c r="AT404" s="71" t="s">
        <v>379</v>
      </c>
    </row>
    <row r="405" spans="1:46" s="5" customFormat="1" ht="9.9499999999999993" customHeight="1">
      <c r="A405" s="48">
        <v>399</v>
      </c>
      <c r="B405" s="31" t="s">
        <v>71</v>
      </c>
      <c r="C405" s="1" t="s">
        <v>380</v>
      </c>
      <c r="D405" s="20"/>
      <c r="E405" s="20"/>
      <c r="F405" s="20"/>
      <c r="G405" s="20"/>
      <c r="H405" s="20"/>
      <c r="I405" s="20"/>
      <c r="J405" s="20"/>
      <c r="K405" s="20"/>
      <c r="L405" s="20"/>
      <c r="M405" s="164"/>
      <c r="N405" s="222">
        <v>1171</v>
      </c>
      <c r="O405" s="191">
        <v>1047</v>
      </c>
      <c r="P405" s="20">
        <v>1091</v>
      </c>
      <c r="Q405" s="20">
        <v>957</v>
      </c>
      <c r="R405" s="20">
        <v>872</v>
      </c>
      <c r="S405" s="20">
        <v>788</v>
      </c>
      <c r="T405" s="20">
        <v>716</v>
      </c>
      <c r="U405" s="20">
        <v>617</v>
      </c>
      <c r="V405" s="20">
        <v>511</v>
      </c>
      <c r="W405" s="20">
        <v>352</v>
      </c>
      <c r="X405" s="20">
        <v>293</v>
      </c>
      <c r="Y405" s="20">
        <v>253</v>
      </c>
      <c r="Z405" s="20">
        <v>218</v>
      </c>
      <c r="AA405" s="20">
        <v>165</v>
      </c>
      <c r="AB405" s="21">
        <v>130</v>
      </c>
      <c r="AC405" s="20">
        <v>92.174000000000007</v>
      </c>
      <c r="AD405" s="20">
        <v>74.132999999999996</v>
      </c>
      <c r="AE405" s="20">
        <v>55.904000000000003</v>
      </c>
      <c r="AF405" s="20">
        <v>45</v>
      </c>
      <c r="AG405" s="20">
        <v>31.413</v>
      </c>
      <c r="AH405" s="20">
        <v>27.597000000000001</v>
      </c>
      <c r="AI405" s="20">
        <v>36.906999999999996</v>
      </c>
      <c r="AJ405" s="20">
        <v>20.963000000000001</v>
      </c>
      <c r="AK405" s="20">
        <v>19.271000000000001</v>
      </c>
      <c r="AL405" s="20">
        <v>36.402999999999999</v>
      </c>
      <c r="AM405" s="20">
        <v>22</v>
      </c>
      <c r="AN405" s="20"/>
      <c r="AO405" s="20"/>
      <c r="AP405" s="20"/>
      <c r="AQ405" s="36" t="s">
        <v>380</v>
      </c>
      <c r="AR405" s="36" t="s">
        <v>71</v>
      </c>
      <c r="AS405" s="71" t="s">
        <v>378</v>
      </c>
      <c r="AT405" s="71" t="s">
        <v>379</v>
      </c>
    </row>
    <row r="406" spans="1:46" s="5" customFormat="1" ht="9.9499999999999993" customHeight="1">
      <c r="A406" s="48">
        <v>400</v>
      </c>
      <c r="B406" s="31" t="s">
        <v>71</v>
      </c>
      <c r="C406" s="1" t="s">
        <v>483</v>
      </c>
      <c r="D406" s="20"/>
      <c r="E406" s="20"/>
      <c r="F406" s="20"/>
      <c r="G406" s="20"/>
      <c r="H406" s="20"/>
      <c r="I406" s="20"/>
      <c r="J406" s="20"/>
      <c r="K406" s="20"/>
      <c r="L406" s="20"/>
      <c r="M406" s="164"/>
      <c r="N406" s="230" t="s">
        <v>114</v>
      </c>
      <c r="O406" s="202" t="s">
        <v>114</v>
      </c>
      <c r="P406" s="57" t="s">
        <v>114</v>
      </c>
      <c r="Q406" s="57" t="s">
        <v>114</v>
      </c>
      <c r="R406" s="57" t="s">
        <v>114</v>
      </c>
      <c r="S406" s="57" t="s">
        <v>114</v>
      </c>
      <c r="T406" s="57" t="s">
        <v>114</v>
      </c>
      <c r="U406" s="57" t="s">
        <v>114</v>
      </c>
      <c r="V406" s="20">
        <v>1610</v>
      </c>
      <c r="W406" s="20">
        <v>1833</v>
      </c>
      <c r="X406" s="20">
        <v>2224</v>
      </c>
      <c r="Y406" s="20">
        <v>2294</v>
      </c>
      <c r="Z406" s="20">
        <v>2328</v>
      </c>
      <c r="AA406" s="20">
        <v>2272</v>
      </c>
      <c r="AB406" s="21">
        <v>2327</v>
      </c>
      <c r="AC406" s="20">
        <v>2541</v>
      </c>
      <c r="AD406" s="20">
        <v>2569</v>
      </c>
      <c r="AE406" s="20">
        <v>2635.2339999999999</v>
      </c>
      <c r="AF406" s="20">
        <v>2340.634</v>
      </c>
      <c r="AG406" s="20">
        <v>2237.8870000000002</v>
      </c>
      <c r="AH406" s="20">
        <v>2170.1280000000002</v>
      </c>
      <c r="AI406" s="20">
        <v>4101</v>
      </c>
      <c r="AJ406" s="20">
        <v>5283</v>
      </c>
      <c r="AK406" s="20">
        <v>6217</v>
      </c>
      <c r="AL406" s="20">
        <v>2933</v>
      </c>
      <c r="AM406" s="20">
        <v>2526</v>
      </c>
      <c r="AN406" s="20"/>
      <c r="AO406" s="20"/>
      <c r="AP406" s="20"/>
      <c r="AQ406" s="36" t="s">
        <v>483</v>
      </c>
      <c r="AR406" s="36" t="s">
        <v>71</v>
      </c>
      <c r="AS406" s="71" t="s">
        <v>378</v>
      </c>
      <c r="AT406" s="71" t="s">
        <v>379</v>
      </c>
    </row>
    <row r="407" spans="1:46" s="5" customFormat="1" ht="9.9499999999999993" customHeight="1">
      <c r="A407" s="48">
        <v>401</v>
      </c>
      <c r="B407" s="31" t="s">
        <v>71</v>
      </c>
      <c r="C407" s="1" t="s">
        <v>484</v>
      </c>
      <c r="D407" s="20"/>
      <c r="E407" s="20"/>
      <c r="F407" s="20"/>
      <c r="G407" s="20"/>
      <c r="H407" s="20"/>
      <c r="I407" s="20"/>
      <c r="J407" s="20"/>
      <c r="K407" s="20"/>
      <c r="L407" s="20"/>
      <c r="M407" s="164">
        <v>1526</v>
      </c>
      <c r="N407" s="222">
        <v>1683</v>
      </c>
      <c r="O407" s="191">
        <v>1688</v>
      </c>
      <c r="P407" s="20">
        <v>1932</v>
      </c>
      <c r="Q407" s="20">
        <v>2195</v>
      </c>
      <c r="R407" s="20">
        <v>2566</v>
      </c>
      <c r="S407" s="20">
        <v>2782</v>
      </c>
      <c r="T407" s="20">
        <v>2995</v>
      </c>
      <c r="U407" s="20">
        <v>3345</v>
      </c>
      <c r="V407" s="20">
        <v>2360</v>
      </c>
      <c r="W407" s="20">
        <v>2595</v>
      </c>
      <c r="X407" s="20">
        <v>2871</v>
      </c>
      <c r="Y407" s="20">
        <v>3116</v>
      </c>
      <c r="Z407" s="20">
        <v>3503</v>
      </c>
      <c r="AA407" s="20">
        <v>4056</v>
      </c>
      <c r="AB407" s="21">
        <v>4154</v>
      </c>
      <c r="AC407" s="20">
        <v>4488</v>
      </c>
      <c r="AD407" s="20">
        <v>4576.5609999999997</v>
      </c>
      <c r="AE407" s="20">
        <v>4620.2290000000003</v>
      </c>
      <c r="AF407" s="20">
        <v>4509.32</v>
      </c>
      <c r="AG407" s="20">
        <v>4472.1909999999998</v>
      </c>
      <c r="AH407" s="20">
        <v>4547.3329999999996</v>
      </c>
      <c r="AI407" s="20">
        <v>6010</v>
      </c>
      <c r="AJ407" s="20">
        <v>11448</v>
      </c>
      <c r="AK407" s="20">
        <v>13201</v>
      </c>
      <c r="AL407" s="20">
        <v>4727</v>
      </c>
      <c r="AM407" s="20">
        <v>5121</v>
      </c>
      <c r="AN407" s="20"/>
      <c r="AO407" s="20"/>
      <c r="AP407" s="20"/>
      <c r="AQ407" s="36" t="s">
        <v>484</v>
      </c>
      <c r="AR407" s="36" t="s">
        <v>71</v>
      </c>
      <c r="AS407" s="71" t="s">
        <v>378</v>
      </c>
      <c r="AT407" s="71" t="s">
        <v>379</v>
      </c>
    </row>
    <row r="408" spans="1:46" s="5" customFormat="1" ht="9.9499999999999993" customHeight="1">
      <c r="A408" s="48">
        <v>402</v>
      </c>
      <c r="B408" s="31" t="s">
        <v>71</v>
      </c>
      <c r="C408" s="1" t="s">
        <v>451</v>
      </c>
      <c r="D408" s="20">
        <v>43936</v>
      </c>
      <c r="E408" s="20">
        <v>42638</v>
      </c>
      <c r="F408" s="20">
        <v>44477</v>
      </c>
      <c r="G408" s="20">
        <v>42773</v>
      </c>
      <c r="H408" s="20">
        <v>43039</v>
      </c>
      <c r="I408" s="20">
        <v>42094</v>
      </c>
      <c r="J408" s="20">
        <v>43396</v>
      </c>
      <c r="K408" s="20">
        <v>45499</v>
      </c>
      <c r="L408" s="20">
        <v>47496</v>
      </c>
      <c r="M408" s="164">
        <v>49348</v>
      </c>
      <c r="N408" s="222">
        <v>50257</v>
      </c>
      <c r="O408" s="191">
        <v>51132</v>
      </c>
      <c r="P408" s="20">
        <v>50903</v>
      </c>
      <c r="Q408" s="20">
        <v>51267</v>
      </c>
      <c r="R408" s="20">
        <v>51800</v>
      </c>
      <c r="S408" s="20">
        <v>52224</v>
      </c>
      <c r="T408" s="20">
        <v>52908</v>
      </c>
      <c r="U408" s="20">
        <v>53098</v>
      </c>
      <c r="V408" s="20">
        <v>53606</v>
      </c>
      <c r="W408" s="20">
        <v>53698</v>
      </c>
      <c r="X408" s="20">
        <v>54834</v>
      </c>
      <c r="Y408" s="20">
        <v>54681</v>
      </c>
      <c r="Z408" s="20">
        <v>54199</v>
      </c>
      <c r="AA408" s="20">
        <v>54271</v>
      </c>
      <c r="AB408" s="21">
        <v>53376</v>
      </c>
      <c r="AC408" s="20">
        <v>52720</v>
      </c>
      <c r="AD408" s="20">
        <v>52024</v>
      </c>
      <c r="AE408" s="20">
        <v>50816</v>
      </c>
      <c r="AF408" s="20">
        <v>48106</v>
      </c>
      <c r="AG408" s="20">
        <v>46252</v>
      </c>
      <c r="AH408" s="20">
        <v>45359</v>
      </c>
      <c r="AI408" s="20">
        <v>49788</v>
      </c>
      <c r="AJ408" s="20">
        <v>57326</v>
      </c>
      <c r="AK408" s="20">
        <v>58996</v>
      </c>
      <c r="AL408" s="20">
        <v>45619</v>
      </c>
      <c r="AM408" s="20">
        <v>45142</v>
      </c>
      <c r="AN408" s="20"/>
      <c r="AO408" s="20"/>
      <c r="AP408" s="20"/>
      <c r="AQ408" s="36" t="s">
        <v>451</v>
      </c>
      <c r="AR408" s="36" t="s">
        <v>71</v>
      </c>
      <c r="AS408" s="71" t="s">
        <v>378</v>
      </c>
      <c r="AT408" s="71" t="s">
        <v>379</v>
      </c>
    </row>
    <row r="409" spans="1:46" s="5" customFormat="1" ht="9.9499999999999993" customHeight="1">
      <c r="A409" s="48">
        <v>403</v>
      </c>
      <c r="B409" s="31" t="s">
        <v>71</v>
      </c>
      <c r="C409" s="1" t="s">
        <v>445</v>
      </c>
      <c r="D409" s="20"/>
      <c r="E409" s="20"/>
      <c r="F409" s="20"/>
      <c r="G409" s="20"/>
      <c r="H409" s="20"/>
      <c r="I409" s="20"/>
      <c r="J409" s="20"/>
      <c r="K409" s="20"/>
      <c r="L409" s="20"/>
      <c r="M409" s="164"/>
      <c r="N409" s="222">
        <v>5991</v>
      </c>
      <c r="O409" s="191">
        <v>6055</v>
      </c>
      <c r="P409" s="20">
        <v>6025</v>
      </c>
      <c r="Q409" s="20">
        <v>6013</v>
      </c>
      <c r="R409" s="20">
        <v>6120</v>
      </c>
      <c r="S409" s="20">
        <v>6055</v>
      </c>
      <c r="T409" s="20">
        <v>6034</v>
      </c>
      <c r="U409" s="20">
        <v>5909</v>
      </c>
      <c r="V409" s="20">
        <v>5760</v>
      </c>
      <c r="W409" s="20">
        <v>5733</v>
      </c>
      <c r="X409" s="20">
        <v>5682</v>
      </c>
      <c r="Y409" s="20">
        <v>5645</v>
      </c>
      <c r="Z409" s="20">
        <v>5296</v>
      </c>
      <c r="AA409" s="20">
        <v>5112</v>
      </c>
      <c r="AB409" s="21">
        <v>4868</v>
      </c>
      <c r="AC409" s="20">
        <v>4548</v>
      </c>
      <c r="AD409" s="20">
        <v>4363</v>
      </c>
      <c r="AE409" s="20">
        <v>4037</v>
      </c>
      <c r="AF409" s="20">
        <v>3811</v>
      </c>
      <c r="AG409" s="20">
        <v>3595</v>
      </c>
      <c r="AH409" s="20">
        <v>3466</v>
      </c>
      <c r="AI409" s="20">
        <v>3598</v>
      </c>
      <c r="AJ409" s="20">
        <v>3564</v>
      </c>
      <c r="AK409" s="20">
        <v>3459</v>
      </c>
      <c r="AL409" s="20">
        <v>3216</v>
      </c>
      <c r="AM409" s="20">
        <v>3174</v>
      </c>
      <c r="AN409" s="20"/>
      <c r="AO409" s="20"/>
      <c r="AP409" s="20"/>
      <c r="AQ409" s="36" t="s">
        <v>445</v>
      </c>
      <c r="AR409" s="36" t="s">
        <v>71</v>
      </c>
      <c r="AS409" s="71" t="s">
        <v>378</v>
      </c>
      <c r="AT409" s="71" t="s">
        <v>379</v>
      </c>
    </row>
    <row r="410" spans="1:46" s="5" customFormat="1" ht="9.9499999999999993" customHeight="1">
      <c r="A410" s="48">
        <v>404</v>
      </c>
      <c r="B410" s="31" t="s">
        <v>71</v>
      </c>
      <c r="C410" s="1" t="s">
        <v>446</v>
      </c>
      <c r="D410" s="20"/>
      <c r="E410" s="20"/>
      <c r="F410" s="20"/>
      <c r="G410" s="20"/>
      <c r="H410" s="20"/>
      <c r="I410" s="20"/>
      <c r="J410" s="20"/>
      <c r="K410" s="20"/>
      <c r="L410" s="20"/>
      <c r="M410" s="164"/>
      <c r="N410" s="222">
        <v>1028</v>
      </c>
      <c r="O410" s="191">
        <v>1866</v>
      </c>
      <c r="P410" s="20">
        <v>1937</v>
      </c>
      <c r="Q410" s="20">
        <v>1821</v>
      </c>
      <c r="R410" s="20">
        <v>1807</v>
      </c>
      <c r="S410" s="20">
        <v>1825</v>
      </c>
      <c r="T410" s="20">
        <v>1879</v>
      </c>
      <c r="U410" s="20">
        <v>1765</v>
      </c>
      <c r="V410" s="20">
        <v>1770</v>
      </c>
      <c r="W410" s="20">
        <v>1692</v>
      </c>
      <c r="X410" s="20">
        <v>1749</v>
      </c>
      <c r="Y410" s="20">
        <v>1559</v>
      </c>
      <c r="Z410" s="20">
        <v>1508</v>
      </c>
      <c r="AA410" s="20">
        <v>1477</v>
      </c>
      <c r="AB410" s="21">
        <v>1451</v>
      </c>
      <c r="AC410" s="20">
        <v>1336</v>
      </c>
      <c r="AD410" s="20">
        <v>1245</v>
      </c>
      <c r="AE410" s="20">
        <v>1135</v>
      </c>
      <c r="AF410" s="20">
        <v>898</v>
      </c>
      <c r="AG410" s="20">
        <v>760</v>
      </c>
      <c r="AH410" s="20">
        <v>709</v>
      </c>
      <c r="AI410" s="20">
        <v>767</v>
      </c>
      <c r="AJ410" s="20">
        <v>634</v>
      </c>
      <c r="AK410" s="20">
        <v>636</v>
      </c>
      <c r="AL410" s="20">
        <v>569</v>
      </c>
      <c r="AM410" s="20">
        <v>536</v>
      </c>
      <c r="AN410" s="20"/>
      <c r="AO410" s="20"/>
      <c r="AP410" s="20"/>
      <c r="AQ410" s="36" t="s">
        <v>446</v>
      </c>
      <c r="AR410" s="36" t="s">
        <v>71</v>
      </c>
      <c r="AS410" s="71" t="s">
        <v>378</v>
      </c>
      <c r="AT410" s="71" t="s">
        <v>379</v>
      </c>
    </row>
    <row r="411" spans="1:46" s="5" customFormat="1" ht="9.9499999999999993" customHeight="1">
      <c r="A411" s="48">
        <v>405</v>
      </c>
      <c r="B411" s="31" t="s">
        <v>71</v>
      </c>
      <c r="C411" s="1" t="s">
        <v>447</v>
      </c>
      <c r="D411" s="20"/>
      <c r="E411" s="20"/>
      <c r="F411" s="20"/>
      <c r="G411" s="20"/>
      <c r="H411" s="20"/>
      <c r="I411" s="20"/>
      <c r="J411" s="20"/>
      <c r="K411" s="20"/>
      <c r="L411" s="20"/>
      <c r="M411" s="164"/>
      <c r="N411" s="222">
        <v>9790</v>
      </c>
      <c r="O411" s="191">
        <v>8458</v>
      </c>
      <c r="P411" s="20">
        <v>7334</v>
      </c>
      <c r="Q411" s="20">
        <v>7124</v>
      </c>
      <c r="R411" s="20">
        <v>6214</v>
      </c>
      <c r="S411" s="20">
        <v>5721</v>
      </c>
      <c r="T411" s="20">
        <v>5180</v>
      </c>
      <c r="U411" s="20">
        <v>4334</v>
      </c>
      <c r="V411" s="20">
        <v>3820</v>
      </c>
      <c r="W411" s="20">
        <v>3444</v>
      </c>
      <c r="X411" s="20">
        <v>3084</v>
      </c>
      <c r="Y411" s="20">
        <v>2746</v>
      </c>
      <c r="Z411" s="20">
        <v>2227</v>
      </c>
      <c r="AA411" s="20">
        <v>1863</v>
      </c>
      <c r="AB411" s="21">
        <v>1774</v>
      </c>
      <c r="AC411" s="20">
        <v>1444</v>
      </c>
      <c r="AD411" s="20">
        <v>1201</v>
      </c>
      <c r="AE411" s="20">
        <v>1177</v>
      </c>
      <c r="AF411" s="20">
        <v>821</v>
      </c>
      <c r="AG411" s="20">
        <v>717</v>
      </c>
      <c r="AH411" s="20">
        <v>662</v>
      </c>
      <c r="AI411" s="20">
        <v>916</v>
      </c>
      <c r="AJ411" s="20">
        <v>944</v>
      </c>
      <c r="AK411" s="20">
        <v>1172</v>
      </c>
      <c r="AL411" s="20">
        <v>710</v>
      </c>
      <c r="AM411" s="20">
        <v>470</v>
      </c>
      <c r="AN411" s="20"/>
      <c r="AO411" s="20"/>
      <c r="AP411" s="20"/>
      <c r="AQ411" s="36" t="s">
        <v>447</v>
      </c>
      <c r="AR411" s="36" t="s">
        <v>71</v>
      </c>
      <c r="AS411" s="71" t="s">
        <v>378</v>
      </c>
      <c r="AT411" s="71" t="s">
        <v>379</v>
      </c>
    </row>
    <row r="412" spans="1:46" s="5" customFormat="1" ht="9.9499999999999993" customHeight="1">
      <c r="A412" s="48">
        <v>406</v>
      </c>
      <c r="B412" s="31" t="s">
        <v>71</v>
      </c>
      <c r="C412" s="1" t="s">
        <v>487</v>
      </c>
      <c r="D412" s="20"/>
      <c r="E412" s="20"/>
      <c r="F412" s="20"/>
      <c r="G412" s="20"/>
      <c r="H412" s="20"/>
      <c r="I412" s="20"/>
      <c r="J412" s="20"/>
      <c r="K412" s="20"/>
      <c r="L412" s="20"/>
      <c r="M412" s="164"/>
      <c r="N412" s="222">
        <v>16809</v>
      </c>
      <c r="O412" s="191">
        <v>16379</v>
      </c>
      <c r="P412" s="20">
        <v>15296</v>
      </c>
      <c r="Q412" s="20">
        <v>14959</v>
      </c>
      <c r="R412" s="20">
        <v>14142</v>
      </c>
      <c r="S412" s="20">
        <v>13602</v>
      </c>
      <c r="T412" s="20">
        <v>13092</v>
      </c>
      <c r="U412" s="20">
        <v>12008</v>
      </c>
      <c r="V412" s="20">
        <v>11350</v>
      </c>
      <c r="W412" s="20">
        <v>10869.004999999999</v>
      </c>
      <c r="X412" s="20">
        <v>10514.299000000001</v>
      </c>
      <c r="Y412" s="20">
        <v>9949.2810000000009</v>
      </c>
      <c r="Z412" s="20">
        <v>9029.9969999999994</v>
      </c>
      <c r="AA412" s="20">
        <v>8451.8819999999996</v>
      </c>
      <c r="AB412" s="21">
        <v>8093.1040000000003</v>
      </c>
      <c r="AC412" s="20">
        <v>7332.3190000000004</v>
      </c>
      <c r="AD412" s="20">
        <v>6809.0709999999999</v>
      </c>
      <c r="AE412" s="20">
        <v>6349.5959999999995</v>
      </c>
      <c r="AF412" s="20">
        <v>5531.0209999999997</v>
      </c>
      <c r="AG412" s="20">
        <v>5072.3040000000001</v>
      </c>
      <c r="AH412" s="20">
        <v>4837.2240000000002</v>
      </c>
      <c r="AI412" s="20">
        <v>5281</v>
      </c>
      <c r="AJ412" s="20">
        <v>5141</v>
      </c>
      <c r="AK412" s="20">
        <v>5267</v>
      </c>
      <c r="AL412" s="20">
        <v>4495</v>
      </c>
      <c r="AM412" s="20">
        <v>4180</v>
      </c>
      <c r="AN412" s="20"/>
      <c r="AO412" s="20"/>
      <c r="AP412" s="20"/>
      <c r="AQ412" s="36" t="s">
        <v>487</v>
      </c>
      <c r="AR412" s="36" t="s">
        <v>71</v>
      </c>
      <c r="AS412" s="71" t="s">
        <v>378</v>
      </c>
      <c r="AT412" s="71" t="s">
        <v>379</v>
      </c>
    </row>
    <row r="413" spans="1:46" s="5" customFormat="1" ht="9.9499999999999993" customHeight="1">
      <c r="A413" s="48">
        <v>407</v>
      </c>
      <c r="B413" s="79" t="s">
        <v>71</v>
      </c>
      <c r="C413" s="55" t="s">
        <v>454</v>
      </c>
      <c r="D413" s="23"/>
      <c r="E413" s="23"/>
      <c r="F413" s="23"/>
      <c r="G413" s="23"/>
      <c r="H413" s="23"/>
      <c r="I413" s="23"/>
      <c r="J413" s="23"/>
      <c r="K413" s="23"/>
      <c r="L413" s="23"/>
      <c r="M413" s="173"/>
      <c r="N413" s="222">
        <f>N412/0.8163</f>
        <v>20591.694230062476</v>
      </c>
      <c r="O413" s="199">
        <f t="shared" ref="O413:AM413" si="69">O412/0.8163</f>
        <v>20064.927110131077</v>
      </c>
      <c r="P413" s="23">
        <f t="shared" si="69"/>
        <v>18738.208991792231</v>
      </c>
      <c r="Q413" s="23">
        <f t="shared" si="69"/>
        <v>18325.370574543671</v>
      </c>
      <c r="R413" s="23">
        <f t="shared" si="69"/>
        <v>17324.513046674016</v>
      </c>
      <c r="S413" s="23">
        <f t="shared" si="69"/>
        <v>16662.991547225283</v>
      </c>
      <c r="T413" s="23">
        <f t="shared" si="69"/>
        <v>16038.221242190371</v>
      </c>
      <c r="U413" s="23">
        <f t="shared" si="69"/>
        <v>14710.278084037731</v>
      </c>
      <c r="V413" s="23">
        <f t="shared" si="69"/>
        <v>13904.201886561314</v>
      </c>
      <c r="W413" s="23">
        <f t="shared" si="69"/>
        <v>13314.963861325492</v>
      </c>
      <c r="X413" s="23">
        <f t="shared" si="69"/>
        <v>12880.434889133898</v>
      </c>
      <c r="Y413" s="23">
        <f t="shared" si="69"/>
        <v>12188.265343623669</v>
      </c>
      <c r="Z413" s="23">
        <f t="shared" si="69"/>
        <v>11062.105843439911</v>
      </c>
      <c r="AA413" s="23">
        <f t="shared" si="69"/>
        <v>10353.891951488422</v>
      </c>
      <c r="AB413" s="23">
        <f t="shared" si="69"/>
        <v>9914.374617175059</v>
      </c>
      <c r="AC413" s="23">
        <f t="shared" si="69"/>
        <v>8982.3827024378297</v>
      </c>
      <c r="AD413" s="23">
        <f t="shared" si="69"/>
        <v>8341.3830699497721</v>
      </c>
      <c r="AE413" s="23">
        <f t="shared" si="69"/>
        <v>7778.5079015067986</v>
      </c>
      <c r="AF413" s="23">
        <f t="shared" si="69"/>
        <v>6775.720935930417</v>
      </c>
      <c r="AG413" s="23">
        <f t="shared" si="69"/>
        <v>6213.774347666299</v>
      </c>
      <c r="AH413" s="23">
        <f t="shared" si="69"/>
        <v>5925.7919882396181</v>
      </c>
      <c r="AI413" s="23">
        <f t="shared" si="69"/>
        <v>6469.435256645841</v>
      </c>
      <c r="AJ413" s="23">
        <f t="shared" si="69"/>
        <v>6297.9296827146882</v>
      </c>
      <c r="AK413" s="23">
        <f t="shared" si="69"/>
        <v>6452.2846992527257</v>
      </c>
      <c r="AL413" s="23">
        <f t="shared" si="69"/>
        <v>5506.5539630037974</v>
      </c>
      <c r="AM413" s="23">
        <f t="shared" si="69"/>
        <v>5120.6664216587042</v>
      </c>
      <c r="AN413" s="23"/>
      <c r="AO413" s="23"/>
      <c r="AP413" s="23"/>
      <c r="AQ413" s="44" t="s">
        <v>454</v>
      </c>
      <c r="AR413" s="44" t="s">
        <v>71</v>
      </c>
      <c r="AS413" s="72"/>
      <c r="AT413" s="72" t="s">
        <v>453</v>
      </c>
    </row>
    <row r="414" spans="1:46" s="5" customFormat="1" ht="9.9499999999999993" customHeight="1">
      <c r="A414" s="48">
        <v>408</v>
      </c>
      <c r="B414" s="31" t="s">
        <v>71</v>
      </c>
      <c r="C414" s="1" t="s">
        <v>452</v>
      </c>
      <c r="D414" s="20"/>
      <c r="E414" s="20"/>
      <c r="F414" s="20"/>
      <c r="G414" s="20"/>
      <c r="H414" s="20"/>
      <c r="I414" s="20"/>
      <c r="J414" s="20"/>
      <c r="K414" s="20"/>
      <c r="L414" s="20"/>
      <c r="M414" s="164"/>
      <c r="N414" s="222"/>
      <c r="O414" s="191"/>
      <c r="P414" s="20"/>
      <c r="Q414" s="20"/>
      <c r="R414" s="20"/>
      <c r="S414" s="20"/>
      <c r="T414" s="20"/>
      <c r="U414" s="20"/>
      <c r="V414" s="20"/>
      <c r="W414" s="20"/>
      <c r="X414" s="20"/>
      <c r="Y414" s="20"/>
      <c r="Z414" s="20"/>
      <c r="AA414" s="20"/>
      <c r="AB414" s="20"/>
      <c r="AC414" s="20">
        <v>8652</v>
      </c>
      <c r="AD414" s="20">
        <v>7622.3379999999997</v>
      </c>
      <c r="AE414" s="20">
        <v>9627.5789999999997</v>
      </c>
      <c r="AF414" s="20">
        <v>8591.7860000000001</v>
      </c>
      <c r="AG414" s="20">
        <v>8084.4309999999996</v>
      </c>
      <c r="AH414" s="20">
        <v>6542.45</v>
      </c>
      <c r="AI414" s="20">
        <v>6060.2030000000004</v>
      </c>
      <c r="AJ414" s="20">
        <v>5687.2809999999999</v>
      </c>
      <c r="AK414" s="20">
        <v>5996.6949999999997</v>
      </c>
      <c r="AL414" s="20">
        <v>5420.72</v>
      </c>
      <c r="AM414" s="20"/>
      <c r="AN414" s="20"/>
      <c r="AO414" s="20"/>
      <c r="AP414" s="20"/>
      <c r="AQ414" s="36" t="s">
        <v>673</v>
      </c>
      <c r="AR414" s="36" t="s">
        <v>71</v>
      </c>
      <c r="AS414" s="71" t="s">
        <v>378</v>
      </c>
      <c r="AT414" s="71" t="s">
        <v>379</v>
      </c>
    </row>
    <row r="415" spans="1:46" s="5" customFormat="1" ht="9.9499999999999993" customHeight="1">
      <c r="A415" s="48">
        <v>409</v>
      </c>
      <c r="B415" s="31" t="s">
        <v>71</v>
      </c>
      <c r="C415" s="1" t="s">
        <v>448</v>
      </c>
      <c r="D415" s="20"/>
      <c r="E415" s="20"/>
      <c r="F415" s="20"/>
      <c r="G415" s="20"/>
      <c r="H415" s="20"/>
      <c r="I415" s="20"/>
      <c r="J415" s="20"/>
      <c r="K415" s="20"/>
      <c r="L415" s="20"/>
      <c r="M415" s="164"/>
      <c r="N415" s="222">
        <v>415622</v>
      </c>
      <c r="O415" s="191">
        <v>420219</v>
      </c>
      <c r="P415" s="20">
        <v>435705</v>
      </c>
      <c r="Q415" s="20">
        <v>437274</v>
      </c>
      <c r="R415" s="20">
        <v>458033</v>
      </c>
      <c r="S415" s="20">
        <v>462636</v>
      </c>
      <c r="T415" s="20">
        <v>486676</v>
      </c>
      <c r="U415" s="20">
        <v>492341</v>
      </c>
      <c r="V415" s="20">
        <v>493501</v>
      </c>
      <c r="W415" s="20">
        <v>501168</v>
      </c>
      <c r="X415" s="20">
        <v>471719</v>
      </c>
      <c r="Y415" s="20">
        <v>468702</v>
      </c>
      <c r="Z415" s="20">
        <v>469400</v>
      </c>
      <c r="AA415" s="20">
        <v>471943</v>
      </c>
      <c r="AB415" s="21">
        <v>449493</v>
      </c>
      <c r="AC415" s="20">
        <v>449203</v>
      </c>
      <c r="AD415" s="20">
        <v>457217</v>
      </c>
      <c r="AE415" s="20">
        <v>449458</v>
      </c>
      <c r="AF415" s="20">
        <v>455788</v>
      </c>
      <c r="AG415" s="20">
        <v>461095</v>
      </c>
      <c r="AH415" s="20">
        <v>460610</v>
      </c>
      <c r="AI415" s="20">
        <v>461086</v>
      </c>
      <c r="AJ415" s="20">
        <v>459004</v>
      </c>
      <c r="AK415" s="20">
        <v>464829</v>
      </c>
      <c r="AL415" s="20">
        <v>467174</v>
      </c>
      <c r="AM415" s="20">
        <v>464788</v>
      </c>
      <c r="AN415" s="20"/>
      <c r="AO415" s="20"/>
      <c r="AP415" s="20"/>
      <c r="AQ415" s="36" t="s">
        <v>448</v>
      </c>
      <c r="AR415" s="36" t="s">
        <v>71</v>
      </c>
      <c r="AS415" s="71" t="s">
        <v>378</v>
      </c>
      <c r="AT415" s="71" t="s">
        <v>379</v>
      </c>
    </row>
    <row r="416" spans="1:46" s="5" customFormat="1" ht="9.9499999999999993" customHeight="1">
      <c r="A416" s="48">
        <v>410</v>
      </c>
      <c r="B416" s="31" t="s">
        <v>71</v>
      </c>
      <c r="C416" s="1" t="s">
        <v>449</v>
      </c>
      <c r="D416" s="20"/>
      <c r="E416" s="20"/>
      <c r="F416" s="20"/>
      <c r="G416" s="20"/>
      <c r="H416" s="20"/>
      <c r="I416" s="20"/>
      <c r="J416" s="20"/>
      <c r="K416" s="20"/>
      <c r="L416" s="20"/>
      <c r="M416" s="164"/>
      <c r="N416" s="222">
        <v>156695</v>
      </c>
      <c r="O416" s="191">
        <v>156830</v>
      </c>
      <c r="P416" s="20">
        <v>153674</v>
      </c>
      <c r="Q416" s="20">
        <v>149312</v>
      </c>
      <c r="R416" s="20">
        <v>150914</v>
      </c>
      <c r="S416" s="20">
        <v>141653</v>
      </c>
      <c r="T416" s="20">
        <v>151159</v>
      </c>
      <c r="U416" s="20">
        <v>164310</v>
      </c>
      <c r="V416" s="20">
        <v>170656</v>
      </c>
      <c r="W416" s="20">
        <v>164350.74400000001</v>
      </c>
      <c r="X416" s="20">
        <v>157199.89499999999</v>
      </c>
      <c r="Y416" s="20">
        <v>152609.50700000001</v>
      </c>
      <c r="Z416" s="20">
        <v>144766.34700000001</v>
      </c>
      <c r="AA416" s="20">
        <v>137079.04800000001</v>
      </c>
      <c r="AB416" s="21">
        <v>130521.952</v>
      </c>
      <c r="AC416" s="20">
        <v>132976</v>
      </c>
      <c r="AD416" s="20">
        <v>130358.74400000001</v>
      </c>
      <c r="AE416" s="20">
        <v>123313.11500000001</v>
      </c>
      <c r="AF416" s="20">
        <v>122157.913</v>
      </c>
      <c r="AG416" s="20">
        <v>117298.65300000001</v>
      </c>
      <c r="AH416" s="20">
        <v>116029.137</v>
      </c>
      <c r="AI416" s="20">
        <v>112722.822</v>
      </c>
      <c r="AJ416" s="20">
        <v>113586.00599999999</v>
      </c>
      <c r="AK416" s="20">
        <v>108689.93700000001</v>
      </c>
      <c r="AL416" s="20">
        <v>107050.556</v>
      </c>
      <c r="AM416" s="20">
        <v>104044</v>
      </c>
      <c r="AN416" s="20"/>
      <c r="AO416" s="20"/>
      <c r="AP416" s="20"/>
      <c r="AQ416" s="36" t="s">
        <v>449</v>
      </c>
      <c r="AR416" s="36" t="s">
        <v>71</v>
      </c>
      <c r="AS416" s="71" t="s">
        <v>378</v>
      </c>
      <c r="AT416" s="71" t="s">
        <v>379</v>
      </c>
    </row>
    <row r="417" spans="1:46" s="5" customFormat="1" ht="9.9499999999999993" customHeight="1">
      <c r="A417" s="48">
        <v>411</v>
      </c>
      <c r="B417" s="31" t="s">
        <v>71</v>
      </c>
      <c r="C417" s="1" t="s">
        <v>460</v>
      </c>
      <c r="D417" s="20"/>
      <c r="E417" s="20"/>
      <c r="F417" s="20"/>
      <c r="G417" s="20"/>
      <c r="H417" s="20"/>
      <c r="I417" s="20"/>
      <c r="J417" s="20"/>
      <c r="K417" s="20"/>
      <c r="L417" s="20"/>
      <c r="M417" s="164"/>
      <c r="N417" s="222">
        <v>1120</v>
      </c>
      <c r="O417" s="191">
        <v>1118</v>
      </c>
      <c r="P417" s="20">
        <v>1104</v>
      </c>
      <c r="Q417" s="20">
        <v>1103</v>
      </c>
      <c r="R417" s="20">
        <v>1106</v>
      </c>
      <c r="S417" s="20">
        <v>1105</v>
      </c>
      <c r="T417" s="20">
        <v>1152</v>
      </c>
      <c r="U417" s="20">
        <v>1153</v>
      </c>
      <c r="V417" s="20">
        <v>1162</v>
      </c>
      <c r="W417" s="20">
        <v>1159</v>
      </c>
      <c r="X417" s="20">
        <v>1185</v>
      </c>
      <c r="Y417" s="20">
        <v>1180</v>
      </c>
      <c r="Z417" s="20">
        <v>1166</v>
      </c>
      <c r="AA417" s="20">
        <v>1163</v>
      </c>
      <c r="AB417" s="21">
        <v>1146</v>
      </c>
      <c r="AC417" s="20">
        <v>1131</v>
      </c>
      <c r="AD417" s="20">
        <v>1115</v>
      </c>
      <c r="AE417" s="20">
        <v>1089</v>
      </c>
      <c r="AF417" s="20">
        <v>1033</v>
      </c>
      <c r="AG417" s="20">
        <v>994</v>
      </c>
      <c r="AH417" s="20">
        <v>976</v>
      </c>
      <c r="AI417" s="20">
        <v>1070</v>
      </c>
      <c r="AJ417" s="20">
        <v>1221</v>
      </c>
      <c r="AK417" s="20">
        <v>1259</v>
      </c>
      <c r="AL417" s="20">
        <v>975</v>
      </c>
      <c r="AM417" s="20">
        <v>963</v>
      </c>
      <c r="AN417" s="20"/>
      <c r="AO417" s="20"/>
      <c r="AP417" s="20"/>
      <c r="AQ417" s="36" t="s">
        <v>460</v>
      </c>
      <c r="AR417" s="36" t="s">
        <v>71</v>
      </c>
      <c r="AS417" s="71" t="s">
        <v>378</v>
      </c>
      <c r="AT417" s="71"/>
    </row>
    <row r="418" spans="1:46" s="5" customFormat="1" ht="9.9499999999999993" customHeight="1">
      <c r="A418" s="48">
        <v>412</v>
      </c>
      <c r="B418" s="31" t="s">
        <v>71</v>
      </c>
      <c r="C418" s="1" t="s">
        <v>176</v>
      </c>
      <c r="D418" s="20"/>
      <c r="E418" s="20"/>
      <c r="F418" s="20"/>
      <c r="G418" s="20"/>
      <c r="H418" s="20"/>
      <c r="I418" s="20"/>
      <c r="J418" s="20"/>
      <c r="K418" s="20"/>
      <c r="L418" s="20"/>
      <c r="M418" s="164"/>
      <c r="N418" s="223"/>
      <c r="O418" s="192"/>
      <c r="P418" s="19"/>
      <c r="Q418" s="19"/>
      <c r="R418" s="19"/>
      <c r="S418" s="19"/>
      <c r="T418" s="19">
        <v>10.3</v>
      </c>
      <c r="U418" s="19">
        <v>11</v>
      </c>
      <c r="V418" s="19">
        <v>12.1</v>
      </c>
      <c r="W418" s="19">
        <v>13.1</v>
      </c>
      <c r="X418" s="19">
        <v>14.3</v>
      </c>
      <c r="Y418" s="19">
        <v>15</v>
      </c>
      <c r="Z418" s="19">
        <v>15.9</v>
      </c>
      <c r="AA418" s="19">
        <v>16.8</v>
      </c>
      <c r="AB418" s="16">
        <v>17.600000000000001</v>
      </c>
      <c r="AC418" s="19">
        <v>19</v>
      </c>
      <c r="AD418" s="19">
        <v>19.600000000000001</v>
      </c>
      <c r="AE418" s="19">
        <v>20.3</v>
      </c>
      <c r="AF418" s="19">
        <v>20.3</v>
      </c>
      <c r="AG418" s="19">
        <v>20.5</v>
      </c>
      <c r="AH418" s="19">
        <v>20.8</v>
      </c>
      <c r="AI418" s="19">
        <v>20.6</v>
      </c>
      <c r="AJ418" s="19">
        <v>20.5</v>
      </c>
      <c r="AK418" s="19">
        <v>20.6</v>
      </c>
      <c r="AL418" s="19">
        <v>20.6</v>
      </c>
      <c r="AM418" s="19">
        <v>20.399999999999999</v>
      </c>
      <c r="AN418" s="19"/>
      <c r="AO418" s="19"/>
      <c r="AP418" s="19"/>
      <c r="AQ418" s="36" t="s">
        <v>176</v>
      </c>
      <c r="AR418" s="36" t="s">
        <v>71</v>
      </c>
      <c r="AS418" s="71" t="s">
        <v>378</v>
      </c>
      <c r="AT418" s="71"/>
    </row>
    <row r="419" spans="1:46" s="5" customFormat="1" ht="9.9499999999999993" customHeight="1">
      <c r="A419" s="48">
        <v>413</v>
      </c>
      <c r="B419" s="31" t="s">
        <v>71</v>
      </c>
      <c r="C419" s="54" t="s">
        <v>450</v>
      </c>
      <c r="D419" s="20"/>
      <c r="E419" s="20"/>
      <c r="F419" s="20"/>
      <c r="G419" s="20"/>
      <c r="H419" s="20"/>
      <c r="I419" s="20"/>
      <c r="J419" s="20"/>
      <c r="K419" s="20"/>
      <c r="L419" s="20"/>
      <c r="M419" s="164"/>
      <c r="N419" s="222"/>
      <c r="O419" s="191"/>
      <c r="P419" s="20"/>
      <c r="Q419" s="20"/>
      <c r="R419" s="20"/>
      <c r="S419" s="20"/>
      <c r="T419" s="19"/>
      <c r="U419" s="19"/>
      <c r="V419" s="19"/>
      <c r="W419" s="19"/>
      <c r="X419" s="19"/>
      <c r="Y419" s="19"/>
      <c r="Z419" s="19"/>
      <c r="AA419" s="19"/>
      <c r="AB419" s="16"/>
      <c r="AC419" s="19"/>
      <c r="AD419" s="19"/>
      <c r="AE419" s="19"/>
      <c r="AF419" s="19"/>
      <c r="AG419" s="19"/>
      <c r="AH419" s="19"/>
      <c r="AI419" s="19">
        <v>25.6</v>
      </c>
      <c r="AJ419" s="19">
        <v>33.799999999999997</v>
      </c>
      <c r="AK419" s="19">
        <v>37.200000000000003</v>
      </c>
      <c r="AL419" s="19">
        <v>22.3</v>
      </c>
      <c r="AM419" s="19">
        <v>22.2</v>
      </c>
      <c r="AN419" s="19"/>
      <c r="AO419" s="19"/>
      <c r="AP419" s="19"/>
      <c r="AQ419" s="36" t="s">
        <v>450</v>
      </c>
      <c r="AR419" s="36" t="s">
        <v>71</v>
      </c>
      <c r="AS419" s="71" t="s">
        <v>378</v>
      </c>
      <c r="AT419" s="71" t="s">
        <v>379</v>
      </c>
    </row>
    <row r="420" spans="1:46" s="5" customFormat="1" ht="9.9499999999999993" customHeight="1">
      <c r="A420" s="48">
        <v>414</v>
      </c>
      <c r="B420" s="31"/>
      <c r="C420" s="54"/>
      <c r="D420" s="20"/>
      <c r="E420" s="20"/>
      <c r="F420" s="20"/>
      <c r="G420" s="20"/>
      <c r="H420" s="20"/>
      <c r="I420" s="20"/>
      <c r="J420" s="20"/>
      <c r="K420" s="20"/>
      <c r="L420" s="20"/>
      <c r="M420" s="164"/>
      <c r="N420" s="222"/>
      <c r="O420" s="191"/>
      <c r="P420" s="20"/>
      <c r="Q420" s="20"/>
      <c r="R420" s="20"/>
      <c r="S420" s="20"/>
      <c r="T420" s="19"/>
      <c r="U420" s="19"/>
      <c r="V420" s="19"/>
      <c r="W420" s="19"/>
      <c r="X420" s="19"/>
      <c r="Y420" s="19"/>
      <c r="Z420" s="19"/>
      <c r="AA420" s="19"/>
      <c r="AB420" s="16"/>
      <c r="AC420" s="19"/>
      <c r="AD420" s="19"/>
      <c r="AE420" s="19"/>
      <c r="AF420" s="19"/>
      <c r="AG420" s="19"/>
      <c r="AH420" s="19"/>
      <c r="AI420" s="19"/>
      <c r="AJ420" s="19"/>
      <c r="AK420" s="19"/>
      <c r="AL420" s="19"/>
      <c r="AM420" s="19"/>
      <c r="AN420" s="19"/>
      <c r="AO420" s="19"/>
      <c r="AP420" s="19"/>
      <c r="AQ420" s="36"/>
      <c r="AR420" s="36"/>
      <c r="AS420" s="71"/>
      <c r="AT420" s="71"/>
    </row>
    <row r="421" spans="1:46" s="5" customFormat="1" ht="9.9499999999999993" customHeight="1">
      <c r="A421" s="48">
        <v>415</v>
      </c>
      <c r="B421" s="31" t="s">
        <v>113</v>
      </c>
      <c r="C421" s="8" t="s">
        <v>760</v>
      </c>
      <c r="D421" s="20"/>
      <c r="E421" s="20"/>
      <c r="F421" s="20"/>
      <c r="G421" s="20"/>
      <c r="H421" s="20"/>
      <c r="I421" s="20"/>
      <c r="J421" s="20"/>
      <c r="K421" s="20"/>
      <c r="L421" s="20"/>
      <c r="M421" s="164"/>
      <c r="N421" s="222"/>
      <c r="O421" s="191"/>
      <c r="P421" s="20">
        <v>5135.7830000000004</v>
      </c>
      <c r="Q421" s="20"/>
      <c r="R421" s="20"/>
      <c r="S421" s="20"/>
      <c r="T421" s="20"/>
      <c r="U421" s="20"/>
      <c r="V421" s="20"/>
      <c r="W421" s="20"/>
      <c r="X421" s="20">
        <v>7734</v>
      </c>
      <c r="Y421" s="20">
        <v>8192</v>
      </c>
      <c r="Z421" s="251">
        <f>(AA421-Y421)/2+Y421</f>
        <v>10102</v>
      </c>
      <c r="AA421" s="20">
        <v>12012</v>
      </c>
      <c r="AB421" s="20">
        <v>12114</v>
      </c>
      <c r="AC421" s="20">
        <v>11177</v>
      </c>
      <c r="AD421" s="20">
        <v>11192</v>
      </c>
      <c r="AE421" s="251">
        <f>(AF421-AD421)/2+AD421</f>
        <v>11226</v>
      </c>
      <c r="AF421" s="20">
        <v>11260</v>
      </c>
      <c r="AG421" s="251">
        <f>(AH421-AF421)/2+AF421</f>
        <v>10960.5</v>
      </c>
      <c r="AH421" s="20">
        <v>10661</v>
      </c>
      <c r="AI421" s="20">
        <v>9958</v>
      </c>
      <c r="AJ421" s="20">
        <v>10343</v>
      </c>
      <c r="AK421" s="21">
        <v>11168</v>
      </c>
      <c r="AL421" s="20"/>
      <c r="AM421" s="20"/>
      <c r="AN421" s="20"/>
      <c r="AO421" s="20"/>
      <c r="AP421" s="20"/>
      <c r="AQ421" s="41" t="s">
        <v>828</v>
      </c>
      <c r="AR421" s="41" t="s">
        <v>113</v>
      </c>
      <c r="AS421" s="71" t="s">
        <v>386</v>
      </c>
      <c r="AT421" s="71"/>
    </row>
    <row r="422" spans="1:46" s="5" customFormat="1" ht="9.9499999999999993" customHeight="1">
      <c r="A422" s="48">
        <v>416</v>
      </c>
      <c r="B422" s="31" t="s">
        <v>113</v>
      </c>
      <c r="C422" s="8" t="s">
        <v>761</v>
      </c>
      <c r="D422" s="20"/>
      <c r="E422" s="20"/>
      <c r="F422" s="20"/>
      <c r="G422" s="20"/>
      <c r="H422" s="20"/>
      <c r="I422" s="20"/>
      <c r="J422" s="20"/>
      <c r="K422" s="20"/>
      <c r="L422" s="20"/>
      <c r="M422" s="164"/>
      <c r="N422" s="222"/>
      <c r="O422" s="191"/>
      <c r="P422" s="20">
        <v>1075.396</v>
      </c>
      <c r="Q422" s="20"/>
      <c r="R422" s="20"/>
      <c r="S422" s="20"/>
      <c r="T422" s="20"/>
      <c r="U422" s="20"/>
      <c r="V422" s="20"/>
      <c r="W422" s="20"/>
      <c r="X422" s="20">
        <v>421</v>
      </c>
      <c r="Y422" s="20">
        <v>466</v>
      </c>
      <c r="Z422" s="251">
        <f>(AA422-Y422)/2+Y422</f>
        <v>386</v>
      </c>
      <c r="AA422" s="20">
        <v>306</v>
      </c>
      <c r="AB422" s="20">
        <v>294</v>
      </c>
      <c r="AC422" s="20">
        <v>240</v>
      </c>
      <c r="AD422" s="20">
        <v>215</v>
      </c>
      <c r="AE422" s="251">
        <f>(AF422-AD422)/2+AD422</f>
        <v>185.5</v>
      </c>
      <c r="AF422" s="20">
        <v>156</v>
      </c>
      <c r="AG422" s="251">
        <f>(AH422-AF422)/2+AF422</f>
        <v>135</v>
      </c>
      <c r="AH422" s="20">
        <v>114</v>
      </c>
      <c r="AI422" s="20">
        <v>221</v>
      </c>
      <c r="AJ422" s="20">
        <v>206</v>
      </c>
      <c r="AK422" s="21">
        <v>222</v>
      </c>
      <c r="AL422" s="20"/>
      <c r="AM422" s="20"/>
      <c r="AN422" s="20"/>
      <c r="AO422" s="20"/>
      <c r="AP422" s="20"/>
      <c r="AQ422" s="41" t="s">
        <v>761</v>
      </c>
      <c r="AR422" s="41" t="s">
        <v>113</v>
      </c>
      <c r="AS422" s="71" t="s">
        <v>386</v>
      </c>
      <c r="AT422" s="71"/>
    </row>
    <row r="423" spans="1:46" s="5" customFormat="1" ht="9.9499999999999993" customHeight="1">
      <c r="A423" s="48">
        <v>417</v>
      </c>
      <c r="B423" s="31" t="s">
        <v>354</v>
      </c>
      <c r="C423" s="1" t="s">
        <v>375</v>
      </c>
      <c r="D423" s="3"/>
      <c r="E423" s="31"/>
      <c r="F423" s="31"/>
      <c r="G423" s="31"/>
      <c r="H423" s="31"/>
      <c r="I423" s="3"/>
      <c r="J423" s="31"/>
      <c r="K423" s="31"/>
      <c r="L423" s="31"/>
      <c r="M423" s="167"/>
      <c r="N423" s="222">
        <v>7340.5564624999988</v>
      </c>
      <c r="O423" s="191">
        <v>7397.5058749999989</v>
      </c>
      <c r="P423" s="20">
        <v>7460.7829999999994</v>
      </c>
      <c r="Q423" s="20">
        <v>7468.8263999999999</v>
      </c>
      <c r="R423" s="20">
        <v>7476.8697999999995</v>
      </c>
      <c r="S423" s="20">
        <v>7484.9132</v>
      </c>
      <c r="T423" s="20">
        <v>7492.9565999999995</v>
      </c>
      <c r="U423" s="20">
        <v>7501</v>
      </c>
      <c r="V423" s="20">
        <v>7656.333333333333</v>
      </c>
      <c r="W423" s="20">
        <v>7811.666666666667</v>
      </c>
      <c r="X423" s="20">
        <v>7967</v>
      </c>
      <c r="Y423" s="20">
        <v>8488</v>
      </c>
      <c r="Z423" s="20">
        <v>8012</v>
      </c>
      <c r="AA423" s="20">
        <v>12172</v>
      </c>
      <c r="AB423" s="20">
        <v>12275</v>
      </c>
      <c r="AC423" s="20">
        <v>11376</v>
      </c>
      <c r="AD423" s="20">
        <v>11412</v>
      </c>
      <c r="AE423" s="20">
        <v>11172</v>
      </c>
      <c r="AF423" s="20">
        <v>11426</v>
      </c>
      <c r="AG423" s="20">
        <v>10851</v>
      </c>
      <c r="AH423" s="20">
        <v>10814</v>
      </c>
      <c r="AI423" s="20">
        <v>10123</v>
      </c>
      <c r="AJ423" s="20">
        <v>10515</v>
      </c>
      <c r="AK423" s="20">
        <v>11561</v>
      </c>
      <c r="AL423" s="20"/>
      <c r="AM423" s="20"/>
      <c r="AN423" s="20"/>
      <c r="AO423" s="20"/>
      <c r="AP423" s="20"/>
      <c r="AQ423" s="36" t="s">
        <v>375</v>
      </c>
      <c r="AR423" s="36" t="s">
        <v>354</v>
      </c>
      <c r="AS423" s="71" t="s">
        <v>385</v>
      </c>
      <c r="AT423" s="71"/>
    </row>
    <row r="424" spans="1:46" s="5" customFormat="1" ht="9.9499999999999993" customHeight="1">
      <c r="A424" s="48">
        <v>418</v>
      </c>
      <c r="B424" s="31" t="s">
        <v>354</v>
      </c>
      <c r="C424" s="1" t="s">
        <v>336</v>
      </c>
      <c r="D424" s="3"/>
      <c r="E424" s="31"/>
      <c r="F424" s="31"/>
      <c r="G424" s="31"/>
      <c r="H424" s="31"/>
      <c r="I424" s="3"/>
      <c r="J424" s="31"/>
      <c r="K424" s="31"/>
      <c r="L424" s="31"/>
      <c r="M424" s="167"/>
      <c r="N424" s="222">
        <v>121.4014375</v>
      </c>
      <c r="O424" s="191">
        <v>116.183125</v>
      </c>
      <c r="P424" s="20">
        <v>110.38500000000001</v>
      </c>
      <c r="Q424" s="20">
        <v>102.72572863821948</v>
      </c>
      <c r="R424" s="20">
        <v>95.066457276438953</v>
      </c>
      <c r="S424" s="20">
        <v>87.407185914658442</v>
      </c>
      <c r="T424" s="20">
        <v>79.747914552877916</v>
      </c>
      <c r="U424" s="20">
        <v>72.08864319109739</v>
      </c>
      <c r="V424" s="20">
        <v>69.392428794064926</v>
      </c>
      <c r="W424" s="20">
        <v>66.696214397032463</v>
      </c>
      <c r="X424" s="20">
        <v>64</v>
      </c>
      <c r="Y424" s="20">
        <v>81</v>
      </c>
      <c r="Z424" s="20">
        <v>44</v>
      </c>
      <c r="AA424" s="20">
        <v>36.9</v>
      </c>
      <c r="AB424" s="20">
        <v>46.899999999999991</v>
      </c>
      <c r="AC424" s="20">
        <v>17</v>
      </c>
      <c r="AD424" s="20">
        <v>21</v>
      </c>
      <c r="AE424" s="20">
        <v>21</v>
      </c>
      <c r="AF424" s="20">
        <v>14</v>
      </c>
      <c r="AG424" s="20">
        <v>17</v>
      </c>
      <c r="AH424" s="20">
        <v>16</v>
      </c>
      <c r="AI424" s="20">
        <v>15</v>
      </c>
      <c r="AJ424" s="20">
        <v>18</v>
      </c>
      <c r="AK424" s="20">
        <v>24</v>
      </c>
      <c r="AL424" s="20"/>
      <c r="AM424" s="20"/>
      <c r="AN424" s="20"/>
      <c r="AO424" s="20"/>
      <c r="AP424" s="20"/>
      <c r="AQ424" s="36" t="s">
        <v>336</v>
      </c>
      <c r="AR424" s="36" t="s">
        <v>354</v>
      </c>
      <c r="AS424" s="71" t="s">
        <v>385</v>
      </c>
      <c r="AT424" s="71"/>
    </row>
    <row r="425" spans="1:46" s="5" customFormat="1" ht="9.9499999999999993" customHeight="1">
      <c r="A425" s="48">
        <v>419</v>
      </c>
      <c r="B425" s="31" t="s">
        <v>354</v>
      </c>
      <c r="C425" s="1" t="s">
        <v>337</v>
      </c>
      <c r="D425" s="3"/>
      <c r="E425" s="31"/>
      <c r="F425" s="31"/>
      <c r="G425" s="31"/>
      <c r="H425" s="31"/>
      <c r="I425" s="3"/>
      <c r="J425" s="31"/>
      <c r="K425" s="31"/>
      <c r="L425" s="31"/>
      <c r="M425" s="167"/>
      <c r="N425" s="222">
        <v>3084.5500624999995</v>
      </c>
      <c r="O425" s="191">
        <v>3117.6818749999998</v>
      </c>
      <c r="P425" s="20">
        <v>3154.4949999999999</v>
      </c>
      <c r="Q425" s="20">
        <v>3167.1817999999998</v>
      </c>
      <c r="R425" s="20">
        <v>3179.8685999999998</v>
      </c>
      <c r="S425" s="20">
        <v>3192.5554000000002</v>
      </c>
      <c r="T425" s="20">
        <v>3205.2422000000001</v>
      </c>
      <c r="U425" s="20">
        <v>3217.9290000000001</v>
      </c>
      <c r="V425" s="20">
        <v>3294.9526666666666</v>
      </c>
      <c r="W425" s="20">
        <v>3371.9763333333335</v>
      </c>
      <c r="X425" s="20">
        <v>3449</v>
      </c>
      <c r="Y425" s="20">
        <v>3723</v>
      </c>
      <c r="Z425" s="20">
        <v>3647</v>
      </c>
      <c r="AA425" s="20">
        <v>7470</v>
      </c>
      <c r="AB425" s="20">
        <v>7569</v>
      </c>
      <c r="AC425" s="20">
        <v>6934</v>
      </c>
      <c r="AD425" s="20">
        <v>6803</v>
      </c>
      <c r="AE425" s="20">
        <v>7030</v>
      </c>
      <c r="AF425" s="20">
        <v>7220</v>
      </c>
      <c r="AG425" s="20">
        <v>6868</v>
      </c>
      <c r="AH425" s="20">
        <v>6640</v>
      </c>
      <c r="AI425" s="20">
        <v>4901</v>
      </c>
      <c r="AJ425" s="20">
        <v>5149</v>
      </c>
      <c r="AK425" s="20">
        <v>5277</v>
      </c>
      <c r="AL425" s="20"/>
      <c r="AM425" s="20"/>
      <c r="AN425" s="20"/>
      <c r="AO425" s="20"/>
      <c r="AP425" s="20"/>
      <c r="AQ425" s="36" t="s">
        <v>337</v>
      </c>
      <c r="AR425" s="36" t="s">
        <v>354</v>
      </c>
      <c r="AS425" s="71" t="s">
        <v>385</v>
      </c>
      <c r="AT425" s="71"/>
    </row>
    <row r="426" spans="1:46" s="5" customFormat="1" ht="9.9499999999999993" customHeight="1">
      <c r="A426" s="48">
        <v>420</v>
      </c>
      <c r="B426" s="31" t="s">
        <v>354</v>
      </c>
      <c r="C426" s="1" t="s">
        <v>338</v>
      </c>
      <c r="D426" s="3"/>
      <c r="E426" s="31"/>
      <c r="F426" s="31"/>
      <c r="G426" s="31"/>
      <c r="H426" s="31"/>
      <c r="I426" s="3"/>
      <c r="J426" s="31"/>
      <c r="K426" s="31"/>
      <c r="L426" s="31"/>
      <c r="M426" s="167"/>
      <c r="N426" s="222">
        <v>16.915812500000001</v>
      </c>
      <c r="O426" s="191">
        <v>18.014375000000001</v>
      </c>
      <c r="P426" s="20">
        <v>19.234999999999999</v>
      </c>
      <c r="Q426" s="20">
        <v>19.315213288346694</v>
      </c>
      <c r="R426" s="20">
        <v>19.395426576693385</v>
      </c>
      <c r="S426" s="20">
        <v>19.47563986504008</v>
      </c>
      <c r="T426" s="20">
        <v>19.555853153386771</v>
      </c>
      <c r="U426" s="20">
        <v>19.636066441733465</v>
      </c>
      <c r="V426" s="20">
        <v>22.757377627822311</v>
      </c>
      <c r="W426" s="20">
        <v>25.878688813911154</v>
      </c>
      <c r="X426" s="20">
        <v>29</v>
      </c>
      <c r="Y426" s="20">
        <v>26</v>
      </c>
      <c r="Z426" s="20">
        <v>24</v>
      </c>
      <c r="AA426" s="20">
        <v>32.940000000000005</v>
      </c>
      <c r="AB426" s="20">
        <v>39.25</v>
      </c>
      <c r="AC426" s="20">
        <v>40</v>
      </c>
      <c r="AD426" s="20">
        <v>35</v>
      </c>
      <c r="AE426" s="20">
        <v>30</v>
      </c>
      <c r="AF426" s="20">
        <v>41</v>
      </c>
      <c r="AG426" s="20">
        <v>35</v>
      </c>
      <c r="AH426" s="20">
        <v>33</v>
      </c>
      <c r="AI426" s="20">
        <v>42</v>
      </c>
      <c r="AJ426" s="20">
        <v>23</v>
      </c>
      <c r="AK426" s="20">
        <v>26</v>
      </c>
      <c r="AL426" s="20"/>
      <c r="AM426" s="20"/>
      <c r="AN426" s="20"/>
      <c r="AO426" s="20"/>
      <c r="AP426" s="20"/>
      <c r="AQ426" s="36" t="s">
        <v>338</v>
      </c>
      <c r="AR426" s="36" t="s">
        <v>354</v>
      </c>
      <c r="AS426" s="71" t="s">
        <v>385</v>
      </c>
      <c r="AT426" s="71"/>
    </row>
    <row r="427" spans="1:46" s="5" customFormat="1" ht="9.9499999999999993" customHeight="1">
      <c r="A427" s="48">
        <v>421</v>
      </c>
      <c r="B427" s="31" t="s">
        <v>354</v>
      </c>
      <c r="C427" s="1" t="s">
        <v>339</v>
      </c>
      <c r="D427" s="3"/>
      <c r="E427" s="31"/>
      <c r="F427" s="31"/>
      <c r="G427" s="31"/>
      <c r="H427" s="31"/>
      <c r="I427" s="3"/>
      <c r="J427" s="107"/>
      <c r="K427" s="107"/>
      <c r="L427" s="107"/>
      <c r="M427" s="175"/>
      <c r="N427" s="227">
        <v>1.4607500000000002</v>
      </c>
      <c r="O427" s="197">
        <v>1.7825000000000002</v>
      </c>
      <c r="P427" s="17">
        <v>2.14</v>
      </c>
      <c r="Q427" s="17">
        <v>2.2895243955109081</v>
      </c>
      <c r="R427" s="17">
        <v>2.4390487910218162</v>
      </c>
      <c r="S427" s="17">
        <v>2.5885731865327246</v>
      </c>
      <c r="T427" s="17">
        <v>2.7380975820436326</v>
      </c>
      <c r="U427" s="17">
        <v>2.8876219775545406</v>
      </c>
      <c r="V427" s="17">
        <v>3.5917479850363603</v>
      </c>
      <c r="W427" s="17">
        <v>4.2958739925181799</v>
      </c>
      <c r="X427" s="17">
        <v>5</v>
      </c>
      <c r="Y427" s="17">
        <v>9</v>
      </c>
      <c r="Z427" s="17">
        <v>8</v>
      </c>
      <c r="AA427" s="17">
        <v>6.1</v>
      </c>
      <c r="AB427" s="17">
        <v>6.1800000000000006</v>
      </c>
      <c r="AC427" s="17">
        <v>6</v>
      </c>
      <c r="AD427" s="17">
        <v>21</v>
      </c>
      <c r="AE427" s="17">
        <v>3</v>
      </c>
      <c r="AF427" s="17">
        <v>19</v>
      </c>
      <c r="AG427" s="17">
        <v>7</v>
      </c>
      <c r="AH427" s="17">
        <v>17</v>
      </c>
      <c r="AI427" s="17">
        <v>28</v>
      </c>
      <c r="AJ427" s="17">
        <v>6</v>
      </c>
      <c r="AK427" s="17">
        <v>5</v>
      </c>
      <c r="AL427" s="17"/>
      <c r="AM427" s="17"/>
      <c r="AN427" s="17"/>
      <c r="AO427" s="17"/>
      <c r="AP427" s="17"/>
      <c r="AQ427" s="36" t="s">
        <v>339</v>
      </c>
      <c r="AR427" s="36" t="s">
        <v>354</v>
      </c>
      <c r="AS427" s="71" t="s">
        <v>385</v>
      </c>
      <c r="AT427" s="71"/>
    </row>
    <row r="428" spans="1:46" s="5" customFormat="1" ht="9.9499999999999993" customHeight="1">
      <c r="A428" s="48">
        <v>422</v>
      </c>
      <c r="B428" s="31" t="s">
        <v>354</v>
      </c>
      <c r="C428" s="1" t="s">
        <v>340</v>
      </c>
      <c r="D428" s="3"/>
      <c r="E428" s="31"/>
      <c r="F428" s="31"/>
      <c r="G428" s="31"/>
      <c r="H428" s="31"/>
      <c r="I428" s="3"/>
      <c r="J428" s="107"/>
      <c r="K428" s="107"/>
      <c r="L428" s="107"/>
      <c r="M428" s="175"/>
      <c r="N428" s="227">
        <v>2.4097124999999999</v>
      </c>
      <c r="O428" s="197">
        <v>2.4633750000000001</v>
      </c>
      <c r="P428" s="17">
        <v>2.5230000000000001</v>
      </c>
      <c r="Q428" s="17">
        <v>2.4697968670062465</v>
      </c>
      <c r="R428" s="17">
        <v>2.4165937340124932</v>
      </c>
      <c r="S428" s="17">
        <v>2.3633906010187395</v>
      </c>
      <c r="T428" s="17">
        <v>2.3101874680249863</v>
      </c>
      <c r="U428" s="17">
        <v>2.2569843350312326</v>
      </c>
      <c r="V428" s="17">
        <v>2.5046562233541549</v>
      </c>
      <c r="W428" s="17">
        <v>2.7523281116770777</v>
      </c>
      <c r="X428" s="17">
        <v>3</v>
      </c>
      <c r="Y428" s="17">
        <v>3</v>
      </c>
      <c r="Z428" s="17">
        <v>5</v>
      </c>
      <c r="AA428" s="17">
        <v>7.1049999999999995</v>
      </c>
      <c r="AB428" s="17">
        <v>6.9170000000000007</v>
      </c>
      <c r="AC428" s="17">
        <v>7</v>
      </c>
      <c r="AD428" s="17">
        <v>8</v>
      </c>
      <c r="AE428" s="17">
        <v>5</v>
      </c>
      <c r="AF428" s="17">
        <v>8</v>
      </c>
      <c r="AG428" s="17">
        <v>5</v>
      </c>
      <c r="AH428" s="17">
        <v>6</v>
      </c>
      <c r="AI428" s="17">
        <v>7</v>
      </c>
      <c r="AJ428" s="17">
        <v>9</v>
      </c>
      <c r="AK428" s="17">
        <v>13</v>
      </c>
      <c r="AL428" s="17"/>
      <c r="AM428" s="17"/>
      <c r="AN428" s="17"/>
      <c r="AO428" s="17"/>
      <c r="AP428" s="17"/>
      <c r="AQ428" s="36" t="s">
        <v>340</v>
      </c>
      <c r="AR428" s="36" t="s">
        <v>354</v>
      </c>
      <c r="AS428" s="71" t="s">
        <v>385</v>
      </c>
      <c r="AT428" s="71"/>
    </row>
    <row r="429" spans="1:46" s="5" customFormat="1" ht="9.9499999999999993" customHeight="1">
      <c r="A429" s="48">
        <v>423</v>
      </c>
      <c r="B429" s="31" t="s">
        <v>354</v>
      </c>
      <c r="C429" s="1" t="s">
        <v>341</v>
      </c>
      <c r="D429" s="3"/>
      <c r="E429" s="31"/>
      <c r="F429" s="31"/>
      <c r="G429" s="31"/>
      <c r="H429" s="31"/>
      <c r="I429" s="3"/>
      <c r="J429" s="31"/>
      <c r="K429" s="31"/>
      <c r="L429" s="31"/>
      <c r="M429" s="167"/>
      <c r="N429" s="222">
        <v>55.851050000000008</v>
      </c>
      <c r="O429" s="191">
        <v>59.955500000000008</v>
      </c>
      <c r="P429" s="20">
        <v>64.516000000000005</v>
      </c>
      <c r="Q429" s="20">
        <v>65.080837103967042</v>
      </c>
      <c r="R429" s="20">
        <v>65.645674207934078</v>
      </c>
      <c r="S429" s="20">
        <v>66.210511311901115</v>
      </c>
      <c r="T429" s="20">
        <v>66.775348415868152</v>
      </c>
      <c r="U429" s="20">
        <v>67.340185519835188</v>
      </c>
      <c r="V429" s="20">
        <v>78.560123679890125</v>
      </c>
      <c r="W429" s="20">
        <v>89.780061839945063</v>
      </c>
      <c r="X429" s="20">
        <v>101</v>
      </c>
      <c r="Y429" s="20">
        <v>87</v>
      </c>
      <c r="Z429" s="20">
        <v>83</v>
      </c>
      <c r="AA429" s="20">
        <v>100</v>
      </c>
      <c r="AB429" s="20">
        <v>97.389999999999986</v>
      </c>
      <c r="AC429" s="20">
        <v>97</v>
      </c>
      <c r="AD429" s="20">
        <v>98</v>
      </c>
      <c r="AE429" s="20">
        <v>138</v>
      </c>
      <c r="AF429" s="20">
        <v>117</v>
      </c>
      <c r="AG429" s="20">
        <v>101</v>
      </c>
      <c r="AH429" s="20">
        <v>110</v>
      </c>
      <c r="AI429" s="20">
        <v>121</v>
      </c>
      <c r="AJ429" s="20">
        <v>155</v>
      </c>
      <c r="AK429" s="20">
        <v>165</v>
      </c>
      <c r="AL429" s="20"/>
      <c r="AM429" s="20"/>
      <c r="AN429" s="20"/>
      <c r="AO429" s="20"/>
      <c r="AP429" s="20"/>
      <c r="AQ429" s="36" t="s">
        <v>341</v>
      </c>
      <c r="AR429" s="36" t="s">
        <v>354</v>
      </c>
      <c r="AS429" s="71" t="s">
        <v>385</v>
      </c>
      <c r="AT429" s="71"/>
    </row>
    <row r="430" spans="1:46" s="5" customFormat="1" ht="9.9499999999999993" customHeight="1">
      <c r="A430" s="48">
        <v>424</v>
      </c>
      <c r="B430" s="31" t="s">
        <v>354</v>
      </c>
      <c r="C430" s="1" t="s">
        <v>342</v>
      </c>
      <c r="D430" s="3"/>
      <c r="E430" s="31"/>
      <c r="F430" s="31"/>
      <c r="G430" s="31"/>
      <c r="H430" s="31"/>
      <c r="I430" s="3"/>
      <c r="J430" s="31"/>
      <c r="K430" s="31"/>
      <c r="L430" s="31"/>
      <c r="M430" s="167"/>
      <c r="N430" s="222">
        <v>23.318337499999998</v>
      </c>
      <c r="O430" s="191">
        <v>23.562124999999998</v>
      </c>
      <c r="P430" s="20">
        <v>23.832999999999998</v>
      </c>
      <c r="Q430" s="20">
        <v>23.145014127306204</v>
      </c>
      <c r="R430" s="20">
        <v>22.45702825461241</v>
      </c>
      <c r="S430" s="20">
        <v>21.769042381918613</v>
      </c>
      <c r="T430" s="20">
        <v>21.081056509224819</v>
      </c>
      <c r="U430" s="20">
        <v>20.393070636531025</v>
      </c>
      <c r="V430" s="20">
        <v>22.262047091020683</v>
      </c>
      <c r="W430" s="20">
        <v>24.131023545510342</v>
      </c>
      <c r="X430" s="20">
        <v>26</v>
      </c>
      <c r="Y430" s="20">
        <v>28</v>
      </c>
      <c r="Z430" s="20">
        <v>26</v>
      </c>
      <c r="AA430" s="20">
        <v>39.75</v>
      </c>
      <c r="AB430" s="20">
        <v>38.58</v>
      </c>
      <c r="AC430" s="20">
        <v>39</v>
      </c>
      <c r="AD430" s="20">
        <v>43</v>
      </c>
      <c r="AE430" s="20">
        <v>25</v>
      </c>
      <c r="AF430" s="20">
        <v>33.619999999999997</v>
      </c>
      <c r="AG430" s="20">
        <v>23</v>
      </c>
      <c r="AH430" s="20">
        <v>37</v>
      </c>
      <c r="AI430" s="20">
        <v>36</v>
      </c>
      <c r="AJ430" s="20">
        <v>27</v>
      </c>
      <c r="AK430" s="20">
        <v>30</v>
      </c>
      <c r="AL430" s="20"/>
      <c r="AM430" s="20"/>
      <c r="AN430" s="20"/>
      <c r="AO430" s="20"/>
      <c r="AP430" s="20"/>
      <c r="AQ430" s="36" t="s">
        <v>342</v>
      </c>
      <c r="AR430" s="36" t="s">
        <v>354</v>
      </c>
      <c r="AS430" s="71" t="s">
        <v>385</v>
      </c>
      <c r="AT430" s="71"/>
    </row>
    <row r="431" spans="1:46" s="5" customFormat="1" ht="9.9499999999999993" customHeight="1">
      <c r="A431" s="48">
        <v>425</v>
      </c>
      <c r="B431" s="31" t="s">
        <v>354</v>
      </c>
      <c r="C431" s="1" t="s">
        <v>343</v>
      </c>
      <c r="D431" s="3"/>
      <c r="E431" s="31"/>
      <c r="F431" s="31"/>
      <c r="G431" s="31"/>
      <c r="H431" s="31"/>
      <c r="I431" s="3"/>
      <c r="J431" s="31"/>
      <c r="K431" s="31"/>
      <c r="L431" s="31"/>
      <c r="M431" s="167"/>
      <c r="N431" s="222">
        <v>320.41830000000004</v>
      </c>
      <c r="O431" s="191">
        <v>304.65300000000002</v>
      </c>
      <c r="P431" s="20">
        <v>287.13600000000002</v>
      </c>
      <c r="Q431" s="20">
        <v>265.66839942597642</v>
      </c>
      <c r="R431" s="20">
        <v>244.20079885195278</v>
      </c>
      <c r="S431" s="20">
        <v>222.73319827792915</v>
      </c>
      <c r="T431" s="20">
        <v>201.26559770390554</v>
      </c>
      <c r="U431" s="20">
        <v>179.79799712988191</v>
      </c>
      <c r="V431" s="20">
        <v>168.86533141992126</v>
      </c>
      <c r="W431" s="20">
        <v>157.93266570996065</v>
      </c>
      <c r="X431" s="20">
        <v>147</v>
      </c>
      <c r="Y431" s="20">
        <v>152</v>
      </c>
      <c r="Z431" s="20">
        <v>130</v>
      </c>
      <c r="AA431" s="20">
        <v>225.8</v>
      </c>
      <c r="AB431" s="20">
        <v>223.5</v>
      </c>
      <c r="AC431" s="20">
        <v>221</v>
      </c>
      <c r="AD431" s="20">
        <v>212</v>
      </c>
      <c r="AE431" s="20">
        <v>234</v>
      </c>
      <c r="AF431" s="20">
        <v>225</v>
      </c>
      <c r="AG431" s="20">
        <v>189</v>
      </c>
      <c r="AH431" s="20">
        <v>215</v>
      </c>
      <c r="AI431" s="20">
        <v>234</v>
      </c>
      <c r="AJ431" s="20">
        <v>232</v>
      </c>
      <c r="AK431" s="20">
        <v>336</v>
      </c>
      <c r="AL431" s="20"/>
      <c r="AM431" s="20"/>
      <c r="AN431" s="20"/>
      <c r="AO431" s="20"/>
      <c r="AP431" s="20"/>
      <c r="AQ431" s="36" t="s">
        <v>343</v>
      </c>
      <c r="AR431" s="36" t="s">
        <v>354</v>
      </c>
      <c r="AS431" s="71" t="s">
        <v>385</v>
      </c>
      <c r="AT431" s="71"/>
    </row>
    <row r="432" spans="1:46" s="5" customFormat="1" ht="9.9499999999999993" customHeight="1">
      <c r="A432" s="48">
        <v>426</v>
      </c>
      <c r="B432" s="31" t="s">
        <v>354</v>
      </c>
      <c r="C432" s="1" t="s">
        <v>344</v>
      </c>
      <c r="D432" s="3"/>
      <c r="E432" s="31"/>
      <c r="F432" s="31"/>
      <c r="G432" s="31"/>
      <c r="H432" s="31"/>
      <c r="I432" s="3"/>
      <c r="J432" s="107"/>
      <c r="K432" s="107"/>
      <c r="L432" s="107"/>
      <c r="M432" s="175"/>
      <c r="N432" s="227">
        <v>0.48406249999999995</v>
      </c>
      <c r="O432" s="197">
        <v>0.62187499999999996</v>
      </c>
      <c r="P432" s="17">
        <v>0.77500000000000002</v>
      </c>
      <c r="Q432" s="17">
        <v>0.84415305069372903</v>
      </c>
      <c r="R432" s="17">
        <v>0.91330610138745794</v>
      </c>
      <c r="S432" s="17">
        <v>0.98245915208118695</v>
      </c>
      <c r="T432" s="17">
        <v>1.051612202774916</v>
      </c>
      <c r="U432" s="17">
        <v>1.120765253468645</v>
      </c>
      <c r="V432" s="17">
        <v>1.4138435023124301</v>
      </c>
      <c r="W432" s="17">
        <v>1.7069217511562149</v>
      </c>
      <c r="X432" s="17">
        <v>2</v>
      </c>
      <c r="Y432" s="17">
        <v>2</v>
      </c>
      <c r="Z432" s="17">
        <v>2</v>
      </c>
      <c r="AA432" s="17">
        <v>2.0799999999999996</v>
      </c>
      <c r="AB432" s="17">
        <v>1.65</v>
      </c>
      <c r="AC432" s="17">
        <v>1</v>
      </c>
      <c r="AD432" s="17">
        <v>2</v>
      </c>
      <c r="AE432" s="17">
        <v>2</v>
      </c>
      <c r="AF432" s="17">
        <v>2</v>
      </c>
      <c r="AG432" s="17">
        <v>2</v>
      </c>
      <c r="AH432" s="17">
        <v>3</v>
      </c>
      <c r="AI432" s="17">
        <v>3</v>
      </c>
      <c r="AJ432" s="17">
        <v>2</v>
      </c>
      <c r="AK432" s="17">
        <v>1</v>
      </c>
      <c r="AL432" s="17"/>
      <c r="AM432" s="17"/>
      <c r="AN432" s="17"/>
      <c r="AO432" s="17"/>
      <c r="AP432" s="17"/>
      <c r="AQ432" s="36" t="s">
        <v>344</v>
      </c>
      <c r="AR432" s="36" t="s">
        <v>354</v>
      </c>
      <c r="AS432" s="71" t="s">
        <v>385</v>
      </c>
      <c r="AT432" s="71"/>
    </row>
    <row r="433" spans="1:46" s="5" customFormat="1" ht="9.9499999999999993" customHeight="1">
      <c r="A433" s="48">
        <v>427</v>
      </c>
      <c r="B433" s="31" t="s">
        <v>354</v>
      </c>
      <c r="C433" s="1" t="s">
        <v>345</v>
      </c>
      <c r="D433" s="3"/>
      <c r="E433" s="31"/>
      <c r="F433" s="31"/>
      <c r="G433" s="31"/>
      <c r="H433" s="31"/>
      <c r="I433" s="3"/>
      <c r="J433" s="31"/>
      <c r="K433" s="31"/>
      <c r="L433" s="31"/>
      <c r="M433" s="167"/>
      <c r="N433" s="222">
        <v>71.101212500000003</v>
      </c>
      <c r="O433" s="191">
        <v>69.728375</v>
      </c>
      <c r="P433" s="20">
        <v>68.203000000000003</v>
      </c>
      <c r="Q433" s="20">
        <v>64.775197386918535</v>
      </c>
      <c r="R433" s="20">
        <v>61.347394773837081</v>
      </c>
      <c r="S433" s="20">
        <v>57.91959216075562</v>
      </c>
      <c r="T433" s="20">
        <v>54.491789547674159</v>
      </c>
      <c r="U433" s="20">
        <v>51.063986934592698</v>
      </c>
      <c r="V433" s="20">
        <v>52.709324623061796</v>
      </c>
      <c r="W433" s="20">
        <v>54.354662311530902</v>
      </c>
      <c r="X433" s="20">
        <v>56</v>
      </c>
      <c r="Y433" s="20">
        <v>54</v>
      </c>
      <c r="Z433" s="20">
        <v>80</v>
      </c>
      <c r="AA433" s="20">
        <v>95.3</v>
      </c>
      <c r="AB433" s="20">
        <v>99.899999999999991</v>
      </c>
      <c r="AC433" s="20">
        <v>94</v>
      </c>
      <c r="AD433" s="20">
        <v>94</v>
      </c>
      <c r="AE433" s="20">
        <v>94</v>
      </c>
      <c r="AF433" s="20">
        <v>100</v>
      </c>
      <c r="AG433" s="20">
        <v>72</v>
      </c>
      <c r="AH433" s="20">
        <v>107</v>
      </c>
      <c r="AI433" s="20">
        <v>82</v>
      </c>
      <c r="AJ433" s="20">
        <v>60</v>
      </c>
      <c r="AK433" s="20">
        <v>165</v>
      </c>
      <c r="AL433" s="20"/>
      <c r="AM433" s="20"/>
      <c r="AN433" s="20"/>
      <c r="AO433" s="20"/>
      <c r="AP433" s="20"/>
      <c r="AQ433" s="36" t="s">
        <v>345</v>
      </c>
      <c r="AR433" s="36" t="s">
        <v>354</v>
      </c>
      <c r="AS433" s="71" t="s">
        <v>385</v>
      </c>
      <c r="AT433" s="71"/>
    </row>
    <row r="434" spans="1:46" s="5" customFormat="1" ht="9.9499999999999993" customHeight="1">
      <c r="A434" s="48">
        <v>428</v>
      </c>
      <c r="B434" s="31" t="s">
        <v>354</v>
      </c>
      <c r="C434" s="1" t="s">
        <v>346</v>
      </c>
      <c r="D434" s="3"/>
      <c r="E434" s="31"/>
      <c r="F434" s="31"/>
      <c r="G434" s="31"/>
      <c r="H434" s="31"/>
      <c r="I434" s="3"/>
      <c r="J434" s="107"/>
      <c r="K434" s="107"/>
      <c r="L434" s="107"/>
      <c r="M434" s="175"/>
      <c r="N434" s="227">
        <v>0.87501249999999997</v>
      </c>
      <c r="O434" s="197">
        <v>0.88637500000000002</v>
      </c>
      <c r="P434" s="17">
        <v>0.89900000000000002</v>
      </c>
      <c r="Q434" s="17">
        <v>0.87457536351586962</v>
      </c>
      <c r="R434" s="17">
        <v>0.85015072703173933</v>
      </c>
      <c r="S434" s="17">
        <v>0.82572609054760893</v>
      </c>
      <c r="T434" s="17">
        <v>0.80130145406347864</v>
      </c>
      <c r="U434" s="17">
        <v>0.77687681757934823</v>
      </c>
      <c r="V434" s="17">
        <v>0.85125121171956553</v>
      </c>
      <c r="W434" s="17">
        <v>0.92562560585978271</v>
      </c>
      <c r="X434" s="17">
        <v>1</v>
      </c>
      <c r="Y434" s="17">
        <v>1</v>
      </c>
      <c r="Z434" s="17">
        <v>1</v>
      </c>
      <c r="AA434" s="17">
        <v>1.4530000000000001</v>
      </c>
      <c r="AB434" s="17">
        <v>1</v>
      </c>
      <c r="AC434" s="17">
        <v>1</v>
      </c>
      <c r="AD434" s="17">
        <v>1</v>
      </c>
      <c r="AE434" s="17">
        <v>2</v>
      </c>
      <c r="AF434" s="17">
        <v>1</v>
      </c>
      <c r="AG434" s="17">
        <v>1</v>
      </c>
      <c r="AH434" s="17">
        <v>1</v>
      </c>
      <c r="AI434" s="17">
        <v>1</v>
      </c>
      <c r="AJ434" s="17">
        <v>8</v>
      </c>
      <c r="AK434" s="17">
        <v>7</v>
      </c>
      <c r="AL434" s="17"/>
      <c r="AM434" s="17"/>
      <c r="AN434" s="17"/>
      <c r="AO434" s="17"/>
      <c r="AP434" s="17"/>
      <c r="AQ434" s="36" t="s">
        <v>346</v>
      </c>
      <c r="AR434" s="36" t="s">
        <v>354</v>
      </c>
      <c r="AS434" s="71" t="s">
        <v>385</v>
      </c>
      <c r="AT434" s="71"/>
    </row>
    <row r="435" spans="1:46" s="5" customFormat="1" ht="9.9499999999999993" customHeight="1">
      <c r="A435" s="48">
        <v>429</v>
      </c>
      <c r="B435" s="31" t="s">
        <v>354</v>
      </c>
      <c r="C435" s="1" t="s">
        <v>347</v>
      </c>
      <c r="D435" s="3"/>
      <c r="E435" s="31"/>
      <c r="F435" s="31"/>
      <c r="G435" s="31"/>
      <c r="H435" s="31"/>
      <c r="I435" s="3"/>
      <c r="J435" s="31"/>
      <c r="K435" s="31"/>
      <c r="L435" s="31"/>
      <c r="M435" s="167"/>
      <c r="N435" s="222">
        <v>218.252375</v>
      </c>
      <c r="O435" s="191">
        <v>211.41125</v>
      </c>
      <c r="P435" s="20">
        <v>203.81</v>
      </c>
      <c r="Q435" s="20">
        <v>190.05160000000001</v>
      </c>
      <c r="R435" s="20">
        <v>176.29320000000001</v>
      </c>
      <c r="S435" s="20">
        <v>162.53480000000002</v>
      </c>
      <c r="T435" s="20">
        <v>148.7764</v>
      </c>
      <c r="U435" s="20">
        <v>135.018</v>
      </c>
      <c r="V435" s="20">
        <v>137.67866666666666</v>
      </c>
      <c r="W435" s="20">
        <v>140.33933333333334</v>
      </c>
      <c r="X435" s="20">
        <v>143</v>
      </c>
      <c r="Y435" s="20">
        <v>154</v>
      </c>
      <c r="Z435" s="20">
        <v>136</v>
      </c>
      <c r="AA435" s="20">
        <v>165.4</v>
      </c>
      <c r="AB435" s="20">
        <v>166</v>
      </c>
      <c r="AC435" s="20">
        <v>164</v>
      </c>
      <c r="AD435" s="20">
        <v>193</v>
      </c>
      <c r="AE435" s="20">
        <v>99</v>
      </c>
      <c r="AF435" s="20">
        <v>142</v>
      </c>
      <c r="AG435" s="20">
        <v>70</v>
      </c>
      <c r="AH435" s="20">
        <v>124</v>
      </c>
      <c r="AI435" s="20">
        <v>161</v>
      </c>
      <c r="AJ435" s="20">
        <v>95</v>
      </c>
      <c r="AK435" s="20">
        <v>151</v>
      </c>
      <c r="AL435" s="20"/>
      <c r="AM435" s="20"/>
      <c r="AN435" s="20"/>
      <c r="AO435" s="20"/>
      <c r="AP435" s="20"/>
      <c r="AQ435" s="36" t="s">
        <v>347</v>
      </c>
      <c r="AR435" s="36" t="s">
        <v>354</v>
      </c>
      <c r="AS435" s="71" t="s">
        <v>385</v>
      </c>
      <c r="AT435" s="71"/>
    </row>
    <row r="436" spans="1:46" s="5" customFormat="1" ht="9.9499999999999993" customHeight="1">
      <c r="A436" s="48">
        <v>430</v>
      </c>
      <c r="B436" s="31" t="s">
        <v>354</v>
      </c>
      <c r="C436" s="1" t="s">
        <v>348</v>
      </c>
      <c r="D436" s="3"/>
      <c r="E436" s="31"/>
      <c r="F436" s="31"/>
      <c r="G436" s="31"/>
      <c r="H436" s="31"/>
      <c r="I436" s="3"/>
      <c r="J436" s="31"/>
      <c r="K436" s="31"/>
      <c r="L436" s="31"/>
      <c r="M436" s="167"/>
      <c r="N436" s="222">
        <v>24.365337500000003</v>
      </c>
      <c r="O436" s="191">
        <v>31.332125000000001</v>
      </c>
      <c r="P436" s="20">
        <v>39.073</v>
      </c>
      <c r="Q436" s="20">
        <v>42.572669089237806</v>
      </c>
      <c r="R436" s="20">
        <v>46.072338178475619</v>
      </c>
      <c r="S436" s="20">
        <v>49.572007267713424</v>
      </c>
      <c r="T436" s="20">
        <v>53.07167635695123</v>
      </c>
      <c r="U436" s="20">
        <v>56.571345446189042</v>
      </c>
      <c r="V436" s="20">
        <v>71.380896964126023</v>
      </c>
      <c r="W436" s="20">
        <v>86.190448482063019</v>
      </c>
      <c r="X436" s="20">
        <v>101</v>
      </c>
      <c r="Y436" s="20">
        <v>105</v>
      </c>
      <c r="Z436" s="20">
        <v>86</v>
      </c>
      <c r="AA436" s="20">
        <v>117.3</v>
      </c>
      <c r="AB436" s="20">
        <v>108.60000000000001</v>
      </c>
      <c r="AC436" s="20">
        <v>113</v>
      </c>
      <c r="AD436" s="20">
        <v>123</v>
      </c>
      <c r="AE436" s="20">
        <v>104</v>
      </c>
      <c r="AF436" s="20">
        <v>110</v>
      </c>
      <c r="AG436" s="20">
        <v>95</v>
      </c>
      <c r="AH436" s="20">
        <v>102</v>
      </c>
      <c r="AI436" s="20">
        <v>154</v>
      </c>
      <c r="AJ436" s="20">
        <v>161</v>
      </c>
      <c r="AK436" s="20">
        <v>194</v>
      </c>
      <c r="AL436" s="20"/>
      <c r="AM436" s="20"/>
      <c r="AN436" s="20"/>
      <c r="AO436" s="20"/>
      <c r="AP436" s="20"/>
      <c r="AQ436" s="36" t="s">
        <v>348</v>
      </c>
      <c r="AR436" s="36" t="s">
        <v>354</v>
      </c>
      <c r="AS436" s="71" t="s">
        <v>385</v>
      </c>
      <c r="AT436" s="71"/>
    </row>
    <row r="437" spans="1:46" s="5" customFormat="1" ht="9.9499999999999993" customHeight="1">
      <c r="A437" s="48">
        <v>431</v>
      </c>
      <c r="B437" s="31" t="s">
        <v>354</v>
      </c>
      <c r="C437" s="1" t="s">
        <v>349</v>
      </c>
      <c r="D437" s="3"/>
      <c r="E437" s="31"/>
      <c r="F437" s="31"/>
      <c r="G437" s="31"/>
      <c r="H437" s="31"/>
      <c r="I437" s="3"/>
      <c r="J437" s="31"/>
      <c r="K437" s="31"/>
      <c r="L437" s="31"/>
      <c r="M437" s="167"/>
      <c r="N437" s="222">
        <v>145.1852375</v>
      </c>
      <c r="O437" s="191">
        <v>150.441125</v>
      </c>
      <c r="P437" s="20">
        <v>156.28100000000001</v>
      </c>
      <c r="Q437" s="20">
        <v>152.0284</v>
      </c>
      <c r="R437" s="20">
        <v>147.7758</v>
      </c>
      <c r="S437" s="20">
        <v>143.5232</v>
      </c>
      <c r="T437" s="20">
        <v>139.2706</v>
      </c>
      <c r="U437" s="20">
        <v>135.018</v>
      </c>
      <c r="V437" s="20">
        <v>157.67866666666666</v>
      </c>
      <c r="W437" s="20">
        <v>180.33933333333334</v>
      </c>
      <c r="X437" s="20">
        <v>203</v>
      </c>
      <c r="Y437" s="20">
        <v>215</v>
      </c>
      <c r="Z437" s="20">
        <v>132</v>
      </c>
      <c r="AA437" s="20">
        <v>144.4</v>
      </c>
      <c r="AB437" s="20">
        <v>138.4</v>
      </c>
      <c r="AC437" s="20">
        <v>137</v>
      </c>
      <c r="AD437" s="20">
        <v>136</v>
      </c>
      <c r="AE437" s="20">
        <v>25</v>
      </c>
      <c r="AF437" s="20">
        <v>45</v>
      </c>
      <c r="AG437" s="20">
        <v>50</v>
      </c>
      <c r="AH437" s="20">
        <v>40</v>
      </c>
      <c r="AI437" s="20">
        <v>26</v>
      </c>
      <c r="AJ437" s="20">
        <v>28</v>
      </c>
      <c r="AK437" s="20">
        <v>158</v>
      </c>
      <c r="AL437" s="20"/>
      <c r="AM437" s="20"/>
      <c r="AN437" s="20"/>
      <c r="AO437" s="20"/>
      <c r="AP437" s="20"/>
      <c r="AQ437" s="36" t="s">
        <v>349</v>
      </c>
      <c r="AR437" s="36" t="s">
        <v>354</v>
      </c>
      <c r="AS437" s="71" t="s">
        <v>385</v>
      </c>
      <c r="AT437" s="71"/>
    </row>
    <row r="438" spans="1:46" s="5" customFormat="1" ht="9.9499999999999993" customHeight="1">
      <c r="A438" s="48">
        <v>432</v>
      </c>
      <c r="B438" s="31" t="s">
        <v>354</v>
      </c>
      <c r="C438" s="1" t="s">
        <v>350</v>
      </c>
      <c r="D438" s="3"/>
      <c r="E438" s="31"/>
      <c r="F438" s="31"/>
      <c r="G438" s="31"/>
      <c r="H438" s="31"/>
      <c r="I438" s="3"/>
      <c r="J438" s="31"/>
      <c r="K438" s="31"/>
      <c r="L438" s="31"/>
      <c r="M438" s="167"/>
      <c r="N438" s="222">
        <v>787.07206250000002</v>
      </c>
      <c r="O438" s="191">
        <v>826.70187499999997</v>
      </c>
      <c r="P438" s="20">
        <v>870.73500000000001</v>
      </c>
      <c r="Q438" s="20">
        <v>903.61560000000009</v>
      </c>
      <c r="R438" s="20">
        <v>936.49620000000004</v>
      </c>
      <c r="S438" s="20">
        <v>969.37680000000012</v>
      </c>
      <c r="T438" s="20">
        <v>1002.2574000000002</v>
      </c>
      <c r="U438" s="20">
        <v>1035.1380000000001</v>
      </c>
      <c r="V438" s="20">
        <v>1097.7586666666668</v>
      </c>
      <c r="W438" s="20">
        <v>1160.3793333333333</v>
      </c>
      <c r="X438" s="20">
        <v>1223</v>
      </c>
      <c r="Y438" s="20">
        <v>1479</v>
      </c>
      <c r="Z438" s="20">
        <v>1360</v>
      </c>
      <c r="AA438" s="20">
        <v>1463</v>
      </c>
      <c r="AB438" s="20">
        <v>1353</v>
      </c>
      <c r="AC438" s="20">
        <v>1318</v>
      </c>
      <c r="AD438" s="20">
        <v>1408</v>
      </c>
      <c r="AE438" s="20">
        <v>1260</v>
      </c>
      <c r="AF438" s="20">
        <v>1176</v>
      </c>
      <c r="AG438" s="20">
        <v>1162</v>
      </c>
      <c r="AH438" s="20">
        <v>1240</v>
      </c>
      <c r="AI438" s="20">
        <v>2238</v>
      </c>
      <c r="AJ438" s="20">
        <v>2537</v>
      </c>
      <c r="AK438" s="20">
        <v>3024</v>
      </c>
      <c r="AL438" s="20"/>
      <c r="AM438" s="20"/>
      <c r="AN438" s="20"/>
      <c r="AO438" s="20"/>
      <c r="AP438" s="20"/>
      <c r="AQ438" s="36" t="s">
        <v>350</v>
      </c>
      <c r="AR438" s="36" t="s">
        <v>354</v>
      </c>
      <c r="AS438" s="71" t="s">
        <v>385</v>
      </c>
      <c r="AT438" s="71"/>
    </row>
    <row r="439" spans="1:46" s="5" customFormat="1" ht="9.9499999999999993" customHeight="1">
      <c r="A439" s="48">
        <v>433</v>
      </c>
      <c r="B439" s="31" t="s">
        <v>354</v>
      </c>
      <c r="C439" s="1" t="s">
        <v>351</v>
      </c>
      <c r="D439" s="3"/>
      <c r="E439" s="31"/>
      <c r="F439" s="31"/>
      <c r="G439" s="31"/>
      <c r="H439" s="31"/>
      <c r="I439" s="3"/>
      <c r="J439" s="31"/>
      <c r="K439" s="31"/>
      <c r="L439" s="31"/>
      <c r="M439" s="167"/>
      <c r="N439" s="222">
        <v>127.40819999999999</v>
      </c>
      <c r="O439" s="191">
        <v>129.46199999999999</v>
      </c>
      <c r="P439" s="20">
        <v>131.744</v>
      </c>
      <c r="Q439" s="20">
        <v>139.8998</v>
      </c>
      <c r="R439" s="20">
        <v>148.0556</v>
      </c>
      <c r="S439" s="20">
        <v>156.2114</v>
      </c>
      <c r="T439" s="20">
        <v>164.3672</v>
      </c>
      <c r="U439" s="20">
        <v>172.523</v>
      </c>
      <c r="V439" s="20">
        <v>165.01533333333333</v>
      </c>
      <c r="W439" s="20">
        <v>157.50766666666667</v>
      </c>
      <c r="X439" s="20">
        <v>150</v>
      </c>
      <c r="Y439" s="20">
        <v>170</v>
      </c>
      <c r="Z439" s="20">
        <v>120</v>
      </c>
      <c r="AA439" s="20">
        <v>138.6</v>
      </c>
      <c r="AB439" s="20">
        <v>113.8</v>
      </c>
      <c r="AC439" s="20">
        <v>92</v>
      </c>
      <c r="AD439" s="20">
        <v>123</v>
      </c>
      <c r="AE439" s="20">
        <v>72</v>
      </c>
      <c r="AF439" s="20">
        <v>119</v>
      </c>
      <c r="AG439" s="20">
        <v>93</v>
      </c>
      <c r="AH439" s="20">
        <v>111</v>
      </c>
      <c r="AI439" s="20">
        <v>81</v>
      </c>
      <c r="AJ439" s="20">
        <v>101</v>
      </c>
      <c r="AK439" s="20">
        <v>100</v>
      </c>
      <c r="AL439" s="20"/>
      <c r="AM439" s="20"/>
      <c r="AN439" s="20"/>
      <c r="AO439" s="20"/>
      <c r="AP439" s="20"/>
      <c r="AQ439" s="36" t="s">
        <v>351</v>
      </c>
      <c r="AR439" s="36" t="s">
        <v>354</v>
      </c>
      <c r="AS439" s="71" t="s">
        <v>385</v>
      </c>
      <c r="AT439" s="71"/>
    </row>
    <row r="440" spans="1:46" s="5" customFormat="1" ht="9.9499999999999993" customHeight="1">
      <c r="A440" s="48">
        <v>434</v>
      </c>
      <c r="B440" s="31" t="s">
        <v>354</v>
      </c>
      <c r="C440" s="1" t="s">
        <v>352</v>
      </c>
      <c r="D440" s="3"/>
      <c r="E440" s="31"/>
      <c r="F440" s="31"/>
      <c r="G440" s="31"/>
      <c r="H440" s="31"/>
      <c r="I440" s="3"/>
      <c r="J440" s="31"/>
      <c r="K440" s="31"/>
      <c r="L440" s="31"/>
      <c r="M440" s="167"/>
      <c r="N440" s="222">
        <v>2345.4250000000002</v>
      </c>
      <c r="O440" s="191">
        <v>2335.75</v>
      </c>
      <c r="P440" s="20">
        <v>2325</v>
      </c>
      <c r="Q440" s="20">
        <v>2325.0619999999999</v>
      </c>
      <c r="R440" s="20">
        <v>2325.1239999999998</v>
      </c>
      <c r="S440" s="20">
        <v>2325.1860000000001</v>
      </c>
      <c r="T440" s="20">
        <v>2325.248</v>
      </c>
      <c r="U440" s="20">
        <v>2325.31</v>
      </c>
      <c r="V440" s="20">
        <v>2296.54</v>
      </c>
      <c r="W440" s="20">
        <v>2267.77</v>
      </c>
      <c r="X440" s="20">
        <v>2239</v>
      </c>
      <c r="Y440" s="20">
        <v>2153</v>
      </c>
      <c r="Z440" s="20">
        <v>2107</v>
      </c>
      <c r="AA440" s="20">
        <v>2097</v>
      </c>
      <c r="AB440" s="20">
        <v>2233</v>
      </c>
      <c r="AC440" s="20">
        <v>2063</v>
      </c>
      <c r="AD440" s="20">
        <v>2058</v>
      </c>
      <c r="AE440" s="20">
        <v>1998</v>
      </c>
      <c r="AF440" s="20">
        <v>2052</v>
      </c>
      <c r="AG440" s="20">
        <v>2029</v>
      </c>
      <c r="AH440" s="20">
        <v>1926</v>
      </c>
      <c r="AI440" s="20">
        <v>1895</v>
      </c>
      <c r="AJ440" s="20">
        <v>1810</v>
      </c>
      <c r="AK440" s="20">
        <v>1796</v>
      </c>
      <c r="AL440" s="20"/>
      <c r="AM440" s="20"/>
      <c r="AN440" s="20"/>
      <c r="AO440" s="20"/>
      <c r="AP440" s="20"/>
      <c r="AQ440" s="36" t="s">
        <v>352</v>
      </c>
      <c r="AR440" s="36" t="s">
        <v>354</v>
      </c>
      <c r="AS440" s="71" t="s">
        <v>385</v>
      </c>
      <c r="AT440" s="71"/>
    </row>
    <row r="441" spans="1:46" s="5" customFormat="1" ht="9.9499999999999993" customHeight="1">
      <c r="A441" s="48">
        <v>435</v>
      </c>
      <c r="B441" s="31" t="s">
        <v>354</v>
      </c>
      <c r="C441" s="1" t="s">
        <v>353</v>
      </c>
      <c r="D441" s="3"/>
      <c r="E441" s="31"/>
      <c r="F441" s="31"/>
      <c r="G441" s="31"/>
      <c r="H441" s="31"/>
      <c r="I441" s="3"/>
      <c r="J441" s="107"/>
      <c r="K441" s="107"/>
      <c r="L441" s="107"/>
      <c r="M441" s="175"/>
      <c r="N441" s="227">
        <v>0</v>
      </c>
      <c r="O441" s="197">
        <v>0</v>
      </c>
      <c r="P441" s="17">
        <v>0</v>
      </c>
      <c r="Q441" s="17">
        <v>1.823310630033097</v>
      </c>
      <c r="R441" s="17">
        <v>3.646621260066194</v>
      </c>
      <c r="S441" s="17">
        <v>5.469931890099291</v>
      </c>
      <c r="T441" s="17">
        <v>7.2932425201323881</v>
      </c>
      <c r="U441" s="17">
        <v>9.1165531501654851</v>
      </c>
      <c r="V441" s="20">
        <v>13.74436876677699</v>
      </c>
      <c r="W441" s="20">
        <v>18.372184383388493</v>
      </c>
      <c r="X441" s="20">
        <v>23</v>
      </c>
      <c r="Y441" s="20">
        <v>46</v>
      </c>
      <c r="Z441" s="20">
        <v>22</v>
      </c>
      <c r="AA441" s="20">
        <v>27.12</v>
      </c>
      <c r="AB441" s="20">
        <v>28.130000000000003</v>
      </c>
      <c r="AC441" s="20">
        <v>29</v>
      </c>
      <c r="AD441" s="20">
        <v>33</v>
      </c>
      <c r="AE441" s="20">
        <v>30</v>
      </c>
      <c r="AF441" s="20">
        <v>33</v>
      </c>
      <c r="AG441" s="20">
        <v>31</v>
      </c>
      <c r="AH441" s="20">
        <v>81</v>
      </c>
      <c r="AI441" s="20">
        <v>98</v>
      </c>
      <c r="AJ441" s="20">
        <v>95</v>
      </c>
      <c r="AK441" s="20">
        <v>89</v>
      </c>
      <c r="AL441" s="20"/>
      <c r="AM441" s="20"/>
      <c r="AN441" s="20"/>
      <c r="AO441" s="20"/>
      <c r="AP441" s="20"/>
      <c r="AQ441" s="36" t="s">
        <v>353</v>
      </c>
      <c r="AR441" s="36" t="s">
        <v>354</v>
      </c>
      <c r="AS441" s="71" t="s">
        <v>385</v>
      </c>
      <c r="AT441" s="71"/>
    </row>
    <row r="442" spans="1:46" s="5" customFormat="1" ht="9.9499999999999993" customHeight="1">
      <c r="A442" s="48">
        <v>436</v>
      </c>
      <c r="B442" s="79" t="s">
        <v>354</v>
      </c>
      <c r="C442" s="26" t="s">
        <v>392</v>
      </c>
      <c r="D442" s="93"/>
      <c r="E442" s="79"/>
      <c r="F442" s="79"/>
      <c r="G442" s="79"/>
      <c r="H442" s="79"/>
      <c r="I442" s="93"/>
      <c r="J442" s="79"/>
      <c r="K442" s="79"/>
      <c r="L442" s="79"/>
      <c r="M442" s="176"/>
      <c r="N442" s="222">
        <f>N429+N430+N431+N432+N434</f>
        <v>400.94676250000003</v>
      </c>
      <c r="O442" s="199">
        <f t="shared" ref="O442:AK442" si="70">O429+O430+O431+O432+O434</f>
        <v>389.67887500000001</v>
      </c>
      <c r="P442" s="23">
        <f t="shared" si="70"/>
        <v>377.15899999999999</v>
      </c>
      <c r="Q442" s="23">
        <f t="shared" si="70"/>
        <v>355.61297907145928</v>
      </c>
      <c r="R442" s="23">
        <f t="shared" si="70"/>
        <v>334.06695814291845</v>
      </c>
      <c r="S442" s="23">
        <f t="shared" si="70"/>
        <v>312.52093721437762</v>
      </c>
      <c r="T442" s="23">
        <f t="shared" si="70"/>
        <v>290.97491628583691</v>
      </c>
      <c r="U442" s="23">
        <f t="shared" si="70"/>
        <v>269.42889535729608</v>
      </c>
      <c r="V442" s="23">
        <f t="shared" si="70"/>
        <v>271.95259690486409</v>
      </c>
      <c r="W442" s="23">
        <f t="shared" si="70"/>
        <v>274.47629845243205</v>
      </c>
      <c r="X442" s="23">
        <f t="shared" si="70"/>
        <v>277</v>
      </c>
      <c r="Y442" s="23">
        <f t="shared" si="70"/>
        <v>270</v>
      </c>
      <c r="Z442" s="23">
        <f t="shared" si="70"/>
        <v>242</v>
      </c>
      <c r="AA442" s="23">
        <f t="shared" si="70"/>
        <v>369.08299999999997</v>
      </c>
      <c r="AB442" s="23">
        <f t="shared" si="70"/>
        <v>362.11999999999995</v>
      </c>
      <c r="AC442" s="23">
        <f t="shared" si="70"/>
        <v>359</v>
      </c>
      <c r="AD442" s="23">
        <f t="shared" si="70"/>
        <v>356</v>
      </c>
      <c r="AE442" s="23">
        <f t="shared" si="70"/>
        <v>401</v>
      </c>
      <c r="AF442" s="23">
        <f t="shared" si="70"/>
        <v>378.62</v>
      </c>
      <c r="AG442" s="23">
        <f t="shared" si="70"/>
        <v>316</v>
      </c>
      <c r="AH442" s="23">
        <f t="shared" si="70"/>
        <v>366</v>
      </c>
      <c r="AI442" s="23">
        <f t="shared" si="70"/>
        <v>395</v>
      </c>
      <c r="AJ442" s="23">
        <f t="shared" si="70"/>
        <v>424</v>
      </c>
      <c r="AK442" s="23">
        <f t="shared" si="70"/>
        <v>539</v>
      </c>
      <c r="AL442" s="23"/>
      <c r="AM442" s="23"/>
      <c r="AN442" s="23"/>
      <c r="AO442" s="23"/>
      <c r="AP442" s="23"/>
      <c r="AQ442" s="44" t="s">
        <v>392</v>
      </c>
      <c r="AR442" s="44" t="s">
        <v>354</v>
      </c>
      <c r="AS442" s="72" t="s">
        <v>385</v>
      </c>
      <c r="AT442" s="72" t="s">
        <v>393</v>
      </c>
    </row>
    <row r="443" spans="1:46" s="5" customFormat="1" ht="9.9499999999999993" customHeight="1">
      <c r="A443" s="48">
        <v>437</v>
      </c>
      <c r="B443" s="79" t="s">
        <v>354</v>
      </c>
      <c r="C443" s="26" t="s">
        <v>391</v>
      </c>
      <c r="D443" s="93"/>
      <c r="E443" s="79"/>
      <c r="F443" s="79"/>
      <c r="G443" s="79"/>
      <c r="H443" s="79"/>
      <c r="I443" s="93"/>
      <c r="J443" s="79"/>
      <c r="K443" s="79"/>
      <c r="L443" s="79"/>
      <c r="M443" s="176"/>
      <c r="N443" s="222">
        <f>N423-N442</f>
        <v>6939.6096999999991</v>
      </c>
      <c r="O443" s="199">
        <f t="shared" ref="O443:AK443" si="71">O423-O442</f>
        <v>7007.8269999999993</v>
      </c>
      <c r="P443" s="23">
        <f t="shared" si="71"/>
        <v>7083.6239999999998</v>
      </c>
      <c r="Q443" s="23">
        <f t="shared" si="71"/>
        <v>7113.2134209285405</v>
      </c>
      <c r="R443" s="23">
        <f t="shared" si="71"/>
        <v>7142.8028418570811</v>
      </c>
      <c r="S443" s="23">
        <f t="shared" si="71"/>
        <v>7172.3922627856227</v>
      </c>
      <c r="T443" s="23">
        <f t="shared" si="71"/>
        <v>7201.9816837141625</v>
      </c>
      <c r="U443" s="23">
        <f t="shared" si="71"/>
        <v>7231.5711046427041</v>
      </c>
      <c r="V443" s="23">
        <f t="shared" si="71"/>
        <v>7384.3807364284694</v>
      </c>
      <c r="W443" s="23">
        <f t="shared" si="71"/>
        <v>7537.1903682142347</v>
      </c>
      <c r="X443" s="23">
        <f t="shared" si="71"/>
        <v>7690</v>
      </c>
      <c r="Y443" s="23">
        <f t="shared" si="71"/>
        <v>8218</v>
      </c>
      <c r="Z443" s="23">
        <f t="shared" si="71"/>
        <v>7770</v>
      </c>
      <c r="AA443" s="23">
        <f t="shared" si="71"/>
        <v>11802.916999999999</v>
      </c>
      <c r="AB443" s="23">
        <f t="shared" si="71"/>
        <v>11912.88</v>
      </c>
      <c r="AC443" s="23">
        <f t="shared" si="71"/>
        <v>11017</v>
      </c>
      <c r="AD443" s="23">
        <f t="shared" si="71"/>
        <v>11056</v>
      </c>
      <c r="AE443" s="23">
        <f t="shared" si="71"/>
        <v>10771</v>
      </c>
      <c r="AF443" s="23">
        <f t="shared" si="71"/>
        <v>11047.38</v>
      </c>
      <c r="AG443" s="23">
        <f t="shared" si="71"/>
        <v>10535</v>
      </c>
      <c r="AH443" s="23">
        <f t="shared" si="71"/>
        <v>10448</v>
      </c>
      <c r="AI443" s="23">
        <f t="shared" si="71"/>
        <v>9728</v>
      </c>
      <c r="AJ443" s="23">
        <f t="shared" si="71"/>
        <v>10091</v>
      </c>
      <c r="AK443" s="23">
        <f t="shared" si="71"/>
        <v>11022</v>
      </c>
      <c r="AL443" s="23"/>
      <c r="AM443" s="23"/>
      <c r="AN443" s="23"/>
      <c r="AO443" s="23"/>
      <c r="AP443" s="23"/>
      <c r="AQ443" s="44" t="s">
        <v>391</v>
      </c>
      <c r="AR443" s="44" t="s">
        <v>354</v>
      </c>
      <c r="AS443" s="72" t="s">
        <v>385</v>
      </c>
      <c r="AT443" s="72" t="s">
        <v>394</v>
      </c>
    </row>
    <row r="444" spans="1:46" s="5" customFormat="1" ht="9.9499999999999993" customHeight="1">
      <c r="A444" s="48">
        <v>438</v>
      </c>
      <c r="B444" s="31" t="s">
        <v>355</v>
      </c>
      <c r="C444" s="1" t="s">
        <v>376</v>
      </c>
      <c r="D444" s="3">
        <v>292312</v>
      </c>
      <c r="E444" s="31"/>
      <c r="F444" s="31"/>
      <c r="G444" s="31"/>
      <c r="H444" s="31"/>
      <c r="I444" s="3">
        <v>312271</v>
      </c>
      <c r="J444" s="31"/>
      <c r="K444" s="31"/>
      <c r="L444" s="31"/>
      <c r="M444" s="167"/>
      <c r="N444" s="222">
        <v>394736</v>
      </c>
      <c r="O444" s="191">
        <v>397949</v>
      </c>
      <c r="P444" s="20">
        <v>403480</v>
      </c>
      <c r="Q444" s="20">
        <v>396869</v>
      </c>
      <c r="R444" s="20">
        <v>405455</v>
      </c>
      <c r="S444" s="20">
        <v>393812</v>
      </c>
      <c r="T444" s="20">
        <v>404602</v>
      </c>
      <c r="U444" s="20">
        <v>414854</v>
      </c>
      <c r="V444" s="20">
        <v>408490</v>
      </c>
      <c r="W444" s="20">
        <v>399799</v>
      </c>
      <c r="X444" s="20">
        <v>406037</v>
      </c>
      <c r="Y444" s="20">
        <v>400243</v>
      </c>
      <c r="Z444" s="20">
        <v>393234</v>
      </c>
      <c r="AA444" s="20">
        <v>411623</v>
      </c>
      <c r="AB444" s="20">
        <v>417157</v>
      </c>
      <c r="AC444" s="20">
        <v>421676.80700000003</v>
      </c>
      <c r="AD444" s="20">
        <v>418497.07699999993</v>
      </c>
      <c r="AE444" s="20">
        <v>419424</v>
      </c>
      <c r="AF444" s="20">
        <v>403661.14396881848</v>
      </c>
      <c r="AG444" s="20">
        <v>389747.01900000003</v>
      </c>
      <c r="AH444" s="20">
        <v>385988.36163384578</v>
      </c>
      <c r="AI444" s="20">
        <v>381206.00326340005</v>
      </c>
      <c r="AJ444" s="20">
        <v>379136.95957674866</v>
      </c>
      <c r="AK444" s="20">
        <v>384642</v>
      </c>
      <c r="AL444" s="20"/>
      <c r="AM444" s="20"/>
      <c r="AN444" s="20"/>
      <c r="AO444" s="20"/>
      <c r="AP444" s="20"/>
      <c r="AQ444" s="36" t="s">
        <v>376</v>
      </c>
      <c r="AR444" s="36" t="s">
        <v>355</v>
      </c>
      <c r="AS444" s="71" t="s">
        <v>385</v>
      </c>
      <c r="AT444" s="71"/>
    </row>
    <row r="445" spans="1:46" s="5" customFormat="1" ht="9.9499999999999993" customHeight="1">
      <c r="A445" s="48">
        <v>439</v>
      </c>
      <c r="B445" s="31" t="s">
        <v>355</v>
      </c>
      <c r="C445" s="1" t="s">
        <v>356</v>
      </c>
      <c r="D445" s="3">
        <v>1797</v>
      </c>
      <c r="E445" s="31"/>
      <c r="F445" s="31"/>
      <c r="G445" s="31"/>
      <c r="H445" s="31"/>
      <c r="I445" s="3">
        <v>2409</v>
      </c>
      <c r="J445" s="31"/>
      <c r="K445" s="31"/>
      <c r="L445" s="31"/>
      <c r="M445" s="167"/>
      <c r="N445" s="232">
        <v>2678</v>
      </c>
      <c r="O445" s="204">
        <v>1969</v>
      </c>
      <c r="P445" s="3">
        <v>1948</v>
      </c>
      <c r="Q445" s="3">
        <v>2696</v>
      </c>
      <c r="R445" s="3">
        <v>4413</v>
      </c>
      <c r="S445" s="20">
        <v>3258</v>
      </c>
      <c r="T445" s="20">
        <v>3250</v>
      </c>
      <c r="U445" s="20">
        <v>2407</v>
      </c>
      <c r="V445" s="20">
        <v>1990</v>
      </c>
      <c r="W445" s="20">
        <v>1884</v>
      </c>
      <c r="X445" s="20">
        <v>1892</v>
      </c>
      <c r="Y445" s="20">
        <v>1941</v>
      </c>
      <c r="Z445" s="20">
        <v>1782</v>
      </c>
      <c r="AA445" s="20">
        <v>1949</v>
      </c>
      <c r="AB445" s="20">
        <v>1935</v>
      </c>
      <c r="AC445" s="20">
        <v>1857.001</v>
      </c>
      <c r="AD445" s="20">
        <v>1969.163</v>
      </c>
      <c r="AE445" s="20">
        <v>2028</v>
      </c>
      <c r="AF445" s="20">
        <v>2053.2402897706565</v>
      </c>
      <c r="AG445" s="20">
        <v>1820.635</v>
      </c>
      <c r="AH445" s="20">
        <v>1834.5827044182795</v>
      </c>
      <c r="AI445" s="20">
        <v>1835.9379316999996</v>
      </c>
      <c r="AJ445" s="20">
        <v>1869.0867447666269</v>
      </c>
      <c r="AK445" s="20">
        <v>1833</v>
      </c>
      <c r="AL445" s="20"/>
      <c r="AM445" s="20"/>
      <c r="AN445" s="20"/>
      <c r="AO445" s="20"/>
      <c r="AP445" s="20"/>
      <c r="AQ445" s="36" t="s">
        <v>356</v>
      </c>
      <c r="AR445" s="36" t="s">
        <v>355</v>
      </c>
      <c r="AS445" s="71" t="s">
        <v>385</v>
      </c>
      <c r="AT445" s="71"/>
    </row>
    <row r="446" spans="1:46" s="5" customFormat="1" ht="9.9499999999999993" customHeight="1">
      <c r="A446" s="48">
        <v>440</v>
      </c>
      <c r="B446" s="31" t="s">
        <v>355</v>
      </c>
      <c r="C446" s="1" t="s">
        <v>357</v>
      </c>
      <c r="D446" s="3">
        <v>88190</v>
      </c>
      <c r="E446" s="31"/>
      <c r="F446" s="31"/>
      <c r="G446" s="31"/>
      <c r="H446" s="31"/>
      <c r="I446" s="3">
        <v>112821</v>
      </c>
      <c r="J446" s="31"/>
      <c r="K446" s="31"/>
      <c r="L446" s="31"/>
      <c r="M446" s="167"/>
      <c r="N446" s="232">
        <v>171450</v>
      </c>
      <c r="O446" s="204">
        <v>167673</v>
      </c>
      <c r="P446" s="3">
        <v>177106</v>
      </c>
      <c r="Q446" s="3">
        <v>180490</v>
      </c>
      <c r="R446" s="3">
        <v>184127</v>
      </c>
      <c r="S446" s="20">
        <v>185508</v>
      </c>
      <c r="T446" s="20">
        <v>193159</v>
      </c>
      <c r="U446" s="20">
        <v>196172</v>
      </c>
      <c r="V446" s="20">
        <v>188933</v>
      </c>
      <c r="W446" s="20">
        <v>187137</v>
      </c>
      <c r="X446" s="20">
        <v>189181</v>
      </c>
      <c r="Y446" s="20">
        <v>186895</v>
      </c>
      <c r="Z446" s="20">
        <v>182438</v>
      </c>
      <c r="AA446" s="20">
        <v>190379</v>
      </c>
      <c r="AB446" s="20">
        <v>188306</v>
      </c>
      <c r="AC446" s="20">
        <v>187688.451</v>
      </c>
      <c r="AD446" s="20">
        <v>185327.43799999999</v>
      </c>
      <c r="AE446" s="20">
        <v>185305</v>
      </c>
      <c r="AF446" s="20">
        <v>176113.55506252233</v>
      </c>
      <c r="AG446" s="20">
        <v>173629.155</v>
      </c>
      <c r="AH446" s="20">
        <v>169884.55020796685</v>
      </c>
      <c r="AI446" s="20">
        <v>166131.71037480002</v>
      </c>
      <c r="AJ446" s="20">
        <v>164638.46305285042</v>
      </c>
      <c r="AK446" s="20">
        <v>164115</v>
      </c>
      <c r="AL446" s="20"/>
      <c r="AM446" s="20"/>
      <c r="AN446" s="20"/>
      <c r="AO446" s="20"/>
      <c r="AP446" s="20"/>
      <c r="AQ446" s="36" t="s">
        <v>357</v>
      </c>
      <c r="AR446" s="36" t="s">
        <v>355</v>
      </c>
      <c r="AS446" s="71" t="s">
        <v>385</v>
      </c>
      <c r="AT446" s="71"/>
    </row>
    <row r="447" spans="1:46" s="5" customFormat="1" ht="9.9499999999999993" customHeight="1">
      <c r="A447" s="48">
        <v>441</v>
      </c>
      <c r="B447" s="31" t="s">
        <v>355</v>
      </c>
      <c r="C447" s="1" t="s">
        <v>358</v>
      </c>
      <c r="D447" s="3">
        <v>2419</v>
      </c>
      <c r="E447" s="31"/>
      <c r="F447" s="31"/>
      <c r="G447" s="31"/>
      <c r="H447" s="31"/>
      <c r="I447" s="3">
        <v>3672</v>
      </c>
      <c r="J447" s="31"/>
      <c r="K447" s="31"/>
      <c r="L447" s="31"/>
      <c r="M447" s="167"/>
      <c r="N447" s="232">
        <v>3471</v>
      </c>
      <c r="O447" s="204">
        <v>3322</v>
      </c>
      <c r="P447" s="3">
        <v>3591</v>
      </c>
      <c r="Q447" s="3">
        <v>2749</v>
      </c>
      <c r="R447" s="3">
        <v>3062</v>
      </c>
      <c r="S447" s="20">
        <v>3173</v>
      </c>
      <c r="T447" s="20">
        <v>3080</v>
      </c>
      <c r="U447" s="20">
        <v>3245</v>
      </c>
      <c r="V447" s="20">
        <v>2828</v>
      </c>
      <c r="W447" s="20">
        <v>2948</v>
      </c>
      <c r="X447" s="20">
        <v>3248</v>
      </c>
      <c r="Y447" s="20">
        <v>3089</v>
      </c>
      <c r="Z447" s="20">
        <v>3185</v>
      </c>
      <c r="AA447" s="20">
        <v>3817</v>
      </c>
      <c r="AB447" s="20">
        <v>3310</v>
      </c>
      <c r="AC447" s="20">
        <v>3470.66</v>
      </c>
      <c r="AD447" s="20">
        <v>3406.1410000000001</v>
      </c>
      <c r="AE447" s="20">
        <v>3610</v>
      </c>
      <c r="AF447" s="20">
        <v>3616.7091200531813</v>
      </c>
      <c r="AG447" s="20">
        <v>3047.6379999999999</v>
      </c>
      <c r="AH447" s="20">
        <v>3251.0207445565147</v>
      </c>
      <c r="AI447" s="20">
        <v>3117.9775492000012</v>
      </c>
      <c r="AJ447" s="20">
        <v>3212.4877158584627</v>
      </c>
      <c r="AK447" s="20">
        <v>2912</v>
      </c>
      <c r="AL447" s="20"/>
      <c r="AM447" s="20"/>
      <c r="AN447" s="20"/>
      <c r="AO447" s="20"/>
      <c r="AP447" s="20"/>
      <c r="AQ447" s="36" t="s">
        <v>358</v>
      </c>
      <c r="AR447" s="36" t="s">
        <v>355</v>
      </c>
      <c r="AS447" s="71" t="s">
        <v>385</v>
      </c>
      <c r="AT447" s="71"/>
    </row>
    <row r="448" spans="1:46" s="5" customFormat="1" ht="9.9499999999999993" customHeight="1">
      <c r="A448" s="48">
        <v>442</v>
      </c>
      <c r="B448" s="31" t="s">
        <v>355</v>
      </c>
      <c r="C448" s="1" t="s">
        <v>359</v>
      </c>
      <c r="D448" s="3">
        <v>10219</v>
      </c>
      <c r="E448" s="31"/>
      <c r="F448" s="31"/>
      <c r="G448" s="31"/>
      <c r="H448" s="31"/>
      <c r="I448" s="3">
        <v>4320</v>
      </c>
      <c r="J448" s="31"/>
      <c r="K448" s="31"/>
      <c r="L448" s="31"/>
      <c r="M448" s="167"/>
      <c r="N448" s="232">
        <v>2674</v>
      </c>
      <c r="O448" s="204">
        <v>3628</v>
      </c>
      <c r="P448" s="3">
        <v>4042</v>
      </c>
      <c r="Q448" s="3">
        <v>2771</v>
      </c>
      <c r="R448" s="3">
        <v>4678</v>
      </c>
      <c r="S448" s="20">
        <v>4441</v>
      </c>
      <c r="T448" s="20">
        <v>3999</v>
      </c>
      <c r="U448" s="20">
        <v>3113</v>
      </c>
      <c r="V448" s="20">
        <v>2641</v>
      </c>
      <c r="W448" s="20">
        <v>2552</v>
      </c>
      <c r="X448" s="20">
        <v>2938</v>
      </c>
      <c r="Y448" s="20">
        <v>2822</v>
      </c>
      <c r="Z448" s="20">
        <v>2681</v>
      </c>
      <c r="AA448" s="20">
        <v>2662</v>
      </c>
      <c r="AB448" s="20">
        <v>2738</v>
      </c>
      <c r="AC448" s="20">
        <v>2477.0590000000002</v>
      </c>
      <c r="AD448" s="20">
        <v>5405.1530000000002</v>
      </c>
      <c r="AE448" s="20">
        <v>5662</v>
      </c>
      <c r="AF448" s="20">
        <v>2720.7999157238014</v>
      </c>
      <c r="AG448" s="20">
        <v>2541.7959999999998</v>
      </c>
      <c r="AH448" s="20">
        <v>2482.9768693801275</v>
      </c>
      <c r="AI448" s="20">
        <v>2751.8829929000008</v>
      </c>
      <c r="AJ448" s="20">
        <v>2595.0997866614834</v>
      </c>
      <c r="AK448" s="20">
        <v>2778</v>
      </c>
      <c r="AL448" s="20"/>
      <c r="AM448" s="20"/>
      <c r="AN448" s="20"/>
      <c r="AO448" s="20"/>
      <c r="AP448" s="20"/>
      <c r="AQ448" s="36" t="s">
        <v>359</v>
      </c>
      <c r="AR448" s="36" t="s">
        <v>355</v>
      </c>
      <c r="AS448" s="71" t="s">
        <v>385</v>
      </c>
      <c r="AT448" s="71"/>
    </row>
    <row r="449" spans="1:47" s="5" customFormat="1" ht="9.9499999999999993" customHeight="1">
      <c r="A449" s="48">
        <v>443</v>
      </c>
      <c r="B449" s="31" t="s">
        <v>355</v>
      </c>
      <c r="C449" s="1" t="s">
        <v>360</v>
      </c>
      <c r="D449" s="3">
        <v>6090</v>
      </c>
      <c r="E449" s="31"/>
      <c r="F449" s="31"/>
      <c r="G449" s="31"/>
      <c r="H449" s="31"/>
      <c r="I449" s="3">
        <v>923</v>
      </c>
      <c r="J449" s="31"/>
      <c r="K449" s="31"/>
      <c r="L449" s="31"/>
      <c r="M449" s="167"/>
      <c r="N449" s="232">
        <v>1547</v>
      </c>
      <c r="O449" s="204">
        <v>1827</v>
      </c>
      <c r="P449" s="3">
        <v>2420</v>
      </c>
      <c r="Q449" s="3">
        <v>1538</v>
      </c>
      <c r="R449" s="3">
        <v>2143</v>
      </c>
      <c r="S449" s="20">
        <v>2020</v>
      </c>
      <c r="T449" s="20">
        <v>2475</v>
      </c>
      <c r="U449" s="20">
        <v>2010</v>
      </c>
      <c r="V449" s="20">
        <v>1913</v>
      </c>
      <c r="W449" s="20">
        <v>1354</v>
      </c>
      <c r="X449" s="20">
        <v>1563</v>
      </c>
      <c r="Y449" s="20">
        <v>1528</v>
      </c>
      <c r="Z449" s="20">
        <v>1492</v>
      </c>
      <c r="AA449" s="20">
        <v>1942</v>
      </c>
      <c r="AB449" s="20">
        <v>2039</v>
      </c>
      <c r="AC449" s="20">
        <v>2079.09</v>
      </c>
      <c r="AD449" s="20">
        <v>2561.1460000000002</v>
      </c>
      <c r="AE449" s="20">
        <v>2777</v>
      </c>
      <c r="AF449" s="20">
        <v>2647.8906875683911</v>
      </c>
      <c r="AG449" s="20">
        <v>1867.0920000000001</v>
      </c>
      <c r="AH449" s="20">
        <v>2563.4915250719459</v>
      </c>
      <c r="AI449" s="20">
        <v>1889.2739604999997</v>
      </c>
      <c r="AJ449" s="20">
        <v>1778.2726354031988</v>
      </c>
      <c r="AK449" s="20">
        <v>2243</v>
      </c>
      <c r="AL449" s="20"/>
      <c r="AM449" s="20"/>
      <c r="AN449" s="20"/>
      <c r="AO449" s="20"/>
      <c r="AP449" s="20"/>
      <c r="AQ449" s="36" t="s">
        <v>360</v>
      </c>
      <c r="AR449" s="36" t="s">
        <v>355</v>
      </c>
      <c r="AS449" s="71" t="s">
        <v>385</v>
      </c>
      <c r="AT449" s="71"/>
    </row>
    <row r="450" spans="1:47" s="5" customFormat="1" ht="9.9499999999999993" customHeight="1">
      <c r="A450" s="48">
        <v>444</v>
      </c>
      <c r="B450" s="31" t="s">
        <v>355</v>
      </c>
      <c r="C450" s="1" t="s">
        <v>361</v>
      </c>
      <c r="D450" s="3">
        <v>2232</v>
      </c>
      <c r="E450" s="31"/>
      <c r="F450" s="31"/>
      <c r="G450" s="31"/>
      <c r="H450" s="31"/>
      <c r="I450" s="3">
        <v>2816</v>
      </c>
      <c r="J450" s="31"/>
      <c r="K450" s="31"/>
      <c r="L450" s="31"/>
      <c r="M450" s="167"/>
      <c r="N450" s="232">
        <v>4334</v>
      </c>
      <c r="O450" s="204">
        <v>4570</v>
      </c>
      <c r="P450" s="3">
        <v>4961</v>
      </c>
      <c r="Q450" s="3">
        <v>5348</v>
      </c>
      <c r="R450" s="3">
        <v>5771</v>
      </c>
      <c r="S450" s="20">
        <v>6253</v>
      </c>
      <c r="T450" s="20">
        <v>6571</v>
      </c>
      <c r="U450" s="20">
        <v>7567</v>
      </c>
      <c r="V450" s="20">
        <v>5848</v>
      </c>
      <c r="W450" s="20">
        <v>5745</v>
      </c>
      <c r="X450" s="20">
        <v>5790</v>
      </c>
      <c r="Y450" s="20">
        <v>5473</v>
      </c>
      <c r="Z450" s="20">
        <v>5552</v>
      </c>
      <c r="AA450" s="20">
        <v>5462</v>
      </c>
      <c r="AB450" s="20">
        <v>5939</v>
      </c>
      <c r="AC450" s="20">
        <v>6051.8190000000004</v>
      </c>
      <c r="AD450" s="20">
        <v>6093.9290000000001</v>
      </c>
      <c r="AE450" s="20">
        <v>6428</v>
      </c>
      <c r="AF450" s="20">
        <v>6445.3429673986684</v>
      </c>
      <c r="AG450" s="20">
        <v>5665.0159999999996</v>
      </c>
      <c r="AH450" s="20">
        <v>6185.4597638480018</v>
      </c>
      <c r="AI450" s="20">
        <v>5709.864773100001</v>
      </c>
      <c r="AJ450" s="20">
        <v>5690.8645020451431</v>
      </c>
      <c r="AK450" s="20">
        <v>6120</v>
      </c>
      <c r="AL450" s="20"/>
      <c r="AM450" s="20"/>
      <c r="AN450" s="20"/>
      <c r="AO450" s="20"/>
      <c r="AP450" s="20"/>
      <c r="AQ450" s="36" t="s">
        <v>361</v>
      </c>
      <c r="AR450" s="36" t="s">
        <v>355</v>
      </c>
      <c r="AS450" s="71" t="s">
        <v>385</v>
      </c>
      <c r="AT450" s="71"/>
    </row>
    <row r="451" spans="1:47" s="5" customFormat="1" ht="9.9499999999999993" customHeight="1">
      <c r="A451" s="48">
        <v>445</v>
      </c>
      <c r="B451" s="31" t="s">
        <v>355</v>
      </c>
      <c r="C451" s="1" t="s">
        <v>362</v>
      </c>
      <c r="D451" s="3">
        <v>1624</v>
      </c>
      <c r="E451" s="31"/>
      <c r="F451" s="31"/>
      <c r="G451" s="31"/>
      <c r="H451" s="31"/>
      <c r="I451" s="3">
        <v>1472</v>
      </c>
      <c r="J451" s="31"/>
      <c r="K451" s="31"/>
      <c r="L451" s="31"/>
      <c r="M451" s="167"/>
      <c r="N451" s="232">
        <v>1193</v>
      </c>
      <c r="O451" s="204">
        <v>1143</v>
      </c>
      <c r="P451" s="3">
        <v>1401</v>
      </c>
      <c r="Q451" s="3">
        <v>1683</v>
      </c>
      <c r="R451" s="3">
        <v>1817</v>
      </c>
      <c r="S451" s="20">
        <v>1897</v>
      </c>
      <c r="T451" s="20">
        <v>2074</v>
      </c>
      <c r="U451" s="20">
        <v>2063</v>
      </c>
      <c r="V451" s="20">
        <v>2380</v>
      </c>
      <c r="W451" s="20">
        <v>2237</v>
      </c>
      <c r="X451" s="20">
        <v>2156</v>
      </c>
      <c r="Y451" s="20">
        <v>2159</v>
      </c>
      <c r="Z451" s="20">
        <v>2096</v>
      </c>
      <c r="AA451" s="20">
        <v>1923</v>
      </c>
      <c r="AB451" s="20">
        <v>1756</v>
      </c>
      <c r="AC451" s="20">
        <v>1748.3810000000001</v>
      </c>
      <c r="AD451" s="20">
        <v>1664.374</v>
      </c>
      <c r="AE451" s="20">
        <v>1466</v>
      </c>
      <c r="AF451" s="20">
        <v>1382.6378708678587</v>
      </c>
      <c r="AG451" s="20">
        <v>1265.1100000000001</v>
      </c>
      <c r="AH451" s="20">
        <v>1153.0264731241948</v>
      </c>
      <c r="AI451" s="20">
        <v>1117.9944828999999</v>
      </c>
      <c r="AJ451" s="20">
        <v>1020.444796596279</v>
      </c>
      <c r="AK451" s="20">
        <v>896</v>
      </c>
      <c r="AL451" s="20"/>
      <c r="AM451" s="20"/>
      <c r="AN451" s="20"/>
      <c r="AO451" s="20"/>
      <c r="AP451" s="20"/>
      <c r="AQ451" s="36" t="s">
        <v>362</v>
      </c>
      <c r="AR451" s="36" t="s">
        <v>355</v>
      </c>
      <c r="AS451" s="71" t="s">
        <v>385</v>
      </c>
      <c r="AT451" s="71"/>
    </row>
    <row r="452" spans="1:47" s="5" customFormat="1" ht="9.9499999999999993" customHeight="1">
      <c r="A452" s="48">
        <v>446</v>
      </c>
      <c r="B452" s="31" t="s">
        <v>355</v>
      </c>
      <c r="C452" s="1" t="s">
        <v>363</v>
      </c>
      <c r="D452" s="3">
        <v>6628</v>
      </c>
      <c r="E452" s="31"/>
      <c r="F452" s="31"/>
      <c r="G452" s="31"/>
      <c r="H452" s="31"/>
      <c r="I452" s="3">
        <v>8058</v>
      </c>
      <c r="J452" s="31"/>
      <c r="K452" s="31"/>
      <c r="L452" s="31"/>
      <c r="M452" s="167"/>
      <c r="N452" s="232">
        <v>6573</v>
      </c>
      <c r="O452" s="204">
        <v>6810</v>
      </c>
      <c r="P452" s="3">
        <v>7303</v>
      </c>
      <c r="Q452" s="3">
        <v>6948</v>
      </c>
      <c r="R452" s="3">
        <v>7881</v>
      </c>
      <c r="S452" s="20">
        <v>7161</v>
      </c>
      <c r="T452" s="20">
        <v>7428</v>
      </c>
      <c r="U452" s="20">
        <v>6754</v>
      </c>
      <c r="V452" s="20">
        <v>5964</v>
      </c>
      <c r="W452" s="20">
        <v>5525</v>
      </c>
      <c r="X452" s="20">
        <v>5511</v>
      </c>
      <c r="Y452" s="20">
        <v>5357</v>
      </c>
      <c r="Z452" s="20">
        <v>4963</v>
      </c>
      <c r="AA452" s="20">
        <v>5915</v>
      </c>
      <c r="AB452" s="20">
        <v>5959</v>
      </c>
      <c r="AC452" s="20">
        <v>5951.2110000000002</v>
      </c>
      <c r="AD452" s="20">
        <v>5851.77</v>
      </c>
      <c r="AE452" s="20">
        <v>5971</v>
      </c>
      <c r="AF452" s="20">
        <v>6262.0844255810307</v>
      </c>
      <c r="AG452" s="20">
        <v>6295.2439999999997</v>
      </c>
      <c r="AH452" s="20">
        <v>6121.0570572446086</v>
      </c>
      <c r="AI452" s="20">
        <v>6232.8739223999983</v>
      </c>
      <c r="AJ452" s="20">
        <v>6228.9514394684356</v>
      </c>
      <c r="AK452" s="20">
        <v>6991</v>
      </c>
      <c r="AL452" s="20"/>
      <c r="AM452" s="20"/>
      <c r="AN452" s="20"/>
      <c r="AO452" s="20"/>
      <c r="AP452" s="20"/>
      <c r="AQ452" s="36" t="s">
        <v>363</v>
      </c>
      <c r="AR452" s="36" t="s">
        <v>355</v>
      </c>
      <c r="AS452" s="71" t="s">
        <v>385</v>
      </c>
      <c r="AT452" s="71"/>
    </row>
    <row r="453" spans="1:47" s="5" customFormat="1" ht="9.9499999999999993" customHeight="1">
      <c r="A453" s="48">
        <v>447</v>
      </c>
      <c r="B453" s="31" t="s">
        <v>355</v>
      </c>
      <c r="C453" s="1" t="s">
        <v>364</v>
      </c>
      <c r="D453" s="3">
        <v>101</v>
      </c>
      <c r="E453" s="31"/>
      <c r="F453" s="31"/>
      <c r="G453" s="31"/>
      <c r="H453" s="31"/>
      <c r="I453" s="3">
        <v>98</v>
      </c>
      <c r="J453" s="31"/>
      <c r="K453" s="31"/>
      <c r="L453" s="31"/>
      <c r="M453" s="167"/>
      <c r="N453" s="232">
        <v>99</v>
      </c>
      <c r="O453" s="204">
        <v>101</v>
      </c>
      <c r="P453" s="3">
        <v>96</v>
      </c>
      <c r="Q453" s="3">
        <v>114</v>
      </c>
      <c r="R453" s="3">
        <v>78</v>
      </c>
      <c r="S453" s="20">
        <v>84</v>
      </c>
      <c r="T453" s="20">
        <v>80</v>
      </c>
      <c r="U453" s="20">
        <v>68</v>
      </c>
      <c r="V453" s="20">
        <v>88</v>
      </c>
      <c r="W453" s="20">
        <v>83</v>
      </c>
      <c r="X453" s="20">
        <v>76</v>
      </c>
      <c r="Y453" s="20">
        <v>78</v>
      </c>
      <c r="Z453" s="20">
        <v>70</v>
      </c>
      <c r="AA453" s="20">
        <v>72</v>
      </c>
      <c r="AB453" s="20">
        <v>75</v>
      </c>
      <c r="AC453" s="20">
        <v>92.790999999999997</v>
      </c>
      <c r="AD453" s="20">
        <v>79.674999999999997</v>
      </c>
      <c r="AE453" s="20">
        <v>75</v>
      </c>
      <c r="AF453" s="20">
        <v>74.357320165917884</v>
      </c>
      <c r="AG453" s="20">
        <v>69.293999999999997</v>
      </c>
      <c r="AH453" s="20">
        <v>79.433134109154736</v>
      </c>
      <c r="AI453" s="20">
        <v>79.467482799999971</v>
      </c>
      <c r="AJ453" s="20">
        <v>68.367083718237254</v>
      </c>
      <c r="AK453" s="20">
        <v>89</v>
      </c>
      <c r="AL453" s="20"/>
      <c r="AM453" s="20"/>
      <c r="AN453" s="20"/>
      <c r="AO453" s="20"/>
      <c r="AP453" s="20"/>
      <c r="AQ453" s="36" t="s">
        <v>364</v>
      </c>
      <c r="AR453" s="36" t="s">
        <v>355</v>
      </c>
      <c r="AS453" s="71" t="s">
        <v>385</v>
      </c>
      <c r="AT453" s="71"/>
    </row>
    <row r="454" spans="1:47" s="5" customFormat="1" ht="9.9499999999999993" customHeight="1">
      <c r="A454" s="48">
        <v>448</v>
      </c>
      <c r="B454" s="31" t="s">
        <v>355</v>
      </c>
      <c r="C454" s="1" t="s">
        <v>365</v>
      </c>
      <c r="D454" s="3">
        <v>4323</v>
      </c>
      <c r="E454" s="31"/>
      <c r="F454" s="31"/>
      <c r="G454" s="31"/>
      <c r="H454" s="31"/>
      <c r="I454" s="3">
        <v>2207</v>
      </c>
      <c r="J454" s="31"/>
      <c r="K454" s="31"/>
      <c r="L454" s="31"/>
      <c r="M454" s="167"/>
      <c r="N454" s="232">
        <v>3543</v>
      </c>
      <c r="O454" s="204">
        <v>2994</v>
      </c>
      <c r="P454" s="3">
        <v>3316</v>
      </c>
      <c r="Q454" s="3">
        <v>3219</v>
      </c>
      <c r="R454" s="3">
        <v>4376</v>
      </c>
      <c r="S454" s="20">
        <v>3961</v>
      </c>
      <c r="T454" s="20">
        <v>3447</v>
      </c>
      <c r="U454" s="20">
        <v>3132</v>
      </c>
      <c r="V454" s="20">
        <v>3968</v>
      </c>
      <c r="W454" s="20">
        <v>4003</v>
      </c>
      <c r="X454" s="20">
        <v>4052</v>
      </c>
      <c r="Y454" s="20">
        <v>4110</v>
      </c>
      <c r="Z454" s="20">
        <v>4477</v>
      </c>
      <c r="AA454" s="20">
        <v>3393</v>
      </c>
      <c r="AB454" s="20">
        <v>3393</v>
      </c>
      <c r="AC454" s="20">
        <v>3116.7710000000002</v>
      </c>
      <c r="AD454" s="20">
        <v>3008.3620000000001</v>
      </c>
      <c r="AE454" s="20">
        <v>3066</v>
      </c>
      <c r="AF454" s="20">
        <v>3193.7389895795636</v>
      </c>
      <c r="AG454" s="20">
        <v>2888.1580000000004</v>
      </c>
      <c r="AH454" s="20">
        <v>2901.6379596776005</v>
      </c>
      <c r="AI454" s="20">
        <v>2754.2282515999996</v>
      </c>
      <c r="AJ454" s="20">
        <v>2571.5358167035542</v>
      </c>
      <c r="AK454" s="20">
        <v>2603</v>
      </c>
      <c r="AL454" s="20"/>
      <c r="AM454" s="20"/>
      <c r="AN454" s="20"/>
      <c r="AO454" s="20"/>
      <c r="AP454" s="20"/>
      <c r="AQ454" s="36" t="s">
        <v>365</v>
      </c>
      <c r="AR454" s="36" t="s">
        <v>355</v>
      </c>
      <c r="AS454" s="71" t="s">
        <v>385</v>
      </c>
      <c r="AT454" s="71"/>
    </row>
    <row r="455" spans="1:47" s="5" customFormat="1" ht="9.9499999999999993" customHeight="1">
      <c r="A455" s="48">
        <v>449</v>
      </c>
      <c r="B455" s="31" t="s">
        <v>355</v>
      </c>
      <c r="C455" s="1" t="s">
        <v>366</v>
      </c>
      <c r="D455" s="3" t="s">
        <v>367</v>
      </c>
      <c r="E455" s="31"/>
      <c r="F455" s="31"/>
      <c r="G455" s="31"/>
      <c r="H455" s="31"/>
      <c r="I455" s="3" t="s">
        <v>367</v>
      </c>
      <c r="J455" s="31"/>
      <c r="K455" s="31"/>
      <c r="L455" s="31"/>
      <c r="M455" s="167"/>
      <c r="N455" s="232" t="s">
        <v>367</v>
      </c>
      <c r="O455" s="204" t="s">
        <v>367</v>
      </c>
      <c r="P455" s="3" t="s">
        <v>367</v>
      </c>
      <c r="Q455" s="3" t="s">
        <v>367</v>
      </c>
      <c r="R455" s="3" t="s">
        <v>367</v>
      </c>
      <c r="S455" s="20" t="s">
        <v>367</v>
      </c>
      <c r="T455" s="20" t="s">
        <v>367</v>
      </c>
      <c r="U455" s="20" t="s">
        <v>367</v>
      </c>
      <c r="V455" s="20" t="s">
        <v>367</v>
      </c>
      <c r="W455" s="20" t="s">
        <v>367</v>
      </c>
      <c r="X455" s="20" t="s">
        <v>367</v>
      </c>
      <c r="Y455" s="20" t="s">
        <v>367</v>
      </c>
      <c r="Z455" s="20">
        <v>203</v>
      </c>
      <c r="AA455" s="20">
        <v>99</v>
      </c>
      <c r="AB455" s="20">
        <v>119</v>
      </c>
      <c r="AC455" s="20">
        <v>96.87</v>
      </c>
      <c r="AD455" s="20">
        <v>103.524</v>
      </c>
      <c r="AE455" s="20">
        <v>78</v>
      </c>
      <c r="AF455" s="20">
        <v>124.22964685934571</v>
      </c>
      <c r="AG455" s="20">
        <v>113.217</v>
      </c>
      <c r="AH455" s="20">
        <v>125.64897629383269</v>
      </c>
      <c r="AI455" s="20">
        <v>83.715326200000007</v>
      </c>
      <c r="AJ455" s="20">
        <v>70.255255278068105</v>
      </c>
      <c r="AK455" s="20">
        <v>97</v>
      </c>
      <c r="AL455" s="20"/>
      <c r="AM455" s="20"/>
      <c r="AN455" s="20"/>
      <c r="AO455" s="20"/>
      <c r="AP455" s="20"/>
      <c r="AQ455" s="36" t="s">
        <v>366</v>
      </c>
      <c r="AR455" s="36" t="s">
        <v>355</v>
      </c>
      <c r="AS455" s="71" t="s">
        <v>385</v>
      </c>
      <c r="AT455" s="71"/>
    </row>
    <row r="456" spans="1:47" s="5" customFormat="1" ht="9.9499999999999993" customHeight="1">
      <c r="A456" s="48">
        <v>450</v>
      </c>
      <c r="B456" s="31" t="s">
        <v>355</v>
      </c>
      <c r="C456" s="1" t="s">
        <v>346</v>
      </c>
      <c r="D456" s="3">
        <v>92</v>
      </c>
      <c r="E456" s="31"/>
      <c r="F456" s="31"/>
      <c r="G456" s="31"/>
      <c r="H456" s="31"/>
      <c r="I456" s="3">
        <v>78</v>
      </c>
      <c r="J456" s="31"/>
      <c r="K456" s="31"/>
      <c r="L456" s="31"/>
      <c r="M456" s="167"/>
      <c r="N456" s="232">
        <v>94</v>
      </c>
      <c r="O456" s="204">
        <v>92</v>
      </c>
      <c r="P456" s="3">
        <v>80</v>
      </c>
      <c r="Q456" s="3">
        <v>71</v>
      </c>
      <c r="R456" s="3">
        <v>82</v>
      </c>
      <c r="S456" s="20">
        <v>87</v>
      </c>
      <c r="T456" s="20">
        <v>110</v>
      </c>
      <c r="U456" s="20">
        <v>69</v>
      </c>
      <c r="V456" s="20">
        <v>55</v>
      </c>
      <c r="W456" s="20">
        <v>51</v>
      </c>
      <c r="X456" s="20">
        <v>44</v>
      </c>
      <c r="Y456" s="20">
        <v>38</v>
      </c>
      <c r="Z456" s="20">
        <v>37</v>
      </c>
      <c r="AA456" s="20">
        <v>43</v>
      </c>
      <c r="AB456" s="20">
        <v>47</v>
      </c>
      <c r="AC456" s="20">
        <v>54.936999999999998</v>
      </c>
      <c r="AD456" s="20">
        <v>47.667999999999999</v>
      </c>
      <c r="AE456" s="20">
        <v>62</v>
      </c>
      <c r="AF456" s="20">
        <v>40.588374989207402</v>
      </c>
      <c r="AG456" s="20">
        <v>27.201000000000001</v>
      </c>
      <c r="AH456" s="20">
        <v>32.360738378920928</v>
      </c>
      <c r="AI456" s="20">
        <v>32.174544700000006</v>
      </c>
      <c r="AJ456" s="20">
        <v>34.290949205034124</v>
      </c>
      <c r="AK456" s="20">
        <v>26</v>
      </c>
      <c r="AL456" s="20"/>
      <c r="AM456" s="20"/>
      <c r="AN456" s="20"/>
      <c r="AO456" s="20"/>
      <c r="AP456" s="20"/>
      <c r="AQ456" s="36" t="s">
        <v>346</v>
      </c>
      <c r="AR456" s="36" t="s">
        <v>355</v>
      </c>
      <c r="AS456" s="71" t="s">
        <v>385</v>
      </c>
      <c r="AT456" s="71"/>
    </row>
    <row r="457" spans="1:47" s="5" customFormat="1" ht="9.9499999999999993" customHeight="1">
      <c r="A457" s="48">
        <v>451</v>
      </c>
      <c r="B457" s="31" t="s">
        <v>355</v>
      </c>
      <c r="C457" s="1" t="s">
        <v>368</v>
      </c>
      <c r="D457" s="3">
        <v>13111</v>
      </c>
      <c r="E457" s="31"/>
      <c r="F457" s="31"/>
      <c r="G457" s="31"/>
      <c r="H457" s="31"/>
      <c r="I457" s="3">
        <v>8877</v>
      </c>
      <c r="J457" s="31"/>
      <c r="K457" s="31"/>
      <c r="L457" s="31"/>
      <c r="M457" s="167"/>
      <c r="N457" s="232">
        <v>8533</v>
      </c>
      <c r="O457" s="204">
        <v>7929</v>
      </c>
      <c r="P457" s="3">
        <v>7239</v>
      </c>
      <c r="Q457" s="3">
        <v>6028</v>
      </c>
      <c r="R457" s="3">
        <v>6499</v>
      </c>
      <c r="S457" s="20">
        <v>6482</v>
      </c>
      <c r="T457" s="20">
        <v>6916</v>
      </c>
      <c r="U457" s="20">
        <v>6353</v>
      </c>
      <c r="V457" s="20">
        <v>8272</v>
      </c>
      <c r="W457" s="20">
        <v>8002</v>
      </c>
      <c r="X457" s="20">
        <v>8096</v>
      </c>
      <c r="Y457" s="20">
        <v>8233</v>
      </c>
      <c r="Z457" s="20">
        <v>7684</v>
      </c>
      <c r="AA457" s="20">
        <v>9044</v>
      </c>
      <c r="AB457" s="20">
        <v>10039</v>
      </c>
      <c r="AC457" s="20">
        <v>10947.45</v>
      </c>
      <c r="AD457" s="20">
        <v>11004.079</v>
      </c>
      <c r="AE457" s="20">
        <v>11461</v>
      </c>
      <c r="AF457" s="20">
        <v>8766.4487925955436</v>
      </c>
      <c r="AG457" s="20">
        <v>7829.5349999999999</v>
      </c>
      <c r="AH457" s="20">
        <v>7246.1361768978213</v>
      </c>
      <c r="AI457" s="20">
        <v>7241.9448964999992</v>
      </c>
      <c r="AJ457" s="20">
        <v>7267.0758933854813</v>
      </c>
      <c r="AK457" s="20">
        <v>7815</v>
      </c>
      <c r="AL457" s="20"/>
      <c r="AM457" s="20"/>
      <c r="AN457" s="20"/>
      <c r="AO457" s="20"/>
      <c r="AP457" s="20"/>
      <c r="AQ457" s="36" t="s">
        <v>368</v>
      </c>
      <c r="AR457" s="36" t="s">
        <v>355</v>
      </c>
      <c r="AS457" s="71" t="s">
        <v>385</v>
      </c>
      <c r="AT457" s="71"/>
      <c r="AU457" s="4"/>
    </row>
    <row r="458" spans="1:47" s="5" customFormat="1" ht="9.9499999999999993" customHeight="1">
      <c r="A458" s="48">
        <v>452</v>
      </c>
      <c r="B458" s="31" t="s">
        <v>355</v>
      </c>
      <c r="C458" s="1" t="s">
        <v>369</v>
      </c>
      <c r="D458" s="3">
        <v>2297</v>
      </c>
      <c r="E458" s="31"/>
      <c r="F458" s="31"/>
      <c r="G458" s="31"/>
      <c r="H458" s="31"/>
      <c r="I458" s="3">
        <v>3910</v>
      </c>
      <c r="J458" s="31"/>
      <c r="K458" s="31"/>
      <c r="L458" s="31"/>
      <c r="M458" s="167"/>
      <c r="N458" s="232">
        <v>5295</v>
      </c>
      <c r="O458" s="204">
        <v>5601</v>
      </c>
      <c r="P458" s="3">
        <v>6185</v>
      </c>
      <c r="Q458" s="3">
        <v>6020</v>
      </c>
      <c r="R458" s="3">
        <v>6431</v>
      </c>
      <c r="S458" s="20">
        <v>6067</v>
      </c>
      <c r="T458" s="20">
        <v>6418</v>
      </c>
      <c r="U458" s="20">
        <v>5704</v>
      </c>
      <c r="V458" s="20">
        <v>4992</v>
      </c>
      <c r="W458" s="20">
        <v>4828</v>
      </c>
      <c r="X458" s="20">
        <v>4797</v>
      </c>
      <c r="Y458" s="20">
        <v>4605</v>
      </c>
      <c r="Z458" s="20">
        <v>4545</v>
      </c>
      <c r="AA458" s="20">
        <v>4273</v>
      </c>
      <c r="AB458" s="20">
        <v>5473</v>
      </c>
      <c r="AC458" s="20">
        <v>4555.3770000000004</v>
      </c>
      <c r="AD458" s="20">
        <v>4922.2569999999996</v>
      </c>
      <c r="AE458" s="20">
        <v>5183</v>
      </c>
      <c r="AF458" s="20">
        <v>6174.2906265120873</v>
      </c>
      <c r="AG458" s="20">
        <v>5410.8559999999998</v>
      </c>
      <c r="AH458" s="20">
        <v>6030.7033364468343</v>
      </c>
      <c r="AI458" s="20">
        <v>6361.0480174000013</v>
      </c>
      <c r="AJ458" s="20">
        <v>6082.5082744112087</v>
      </c>
      <c r="AK458" s="20">
        <v>6468</v>
      </c>
      <c r="AL458" s="20"/>
      <c r="AM458" s="20"/>
      <c r="AN458" s="20"/>
      <c r="AO458" s="20"/>
      <c r="AP458" s="20"/>
      <c r="AQ458" s="36" t="s">
        <v>369</v>
      </c>
      <c r="AR458" s="36" t="s">
        <v>355</v>
      </c>
      <c r="AS458" s="71" t="s">
        <v>385</v>
      </c>
      <c r="AT458" s="71"/>
      <c r="AU458" s="4"/>
    </row>
    <row r="459" spans="1:47" s="5" customFormat="1" ht="9.9499999999999993" customHeight="1">
      <c r="A459" s="48">
        <v>453</v>
      </c>
      <c r="B459" s="31" t="s">
        <v>355</v>
      </c>
      <c r="C459" s="1" t="s">
        <v>370</v>
      </c>
      <c r="D459" s="3">
        <v>60561</v>
      </c>
      <c r="E459" s="31"/>
      <c r="F459" s="31"/>
      <c r="G459" s="31"/>
      <c r="H459" s="31"/>
      <c r="I459" s="3">
        <v>41649</v>
      </c>
      <c r="J459" s="31"/>
      <c r="K459" s="31"/>
      <c r="L459" s="31"/>
      <c r="M459" s="167"/>
      <c r="N459" s="232">
        <v>42507</v>
      </c>
      <c r="O459" s="204">
        <v>46739</v>
      </c>
      <c r="P459" s="3">
        <v>33340</v>
      </c>
      <c r="Q459" s="3">
        <v>30867</v>
      </c>
      <c r="R459" s="3">
        <v>31117</v>
      </c>
      <c r="S459" s="20">
        <v>24242</v>
      </c>
      <c r="T459" s="20">
        <v>23863</v>
      </c>
      <c r="U459" s="20">
        <v>17893</v>
      </c>
      <c r="V459" s="20">
        <v>19423</v>
      </c>
      <c r="W459" s="20">
        <v>16623</v>
      </c>
      <c r="X459" s="20">
        <v>16448</v>
      </c>
      <c r="Y459" s="20">
        <v>16350</v>
      </c>
      <c r="Z459" s="20">
        <v>16249</v>
      </c>
      <c r="AA459" s="20">
        <v>17037</v>
      </c>
      <c r="AB459" s="20">
        <v>21192</v>
      </c>
      <c r="AC459" s="20">
        <v>26186.319</v>
      </c>
      <c r="AD459" s="20">
        <v>21287.841</v>
      </c>
      <c r="AE459" s="20">
        <v>20715</v>
      </c>
      <c r="AF459" s="20">
        <v>18440.309749355081</v>
      </c>
      <c r="AG459" s="20">
        <v>14109.407000000001</v>
      </c>
      <c r="AH459" s="20">
        <v>16005.687610414834</v>
      </c>
      <c r="AI459" s="20">
        <v>15492.583249800002</v>
      </c>
      <c r="AJ459" s="20">
        <v>16397.632374780456</v>
      </c>
      <c r="AK459" s="20">
        <v>16761</v>
      </c>
      <c r="AL459" s="20"/>
      <c r="AM459" s="20"/>
      <c r="AN459" s="20"/>
      <c r="AO459" s="20"/>
      <c r="AP459" s="20"/>
      <c r="AQ459" s="36" t="s">
        <v>370</v>
      </c>
      <c r="AR459" s="36" t="s">
        <v>355</v>
      </c>
      <c r="AS459" s="71" t="s">
        <v>385</v>
      </c>
      <c r="AT459" s="71"/>
      <c r="AU459" s="4"/>
    </row>
    <row r="460" spans="1:47" s="5" customFormat="1" ht="9.9499999999999993" customHeight="1">
      <c r="A460" s="48">
        <v>454</v>
      </c>
      <c r="B460" s="31" t="s">
        <v>355</v>
      </c>
      <c r="C460" s="1" t="s">
        <v>371</v>
      </c>
      <c r="D460" s="3">
        <v>30007</v>
      </c>
      <c r="E460" s="31"/>
      <c r="F460" s="31"/>
      <c r="G460" s="31"/>
      <c r="H460" s="31"/>
      <c r="I460" s="3">
        <v>48948</v>
      </c>
      <c r="J460" s="31"/>
      <c r="K460" s="31"/>
      <c r="L460" s="31"/>
      <c r="M460" s="167"/>
      <c r="N460" s="232">
        <v>54798</v>
      </c>
      <c r="O460" s="204">
        <v>58431</v>
      </c>
      <c r="P460" s="3">
        <v>66851</v>
      </c>
      <c r="Q460" s="3">
        <v>61541</v>
      </c>
      <c r="R460" s="3">
        <v>60238</v>
      </c>
      <c r="S460" s="20">
        <v>58460</v>
      </c>
      <c r="T460" s="20">
        <v>61392</v>
      </c>
      <c r="U460" s="20">
        <v>56993</v>
      </c>
      <c r="V460" s="20">
        <v>56709</v>
      </c>
      <c r="W460" s="20">
        <v>55694</v>
      </c>
      <c r="X460" s="20">
        <v>58829</v>
      </c>
      <c r="Y460" s="20">
        <v>57096</v>
      </c>
      <c r="Z460" s="20">
        <v>55365</v>
      </c>
      <c r="AA460" s="20">
        <v>59246</v>
      </c>
      <c r="AB460" s="20">
        <v>62497</v>
      </c>
      <c r="AC460" s="20">
        <v>60561.629000000001</v>
      </c>
      <c r="AD460" s="20">
        <v>60822.964999999997</v>
      </c>
      <c r="AE460" s="20">
        <v>60900</v>
      </c>
      <c r="AF460" s="20">
        <v>61189.494637191128</v>
      </c>
      <c r="AG460" s="20">
        <v>58921.338000000003</v>
      </c>
      <c r="AH460" s="20">
        <v>58264.193636229495</v>
      </c>
      <c r="AI460" s="20">
        <v>59838.84381839999</v>
      </c>
      <c r="AJ460" s="20">
        <v>58887.361547978457</v>
      </c>
      <c r="AK460" s="20">
        <v>63233</v>
      </c>
      <c r="AL460" s="20"/>
      <c r="AM460" s="20"/>
      <c r="AN460" s="20"/>
      <c r="AO460" s="20"/>
      <c r="AP460" s="20"/>
      <c r="AQ460" s="36" t="s">
        <v>371</v>
      </c>
      <c r="AR460" s="36" t="s">
        <v>355</v>
      </c>
      <c r="AS460" s="71" t="s">
        <v>385</v>
      </c>
      <c r="AT460" s="71"/>
      <c r="AU460" s="4"/>
    </row>
    <row r="461" spans="1:47" s="5" customFormat="1" ht="9.9499999999999993" customHeight="1">
      <c r="A461" s="48">
        <v>455</v>
      </c>
      <c r="B461" s="31" t="s">
        <v>355</v>
      </c>
      <c r="C461" s="1" t="s">
        <v>372</v>
      </c>
      <c r="D461" s="3">
        <v>49629</v>
      </c>
      <c r="E461" s="31"/>
      <c r="F461" s="31"/>
      <c r="G461" s="31"/>
      <c r="H461" s="31"/>
      <c r="I461" s="3">
        <v>62462</v>
      </c>
      <c r="J461" s="31"/>
      <c r="K461" s="31"/>
      <c r="L461" s="31"/>
      <c r="M461" s="167"/>
      <c r="N461" s="232">
        <v>77208</v>
      </c>
      <c r="O461" s="204">
        <v>77315</v>
      </c>
      <c r="P461" s="3">
        <v>76420</v>
      </c>
      <c r="Q461" s="3">
        <v>75567</v>
      </c>
      <c r="R461" s="3">
        <v>74553</v>
      </c>
      <c r="S461" s="20">
        <v>72996</v>
      </c>
      <c r="T461" s="20">
        <v>72211</v>
      </c>
      <c r="U461" s="20">
        <v>93706</v>
      </c>
      <c r="V461" s="20">
        <v>92678</v>
      </c>
      <c r="W461" s="20">
        <v>91524</v>
      </c>
      <c r="X461" s="20">
        <v>90489</v>
      </c>
      <c r="Y461" s="20">
        <v>90094</v>
      </c>
      <c r="Z461" s="20">
        <v>89799</v>
      </c>
      <c r="AA461" s="20">
        <v>88977</v>
      </c>
      <c r="AB461" s="20">
        <v>87686</v>
      </c>
      <c r="AC461" s="20">
        <v>87203.755000000005</v>
      </c>
      <c r="AD461" s="20">
        <v>87572.793999999994</v>
      </c>
      <c r="AE461" s="20">
        <v>87476</v>
      </c>
      <c r="AF461" s="20">
        <v>87698.20507500002</v>
      </c>
      <c r="AG461" s="20">
        <v>88162.36599999998</v>
      </c>
      <c r="AH461" s="20">
        <v>84847.308718060565</v>
      </c>
      <c r="AI461" s="20">
        <v>84459.183209199997</v>
      </c>
      <c r="AJ461" s="20">
        <v>85433.75181289998</v>
      </c>
      <c r="AK461" s="20">
        <v>82626</v>
      </c>
      <c r="AL461" s="20"/>
      <c r="AM461" s="20"/>
      <c r="AN461" s="20"/>
      <c r="AO461" s="20"/>
      <c r="AP461" s="20"/>
      <c r="AQ461" s="36" t="s">
        <v>372</v>
      </c>
      <c r="AR461" s="36" t="s">
        <v>355</v>
      </c>
      <c r="AS461" s="71" t="s">
        <v>385</v>
      </c>
      <c r="AT461" s="71"/>
      <c r="AU461" s="4"/>
    </row>
    <row r="462" spans="1:47" s="5" customFormat="1" ht="9.9499999999999993" customHeight="1">
      <c r="A462" s="48">
        <v>456</v>
      </c>
      <c r="B462" s="31" t="s">
        <v>355</v>
      </c>
      <c r="C462" s="1" t="s">
        <v>373</v>
      </c>
      <c r="D462" s="3">
        <v>62</v>
      </c>
      <c r="E462" s="31"/>
      <c r="F462" s="31"/>
      <c r="G462" s="31"/>
      <c r="H462" s="31"/>
      <c r="I462" s="3">
        <v>96</v>
      </c>
      <c r="J462" s="31"/>
      <c r="K462" s="31"/>
      <c r="L462" s="31"/>
      <c r="M462" s="167"/>
      <c r="N462" s="232">
        <v>28</v>
      </c>
      <c r="O462" s="204">
        <v>29</v>
      </c>
      <c r="P462" s="3">
        <v>56</v>
      </c>
      <c r="Q462" s="3">
        <v>75</v>
      </c>
      <c r="R462" s="3">
        <v>132</v>
      </c>
      <c r="S462" s="20">
        <v>145</v>
      </c>
      <c r="T462" s="20">
        <v>110</v>
      </c>
      <c r="U462" s="20">
        <v>109</v>
      </c>
      <c r="V462" s="20">
        <v>109</v>
      </c>
      <c r="W462" s="20">
        <v>170</v>
      </c>
      <c r="X462" s="20">
        <v>163</v>
      </c>
      <c r="Y462" s="20">
        <v>191</v>
      </c>
      <c r="Z462" s="20">
        <v>211</v>
      </c>
      <c r="AA462" s="20">
        <v>200</v>
      </c>
      <c r="AB462" s="20">
        <v>186</v>
      </c>
      <c r="AC462" s="20">
        <v>195.50399999999999</v>
      </c>
      <c r="AD462" s="20">
        <v>233.63800000000001</v>
      </c>
      <c r="AE462" s="20">
        <v>197</v>
      </c>
      <c r="AF462" s="20">
        <v>167.70347243354044</v>
      </c>
      <c r="AG462" s="20">
        <v>160.71099999999998</v>
      </c>
      <c r="AH462" s="20">
        <v>156.26096005385881</v>
      </c>
      <c r="AI462" s="20">
        <v>172.39886920000001</v>
      </c>
      <c r="AJ462" s="20">
        <v>152.79503969048108</v>
      </c>
      <c r="AK462" s="20">
        <v>125</v>
      </c>
      <c r="AL462" s="20"/>
      <c r="AM462" s="20"/>
      <c r="AN462" s="20"/>
      <c r="AO462" s="20"/>
      <c r="AP462" s="20"/>
      <c r="AQ462" s="36" t="s">
        <v>373</v>
      </c>
      <c r="AR462" s="36" t="s">
        <v>355</v>
      </c>
      <c r="AS462" s="71" t="s">
        <v>385</v>
      </c>
      <c r="AT462" s="71"/>
      <c r="AU462" s="4"/>
    </row>
    <row r="463" spans="1:47" s="5" customFormat="1" ht="9.9499999999999993" customHeight="1">
      <c r="A463" s="48">
        <v>457</v>
      </c>
      <c r="B463" s="31" t="s">
        <v>355</v>
      </c>
      <c r="C463" s="1" t="s">
        <v>351</v>
      </c>
      <c r="D463" s="3">
        <v>11731</v>
      </c>
      <c r="E463" s="31"/>
      <c r="F463" s="31"/>
      <c r="G463" s="31"/>
      <c r="H463" s="31"/>
      <c r="I463" s="3">
        <v>6224</v>
      </c>
      <c r="J463" s="31"/>
      <c r="K463" s="31"/>
      <c r="L463" s="31"/>
      <c r="M463" s="167"/>
      <c r="N463" s="232">
        <v>7491</v>
      </c>
      <c r="O463" s="204">
        <v>6926</v>
      </c>
      <c r="P463" s="3">
        <v>7394</v>
      </c>
      <c r="Q463" s="3">
        <v>9144</v>
      </c>
      <c r="R463" s="3">
        <v>8054</v>
      </c>
      <c r="S463" s="20">
        <v>7578</v>
      </c>
      <c r="T463" s="20">
        <v>8018</v>
      </c>
      <c r="U463" s="20">
        <v>7496</v>
      </c>
      <c r="V463" s="20">
        <v>9701</v>
      </c>
      <c r="W463" s="20">
        <v>9438</v>
      </c>
      <c r="X463" s="20">
        <v>10765</v>
      </c>
      <c r="Y463" s="20">
        <v>10183</v>
      </c>
      <c r="Z463" s="20">
        <v>10406</v>
      </c>
      <c r="AA463" s="20">
        <v>15190</v>
      </c>
      <c r="AB463" s="20">
        <v>14466</v>
      </c>
      <c r="AC463" s="20">
        <v>17341.732</v>
      </c>
      <c r="AD463" s="20">
        <v>17135.16</v>
      </c>
      <c r="AE463" s="20">
        <v>16964</v>
      </c>
      <c r="AF463" s="20">
        <v>16549.516944651139</v>
      </c>
      <c r="AG463" s="20">
        <v>15923.25</v>
      </c>
      <c r="AH463" s="20">
        <v>16822.825041672335</v>
      </c>
      <c r="AI463" s="20">
        <v>15902.899610100005</v>
      </c>
      <c r="AJ463" s="20">
        <v>15137.714855047729</v>
      </c>
      <c r="AK463" s="20">
        <v>16911</v>
      </c>
      <c r="AL463" s="20"/>
      <c r="AM463" s="20"/>
      <c r="AN463" s="20"/>
      <c r="AO463" s="20"/>
      <c r="AP463" s="20"/>
      <c r="AQ463" s="36" t="s">
        <v>351</v>
      </c>
      <c r="AR463" s="36" t="s">
        <v>355</v>
      </c>
      <c r="AS463" s="71" t="s">
        <v>385</v>
      </c>
      <c r="AT463" s="71"/>
      <c r="AU463" s="4"/>
    </row>
    <row r="464" spans="1:47" s="5" customFormat="1" ht="9.9499999999999993" customHeight="1">
      <c r="A464" s="48">
        <v>458</v>
      </c>
      <c r="B464" s="31" t="s">
        <v>355</v>
      </c>
      <c r="C464" s="1" t="s">
        <v>374</v>
      </c>
      <c r="D464" s="3">
        <v>1199</v>
      </c>
      <c r="E464" s="31"/>
      <c r="F464" s="31"/>
      <c r="G464" s="31"/>
      <c r="H464" s="31"/>
      <c r="I464" s="3">
        <v>1230</v>
      </c>
      <c r="J464" s="31"/>
      <c r="K464" s="31"/>
      <c r="L464" s="31"/>
      <c r="M464" s="167"/>
      <c r="N464" s="232">
        <v>1228</v>
      </c>
      <c r="O464" s="204">
        <v>849</v>
      </c>
      <c r="P464" s="3" t="s">
        <v>117</v>
      </c>
      <c r="Q464" s="3" t="s">
        <v>117</v>
      </c>
      <c r="R464" s="3" t="s">
        <v>117</v>
      </c>
      <c r="S464" s="20" t="s">
        <v>117</v>
      </c>
      <c r="T464" s="20" t="s">
        <v>117</v>
      </c>
      <c r="U464" s="20" t="s">
        <v>117</v>
      </c>
      <c r="V464" s="20" t="s">
        <v>117</v>
      </c>
      <c r="W464" s="20" t="s">
        <v>117</v>
      </c>
      <c r="X464" s="20" t="s">
        <v>117</v>
      </c>
      <c r="Y464" s="20" t="s">
        <v>117</v>
      </c>
      <c r="Z464" s="20" t="s">
        <v>117</v>
      </c>
      <c r="AA464" s="20" t="s">
        <v>117</v>
      </c>
      <c r="AB464" s="20" t="s">
        <v>117</v>
      </c>
      <c r="AC464" s="20" t="s">
        <v>117</v>
      </c>
      <c r="AD464" s="20"/>
      <c r="AE464" s="20"/>
      <c r="AF464" s="20"/>
      <c r="AG464" s="20"/>
      <c r="AH464" s="20"/>
      <c r="AI464" s="20"/>
      <c r="AJ464" s="20"/>
      <c r="AK464" s="20"/>
      <c r="AL464" s="20"/>
      <c r="AM464" s="20"/>
      <c r="AN464" s="20"/>
      <c r="AO464" s="20"/>
      <c r="AP464" s="20"/>
      <c r="AQ464" s="36" t="s">
        <v>374</v>
      </c>
      <c r="AR464" s="36" t="s">
        <v>355</v>
      </c>
      <c r="AS464" s="71" t="s">
        <v>385</v>
      </c>
      <c r="AT464" s="71"/>
      <c r="AU464" s="4"/>
    </row>
    <row r="465" spans="1:47" s="5" customFormat="1" ht="9.9499999999999993" customHeight="1">
      <c r="A465" s="48">
        <v>459</v>
      </c>
      <c r="B465" s="79" t="s">
        <v>355</v>
      </c>
      <c r="C465" s="26" t="s">
        <v>392</v>
      </c>
      <c r="D465" s="93"/>
      <c r="E465" s="79"/>
      <c r="F465" s="79"/>
      <c r="G465" s="79"/>
      <c r="H465" s="79"/>
      <c r="I465" s="93"/>
      <c r="J465" s="79"/>
      <c r="K465" s="79"/>
      <c r="L465" s="79"/>
      <c r="M465" s="176"/>
      <c r="N465" s="222">
        <f>N451+N452+N453+N456</f>
        <v>7959</v>
      </c>
      <c r="O465" s="199">
        <f t="shared" ref="O465:AK465" si="72">O451+O452+O453+O456</f>
        <v>8146</v>
      </c>
      <c r="P465" s="23">
        <f t="shared" si="72"/>
        <v>8880</v>
      </c>
      <c r="Q465" s="23">
        <f t="shared" si="72"/>
        <v>8816</v>
      </c>
      <c r="R465" s="23">
        <f t="shared" si="72"/>
        <v>9858</v>
      </c>
      <c r="S465" s="23">
        <f t="shared" si="72"/>
        <v>9229</v>
      </c>
      <c r="T465" s="23">
        <f t="shared" si="72"/>
        <v>9692</v>
      </c>
      <c r="U465" s="23">
        <f t="shared" si="72"/>
        <v>8954</v>
      </c>
      <c r="V465" s="23">
        <f t="shared" si="72"/>
        <v>8487</v>
      </c>
      <c r="W465" s="23">
        <f t="shared" si="72"/>
        <v>7896</v>
      </c>
      <c r="X465" s="23">
        <f t="shared" si="72"/>
        <v>7787</v>
      </c>
      <c r="Y465" s="23">
        <f t="shared" si="72"/>
        <v>7632</v>
      </c>
      <c r="Z465" s="23">
        <f t="shared" si="72"/>
        <v>7166</v>
      </c>
      <c r="AA465" s="23">
        <f t="shared" si="72"/>
        <v>7953</v>
      </c>
      <c r="AB465" s="23">
        <f t="shared" si="72"/>
        <v>7837</v>
      </c>
      <c r="AC465" s="23">
        <f t="shared" si="72"/>
        <v>7847.3200000000006</v>
      </c>
      <c r="AD465" s="23">
        <f t="shared" si="72"/>
        <v>7643.4870000000001</v>
      </c>
      <c r="AE465" s="23">
        <f t="shared" si="72"/>
        <v>7574</v>
      </c>
      <c r="AF465" s="23">
        <f t="shared" si="72"/>
        <v>7759.6679916040148</v>
      </c>
      <c r="AG465" s="23">
        <f t="shared" si="72"/>
        <v>7656.8489999999993</v>
      </c>
      <c r="AH465" s="23">
        <f t="shared" si="72"/>
        <v>7385.8774028568796</v>
      </c>
      <c r="AI465" s="23">
        <f t="shared" si="72"/>
        <v>7462.5104327999979</v>
      </c>
      <c r="AJ465" s="23">
        <f t="shared" si="72"/>
        <v>7352.0542689879858</v>
      </c>
      <c r="AK465" s="23">
        <f t="shared" si="72"/>
        <v>8002</v>
      </c>
      <c r="AL465" s="23"/>
      <c r="AM465" s="23"/>
      <c r="AN465" s="23"/>
      <c r="AO465" s="23"/>
      <c r="AP465" s="23"/>
      <c r="AQ465" s="44" t="s">
        <v>392</v>
      </c>
      <c r="AR465" s="44" t="s">
        <v>355</v>
      </c>
      <c r="AS465" s="72" t="s">
        <v>385</v>
      </c>
      <c r="AT465" s="72" t="s">
        <v>393</v>
      </c>
      <c r="AU465" s="4"/>
    </row>
    <row r="466" spans="1:47" s="5" customFormat="1" ht="9.9499999999999993" customHeight="1">
      <c r="A466" s="48">
        <v>460</v>
      </c>
      <c r="B466" s="79" t="s">
        <v>355</v>
      </c>
      <c r="C466" s="26" t="s">
        <v>391</v>
      </c>
      <c r="D466" s="93"/>
      <c r="E466" s="79"/>
      <c r="F466" s="79"/>
      <c r="G466" s="79"/>
      <c r="H466" s="79"/>
      <c r="I466" s="93"/>
      <c r="J466" s="79"/>
      <c r="K466" s="79"/>
      <c r="L466" s="79"/>
      <c r="M466" s="176"/>
      <c r="N466" s="222">
        <f>N444-N465</f>
        <v>386777</v>
      </c>
      <c r="O466" s="199">
        <f t="shared" ref="O466:AK466" si="73">O444-O465</f>
        <v>389803</v>
      </c>
      <c r="P466" s="23">
        <f t="shared" si="73"/>
        <v>394600</v>
      </c>
      <c r="Q466" s="23">
        <f t="shared" si="73"/>
        <v>388053</v>
      </c>
      <c r="R466" s="23">
        <f t="shared" si="73"/>
        <v>395597</v>
      </c>
      <c r="S466" s="23">
        <f t="shared" si="73"/>
        <v>384583</v>
      </c>
      <c r="T466" s="23">
        <f t="shared" si="73"/>
        <v>394910</v>
      </c>
      <c r="U466" s="23">
        <f t="shared" si="73"/>
        <v>405900</v>
      </c>
      <c r="V466" s="23">
        <f t="shared" si="73"/>
        <v>400003</v>
      </c>
      <c r="W466" s="23">
        <f t="shared" si="73"/>
        <v>391903</v>
      </c>
      <c r="X466" s="23">
        <f t="shared" si="73"/>
        <v>398250</v>
      </c>
      <c r="Y466" s="23">
        <f t="shared" si="73"/>
        <v>392611</v>
      </c>
      <c r="Z466" s="23">
        <f t="shared" si="73"/>
        <v>386068</v>
      </c>
      <c r="AA466" s="23">
        <f t="shared" si="73"/>
        <v>403670</v>
      </c>
      <c r="AB466" s="23">
        <f t="shared" si="73"/>
        <v>409320</v>
      </c>
      <c r="AC466" s="23">
        <f t="shared" si="73"/>
        <v>413829.48700000002</v>
      </c>
      <c r="AD466" s="23">
        <f t="shared" si="73"/>
        <v>410853.58999999991</v>
      </c>
      <c r="AE466" s="23">
        <f t="shared" si="73"/>
        <v>411850</v>
      </c>
      <c r="AF466" s="23">
        <f t="shared" si="73"/>
        <v>395901.47597721446</v>
      </c>
      <c r="AG466" s="23">
        <f t="shared" si="73"/>
        <v>382090.17000000004</v>
      </c>
      <c r="AH466" s="23">
        <f t="shared" si="73"/>
        <v>378602.48423098889</v>
      </c>
      <c r="AI466" s="23">
        <f t="shared" si="73"/>
        <v>373743.49283060007</v>
      </c>
      <c r="AJ466" s="23">
        <f t="shared" si="73"/>
        <v>371784.90530776069</v>
      </c>
      <c r="AK466" s="23">
        <f t="shared" si="73"/>
        <v>376640</v>
      </c>
      <c r="AL466" s="23"/>
      <c r="AM466" s="23"/>
      <c r="AN466" s="23"/>
      <c r="AO466" s="23"/>
      <c r="AP466" s="23"/>
      <c r="AQ466" s="44" t="s">
        <v>391</v>
      </c>
      <c r="AR466" s="44" t="s">
        <v>355</v>
      </c>
      <c r="AS466" s="72" t="s">
        <v>385</v>
      </c>
      <c r="AT466" s="72" t="s">
        <v>394</v>
      </c>
      <c r="AU466" s="4"/>
    </row>
    <row r="467" spans="1:47" s="5" customFormat="1" ht="9.9499999999999993" customHeight="1">
      <c r="A467" s="48">
        <v>461</v>
      </c>
      <c r="B467" s="31"/>
      <c r="C467" s="1"/>
      <c r="D467" s="3"/>
      <c r="E467" s="31"/>
      <c r="F467" s="31"/>
      <c r="G467" s="31"/>
      <c r="H467" s="31"/>
      <c r="I467" s="3"/>
      <c r="J467" s="31"/>
      <c r="K467" s="31"/>
      <c r="L467" s="31"/>
      <c r="M467" s="167"/>
      <c r="N467" s="232"/>
      <c r="O467" s="204"/>
      <c r="P467" s="3"/>
      <c r="Q467" s="3"/>
      <c r="R467" s="3"/>
      <c r="S467" s="20"/>
      <c r="T467" s="20"/>
      <c r="U467" s="20"/>
      <c r="V467" s="20"/>
      <c r="W467" s="20"/>
      <c r="X467" s="20"/>
      <c r="Y467" s="20"/>
      <c r="Z467" s="20"/>
      <c r="AA467" s="20"/>
      <c r="AB467" s="20"/>
      <c r="AC467" s="20"/>
      <c r="AD467" s="20"/>
      <c r="AE467" s="20"/>
      <c r="AF467" s="20"/>
      <c r="AG467" s="20"/>
      <c r="AH467" s="20"/>
      <c r="AI467" s="20"/>
      <c r="AJ467" s="20"/>
      <c r="AK467" s="20"/>
      <c r="AL467" s="20"/>
      <c r="AM467" s="20"/>
      <c r="AN467" s="20"/>
      <c r="AO467" s="20"/>
      <c r="AP467" s="20"/>
      <c r="AQ467" s="36"/>
      <c r="AR467" s="36"/>
      <c r="AS467" s="71"/>
      <c r="AT467" s="71"/>
      <c r="AU467" s="4"/>
    </row>
    <row r="468" spans="1:47" s="5" customFormat="1" ht="9.9499999999999993" customHeight="1">
      <c r="A468" s="48">
        <v>462</v>
      </c>
      <c r="B468" s="31" t="s">
        <v>113</v>
      </c>
      <c r="C468" s="1" t="s">
        <v>644</v>
      </c>
      <c r="D468" s="20"/>
      <c r="E468" s="20"/>
      <c r="F468" s="20"/>
      <c r="G468" s="20">
        <v>627716</v>
      </c>
      <c r="H468" s="20">
        <v>626077</v>
      </c>
      <c r="I468" s="20">
        <v>623966</v>
      </c>
      <c r="J468" s="20">
        <v>633050</v>
      </c>
      <c r="K468" s="20">
        <v>607956</v>
      </c>
      <c r="L468" s="20">
        <v>622727</v>
      </c>
      <c r="M468" s="164">
        <v>615838</v>
      </c>
      <c r="N468" s="222">
        <v>613695</v>
      </c>
      <c r="O468" s="191">
        <v>625200</v>
      </c>
      <c r="P468" s="20">
        <v>605372</v>
      </c>
      <c r="Q468" s="20">
        <v>592594</v>
      </c>
      <c r="R468" s="20">
        <v>573076</v>
      </c>
      <c r="S468" s="251">
        <f t="shared" ref="S468:S474" si="74">R468+(U468-R468)/3</f>
        <v>557594</v>
      </c>
      <c r="T468" s="251">
        <f t="shared" ref="T468:T474" si="75">R468+(U468-R468)/3*2</f>
        <v>542112</v>
      </c>
      <c r="U468" s="20">
        <v>526630</v>
      </c>
      <c r="V468" s="20">
        <v>660489</v>
      </c>
      <c r="W468" s="20">
        <v>649545</v>
      </c>
      <c r="X468" s="20">
        <v>627620</v>
      </c>
      <c r="Y468" s="20">
        <v>632092</v>
      </c>
      <c r="Z468" s="20">
        <v>611039</v>
      </c>
      <c r="AA468" s="20">
        <v>597539</v>
      </c>
      <c r="AB468" s="20">
        <v>580390</v>
      </c>
      <c r="AC468" s="20">
        <v>561906</v>
      </c>
      <c r="AD468" s="21">
        <v>554556</v>
      </c>
      <c r="AE468" s="20">
        <v>540263</v>
      </c>
      <c r="AF468" s="21">
        <v>527098</v>
      </c>
      <c r="AG468" s="21">
        <v>516470</v>
      </c>
      <c r="AH468" s="21">
        <v>476748</v>
      </c>
      <c r="AI468" s="21">
        <v>482451</v>
      </c>
      <c r="AJ468" s="21">
        <v>468029</v>
      </c>
      <c r="AK468" s="21">
        <v>462188</v>
      </c>
      <c r="AL468" s="21">
        <v>444984</v>
      </c>
      <c r="AM468" s="21"/>
      <c r="AN468" s="21"/>
      <c r="AO468" s="21"/>
      <c r="AP468" s="21"/>
      <c r="AQ468" s="36" t="s">
        <v>644</v>
      </c>
      <c r="AR468" s="36" t="s">
        <v>113</v>
      </c>
      <c r="AS468" s="74"/>
      <c r="AT468" s="74"/>
    </row>
    <row r="469" spans="1:47" s="5" customFormat="1" ht="9.9499999999999993" customHeight="1">
      <c r="A469" s="48">
        <v>463</v>
      </c>
      <c r="B469" s="31" t="s">
        <v>113</v>
      </c>
      <c r="C469" s="1" t="s">
        <v>645</v>
      </c>
      <c r="D469" s="20"/>
      <c r="E469" s="20"/>
      <c r="F469" s="20"/>
      <c r="G469" s="20">
        <v>37902</v>
      </c>
      <c r="H469" s="20">
        <v>37962</v>
      </c>
      <c r="I469" s="20">
        <v>37823</v>
      </c>
      <c r="J469" s="20">
        <v>39662</v>
      </c>
      <c r="K469" s="20">
        <v>37996</v>
      </c>
      <c r="L469" s="20">
        <v>30344</v>
      </c>
      <c r="M469" s="164">
        <v>13889</v>
      </c>
      <c r="N469" s="222">
        <v>14260</v>
      </c>
      <c r="O469" s="191">
        <v>0</v>
      </c>
      <c r="P469" s="20">
        <v>0</v>
      </c>
      <c r="Q469" s="20">
        <v>0</v>
      </c>
      <c r="R469" s="20">
        <v>0</v>
      </c>
      <c r="S469" s="251">
        <f t="shared" si="74"/>
        <v>121.66666666666667</v>
      </c>
      <c r="T469" s="251">
        <f t="shared" si="75"/>
        <v>243.33333333333334</v>
      </c>
      <c r="U469" s="20">
        <v>365</v>
      </c>
      <c r="V469" s="20">
        <v>0</v>
      </c>
      <c r="W469" s="20">
        <v>0</v>
      </c>
      <c r="X469" s="20">
        <v>0</v>
      </c>
      <c r="Y469" s="20">
        <v>0</v>
      </c>
      <c r="Z469" s="20">
        <v>0</v>
      </c>
      <c r="AA469" s="20">
        <v>0</v>
      </c>
      <c r="AB469" s="20">
        <v>0</v>
      </c>
      <c r="AC469" s="20">
        <v>0</v>
      </c>
      <c r="AD469" s="21">
        <v>0</v>
      </c>
      <c r="AE469" s="20">
        <v>0</v>
      </c>
      <c r="AF469" s="21">
        <v>0</v>
      </c>
      <c r="AG469" s="21">
        <v>0</v>
      </c>
      <c r="AH469" s="21">
        <v>0</v>
      </c>
      <c r="AI469" s="21">
        <v>0</v>
      </c>
      <c r="AJ469" s="21">
        <v>0</v>
      </c>
      <c r="AK469" s="21">
        <v>0</v>
      </c>
      <c r="AL469" s="21">
        <v>0</v>
      </c>
      <c r="AM469" s="21"/>
      <c r="AN469" s="21"/>
      <c r="AO469" s="21"/>
      <c r="AP469" s="21"/>
      <c r="AQ469" s="36" t="s">
        <v>645</v>
      </c>
      <c r="AR469" s="36" t="s">
        <v>113</v>
      </c>
      <c r="AS469" s="74"/>
      <c r="AT469" s="74"/>
    </row>
    <row r="470" spans="1:47" s="5" customFormat="1" ht="9.9499999999999993" customHeight="1">
      <c r="A470" s="48">
        <v>464</v>
      </c>
      <c r="B470" s="31" t="s">
        <v>113</v>
      </c>
      <c r="C470" s="1" t="s">
        <v>646</v>
      </c>
      <c r="D470" s="20"/>
      <c r="E470" s="20"/>
      <c r="F470" s="20"/>
      <c r="G470" s="20">
        <v>582233</v>
      </c>
      <c r="H470" s="20">
        <v>580812</v>
      </c>
      <c r="I470" s="20">
        <v>579318</v>
      </c>
      <c r="J470" s="20">
        <v>587557</v>
      </c>
      <c r="K470" s="20">
        <v>566862</v>
      </c>
      <c r="L470" s="20">
        <v>588068</v>
      </c>
      <c r="M470" s="164">
        <v>599796</v>
      </c>
      <c r="N470" s="222">
        <v>597142</v>
      </c>
      <c r="O470" s="191">
        <v>624031</v>
      </c>
      <c r="P470" s="20">
        <v>604177</v>
      </c>
      <c r="Q470" s="20">
        <v>591574</v>
      </c>
      <c r="R470" s="20">
        <v>572019</v>
      </c>
      <c r="S470" s="251">
        <f t="shared" si="74"/>
        <v>556434</v>
      </c>
      <c r="T470" s="251">
        <f t="shared" si="75"/>
        <v>540849</v>
      </c>
      <c r="U470" s="20">
        <v>525264</v>
      </c>
      <c r="V470" s="20">
        <v>529269</v>
      </c>
      <c r="W470" s="20">
        <v>493214</v>
      </c>
      <c r="X470" s="20">
        <v>459610</v>
      </c>
      <c r="Y470" s="20">
        <v>469456</v>
      </c>
      <c r="Z470" s="20">
        <v>433097</v>
      </c>
      <c r="AA470" s="20">
        <v>597138</v>
      </c>
      <c r="AB470" s="20">
        <v>577764</v>
      </c>
      <c r="AC470" s="20">
        <v>561841</v>
      </c>
      <c r="AD470" s="21">
        <v>554175</v>
      </c>
      <c r="AE470" s="20">
        <v>535081</v>
      </c>
      <c r="AF470" s="21">
        <v>522190</v>
      </c>
      <c r="AG470" s="21">
        <v>511461</v>
      </c>
      <c r="AH470" s="21">
        <v>476817</v>
      </c>
      <c r="AI470" s="21">
        <v>482690</v>
      </c>
      <c r="AJ470" s="21">
        <v>468067</v>
      </c>
      <c r="AK470" s="21">
        <v>462086</v>
      </c>
      <c r="AL470" s="21">
        <v>444959</v>
      </c>
      <c r="AM470" s="21"/>
      <c r="AN470" s="21"/>
      <c r="AO470" s="21"/>
      <c r="AP470" s="21"/>
      <c r="AQ470" s="36" t="s">
        <v>646</v>
      </c>
      <c r="AR470" s="36" t="s">
        <v>113</v>
      </c>
      <c r="AS470" s="74"/>
      <c r="AT470" s="74"/>
    </row>
    <row r="471" spans="1:47" s="5" customFormat="1" ht="9.9499999999999993" customHeight="1">
      <c r="A471" s="48">
        <v>465</v>
      </c>
      <c r="B471" s="31" t="s">
        <v>113</v>
      </c>
      <c r="C471" s="1" t="s">
        <v>647</v>
      </c>
      <c r="D471" s="20"/>
      <c r="E471" s="20"/>
      <c r="F471" s="20"/>
      <c r="G471" s="20">
        <v>7581</v>
      </c>
      <c r="H471" s="20">
        <v>6763</v>
      </c>
      <c r="I471" s="20">
        <v>6825</v>
      </c>
      <c r="J471" s="20">
        <v>5831</v>
      </c>
      <c r="K471" s="20">
        <v>3098</v>
      </c>
      <c r="L471" s="20">
        <v>4315</v>
      </c>
      <c r="M471" s="164">
        <v>2333</v>
      </c>
      <c r="N471" s="222">
        <v>2253</v>
      </c>
      <c r="O471" s="191">
        <v>1169</v>
      </c>
      <c r="P471" s="20">
        <v>1195</v>
      </c>
      <c r="Q471" s="20">
        <v>1020</v>
      </c>
      <c r="R471" s="20">
        <v>1057</v>
      </c>
      <c r="S471" s="251">
        <f t="shared" si="74"/>
        <v>1038.3333333333333</v>
      </c>
      <c r="T471" s="251">
        <f t="shared" si="75"/>
        <v>1019.6666666666666</v>
      </c>
      <c r="U471" s="20">
        <v>1001</v>
      </c>
      <c r="V471" s="20">
        <v>864</v>
      </c>
      <c r="W471" s="20">
        <v>480</v>
      </c>
      <c r="X471" s="20">
        <v>546</v>
      </c>
      <c r="Y471" s="20">
        <v>352</v>
      </c>
      <c r="Z471" s="20">
        <v>313</v>
      </c>
      <c r="AA471" s="20">
        <v>401</v>
      </c>
      <c r="AB471" s="20">
        <v>555</v>
      </c>
      <c r="AC471" s="20">
        <v>65</v>
      </c>
      <c r="AD471" s="21">
        <v>83</v>
      </c>
      <c r="AE471" s="20">
        <v>53</v>
      </c>
      <c r="AF471" s="21">
        <v>74</v>
      </c>
      <c r="AG471" s="21">
        <v>36</v>
      </c>
      <c r="AH471" s="21">
        <v>69</v>
      </c>
      <c r="AI471" s="21">
        <v>49</v>
      </c>
      <c r="AJ471" s="21">
        <v>28</v>
      </c>
      <c r="AK471" s="21">
        <v>103</v>
      </c>
      <c r="AL471" s="21">
        <v>25</v>
      </c>
      <c r="AM471" s="21"/>
      <c r="AN471" s="21"/>
      <c r="AO471" s="21"/>
      <c r="AP471" s="21"/>
      <c r="AQ471" s="36" t="s">
        <v>647</v>
      </c>
      <c r="AR471" s="36" t="s">
        <v>113</v>
      </c>
      <c r="AS471" s="74"/>
      <c r="AT471" s="74"/>
    </row>
    <row r="472" spans="1:47" s="5" customFormat="1" ht="9.9499999999999993" customHeight="1">
      <c r="A472" s="48">
        <v>466</v>
      </c>
      <c r="B472" s="31" t="s">
        <v>113</v>
      </c>
      <c r="C472" s="1" t="s">
        <v>648</v>
      </c>
      <c r="D472" s="20"/>
      <c r="E472" s="20"/>
      <c r="F472" s="20"/>
      <c r="G472" s="20">
        <v>250580</v>
      </c>
      <c r="H472" s="20">
        <v>259331</v>
      </c>
      <c r="I472" s="20">
        <v>296436</v>
      </c>
      <c r="J472" s="20">
        <v>328206</v>
      </c>
      <c r="K472" s="20">
        <v>356928</v>
      </c>
      <c r="L472" s="20">
        <v>399263</v>
      </c>
      <c r="M472" s="164">
        <v>438035</v>
      </c>
      <c r="N472" s="222">
        <v>463732</v>
      </c>
      <c r="O472" s="191">
        <v>492394</v>
      </c>
      <c r="P472" s="20">
        <v>534182</v>
      </c>
      <c r="Q472" s="20">
        <v>571404</v>
      </c>
      <c r="R472" s="20">
        <v>615422</v>
      </c>
      <c r="S472" s="251">
        <f t="shared" si="74"/>
        <v>630573.28855000006</v>
      </c>
      <c r="T472" s="251">
        <f t="shared" si="75"/>
        <v>645724.57710000011</v>
      </c>
      <c r="U472" s="20">
        <v>660875.86565000017</v>
      </c>
      <c r="V472" s="20">
        <v>688131.246025</v>
      </c>
      <c r="W472" s="20">
        <v>698549.61074999988</v>
      </c>
      <c r="X472" s="20">
        <v>718967.25997499994</v>
      </c>
      <c r="Y472" s="20">
        <v>745306.12352500029</v>
      </c>
      <c r="Z472" s="20">
        <v>760200.91212500026</v>
      </c>
      <c r="AA472" s="20">
        <v>11263</v>
      </c>
      <c r="AB472" s="20">
        <v>16366</v>
      </c>
      <c r="AC472" s="20">
        <v>7798</v>
      </c>
      <c r="AD472" s="21">
        <v>8268</v>
      </c>
      <c r="AE472" s="20">
        <v>8412</v>
      </c>
      <c r="AF472" s="21">
        <v>7953</v>
      </c>
      <c r="AG472" s="21">
        <v>4734</v>
      </c>
      <c r="AH472" s="21">
        <v>3992</v>
      </c>
      <c r="AI472" s="21">
        <v>4868</v>
      </c>
      <c r="AJ472" s="21">
        <v>5385</v>
      </c>
      <c r="AK472" s="21">
        <v>5569</v>
      </c>
      <c r="AL472" s="21">
        <v>5036</v>
      </c>
      <c r="AM472" s="21"/>
      <c r="AN472" s="21"/>
      <c r="AO472" s="21"/>
      <c r="AP472" s="21"/>
      <c r="AQ472" s="36" t="s">
        <v>648</v>
      </c>
      <c r="AR472" s="36" t="s">
        <v>113</v>
      </c>
      <c r="AS472" s="74"/>
      <c r="AT472" s="74"/>
    </row>
    <row r="473" spans="1:47" s="5" customFormat="1" ht="9.9499999999999993" customHeight="1">
      <c r="A473" s="48">
        <v>467</v>
      </c>
      <c r="B473" s="31" t="s">
        <v>113</v>
      </c>
      <c r="C473" s="1" t="s">
        <v>649</v>
      </c>
      <c r="D473" s="20"/>
      <c r="E473" s="20"/>
      <c r="F473" s="20"/>
      <c r="G473" s="20">
        <v>158173</v>
      </c>
      <c r="H473" s="20">
        <v>169056</v>
      </c>
      <c r="I473" s="20">
        <v>153221</v>
      </c>
      <c r="J473" s="20">
        <v>142536</v>
      </c>
      <c r="K473" s="20">
        <v>153018</v>
      </c>
      <c r="L473" s="20">
        <v>148070</v>
      </c>
      <c r="M473" s="164">
        <v>150409</v>
      </c>
      <c r="N473" s="222">
        <v>150948</v>
      </c>
      <c r="O473" s="191">
        <v>153311</v>
      </c>
      <c r="P473" s="20">
        <v>155827</v>
      </c>
      <c r="Q473" s="20">
        <v>153423</v>
      </c>
      <c r="R473" s="20">
        <v>148690</v>
      </c>
      <c r="S473" s="251">
        <f t="shared" si="74"/>
        <v>131691.35833333334</v>
      </c>
      <c r="T473" s="251">
        <f t="shared" si="75"/>
        <v>114692.71666666667</v>
      </c>
      <c r="U473" s="20">
        <v>97694.074999999997</v>
      </c>
      <c r="V473" s="20">
        <v>18443</v>
      </c>
      <c r="W473" s="20">
        <v>20239</v>
      </c>
      <c r="X473" s="20">
        <v>17550</v>
      </c>
      <c r="Y473" s="20">
        <v>16422</v>
      </c>
      <c r="Z473" s="20">
        <v>15286</v>
      </c>
      <c r="AA473" s="20">
        <v>461</v>
      </c>
      <c r="AB473" s="20">
        <v>461</v>
      </c>
      <c r="AC473" s="20">
        <v>0</v>
      </c>
      <c r="AD473" s="21">
        <v>0</v>
      </c>
      <c r="AE473" s="20">
        <v>0</v>
      </c>
      <c r="AF473" s="21">
        <v>0</v>
      </c>
      <c r="AG473" s="21">
        <v>0</v>
      </c>
      <c r="AH473" s="21">
        <v>0</v>
      </c>
      <c r="AI473" s="21">
        <v>0</v>
      </c>
      <c r="AJ473" s="21">
        <v>0</v>
      </c>
      <c r="AK473" s="21">
        <v>0</v>
      </c>
      <c r="AL473" s="21">
        <v>0</v>
      </c>
      <c r="AM473" s="21"/>
      <c r="AN473" s="21"/>
      <c r="AO473" s="21"/>
      <c r="AP473" s="21"/>
      <c r="AQ473" s="36" t="s">
        <v>649</v>
      </c>
      <c r="AR473" s="36" t="s">
        <v>113</v>
      </c>
      <c r="AS473" s="74"/>
      <c r="AT473" s="74"/>
    </row>
    <row r="474" spans="1:47" s="5" customFormat="1" ht="9.9499999999999993" customHeight="1">
      <c r="A474" s="48">
        <v>468</v>
      </c>
      <c r="B474" s="31" t="s">
        <v>113</v>
      </c>
      <c r="C474" s="1" t="s">
        <v>650</v>
      </c>
      <c r="D474" s="20"/>
      <c r="E474" s="20"/>
      <c r="F474" s="20"/>
      <c r="G474" s="20">
        <v>92642</v>
      </c>
      <c r="H474" s="20">
        <v>77457</v>
      </c>
      <c r="I474" s="20">
        <v>75306</v>
      </c>
      <c r="J474" s="20">
        <v>71854</v>
      </c>
      <c r="K474" s="20">
        <v>75278</v>
      </c>
      <c r="L474" s="20">
        <v>59780</v>
      </c>
      <c r="M474" s="164">
        <v>50786</v>
      </c>
      <c r="N474" s="222">
        <v>47509</v>
      </c>
      <c r="O474" s="191">
        <v>33100</v>
      </c>
      <c r="P474" s="20">
        <v>30873</v>
      </c>
      <c r="Q474" s="20">
        <v>26640</v>
      </c>
      <c r="R474" s="20">
        <v>22104</v>
      </c>
      <c r="S474" s="251">
        <f t="shared" si="74"/>
        <v>14736</v>
      </c>
      <c r="T474" s="251">
        <f t="shared" si="75"/>
        <v>7368</v>
      </c>
      <c r="U474" s="20">
        <v>0</v>
      </c>
      <c r="V474" s="20">
        <v>0</v>
      </c>
      <c r="W474" s="20">
        <v>0</v>
      </c>
      <c r="X474" s="20">
        <v>0</v>
      </c>
      <c r="Y474" s="20">
        <v>0</v>
      </c>
      <c r="Z474" s="20">
        <v>0</v>
      </c>
      <c r="AA474" s="20"/>
      <c r="AB474" s="20"/>
      <c r="AC474" s="20"/>
      <c r="AD474" s="21"/>
      <c r="AE474" s="20"/>
      <c r="AF474" s="21"/>
      <c r="AG474" s="21"/>
      <c r="AH474" s="21"/>
      <c r="AI474" s="21"/>
      <c r="AJ474" s="21"/>
      <c r="AK474" s="21"/>
      <c r="AL474" s="21"/>
      <c r="AM474" s="21"/>
      <c r="AN474" s="21"/>
      <c r="AO474" s="21"/>
      <c r="AP474" s="21"/>
      <c r="AQ474" s="36" t="s">
        <v>650</v>
      </c>
      <c r="AR474" s="36" t="s">
        <v>113</v>
      </c>
      <c r="AS474" s="74"/>
      <c r="AT474" s="74"/>
    </row>
    <row r="475" spans="1:47" s="5" customFormat="1" ht="9.9499999999999993" customHeight="1">
      <c r="A475" s="48">
        <v>469</v>
      </c>
      <c r="B475" s="31" t="s">
        <v>113</v>
      </c>
      <c r="C475" s="1" t="s">
        <v>651</v>
      </c>
      <c r="D475" s="20"/>
      <c r="E475" s="20"/>
      <c r="F475" s="20"/>
      <c r="G475" s="20"/>
      <c r="H475" s="20"/>
      <c r="I475" s="20"/>
      <c r="J475" s="20"/>
      <c r="K475" s="20"/>
      <c r="L475" s="20"/>
      <c r="M475" s="164"/>
      <c r="N475" s="222"/>
      <c r="O475" s="191"/>
      <c r="P475" s="20"/>
      <c r="Q475" s="20"/>
      <c r="R475" s="20"/>
      <c r="S475" s="20"/>
      <c r="T475" s="20"/>
      <c r="U475" s="20"/>
      <c r="V475" s="20">
        <v>506731</v>
      </c>
      <c r="W475" s="20">
        <v>491105</v>
      </c>
      <c r="X475" s="20">
        <v>459610</v>
      </c>
      <c r="Y475" s="20">
        <v>469456</v>
      </c>
      <c r="Z475" s="20">
        <v>433097</v>
      </c>
      <c r="AA475" s="20">
        <v>417567</v>
      </c>
      <c r="AB475" s="20">
        <v>396631</v>
      </c>
      <c r="AC475" s="20">
        <v>377873</v>
      </c>
      <c r="AD475" s="21">
        <v>367818</v>
      </c>
      <c r="AE475" s="20">
        <v>342069</v>
      </c>
      <c r="AF475" s="21">
        <v>330103</v>
      </c>
      <c r="AG475" s="21">
        <v>317601</v>
      </c>
      <c r="AH475" s="21">
        <v>297866</v>
      </c>
      <c r="AI475" s="21">
        <v>302791</v>
      </c>
      <c r="AJ475" s="21">
        <v>282441</v>
      </c>
      <c r="AK475" s="21">
        <v>276294</v>
      </c>
      <c r="AL475" s="21">
        <v>266406</v>
      </c>
      <c r="AM475" s="21"/>
      <c r="AN475" s="21"/>
      <c r="AO475" s="21"/>
      <c r="AP475" s="21"/>
      <c r="AQ475" s="36" t="s">
        <v>651</v>
      </c>
      <c r="AR475" s="36" t="s">
        <v>113</v>
      </c>
      <c r="AS475" s="74"/>
      <c r="AT475" s="74"/>
    </row>
    <row r="476" spans="1:47" s="5" customFormat="1" ht="9.9499999999999993" customHeight="1">
      <c r="A476" s="48">
        <v>470</v>
      </c>
      <c r="B476" s="31" t="s">
        <v>113</v>
      </c>
      <c r="C476" s="1" t="s">
        <v>652</v>
      </c>
      <c r="D476" s="20"/>
      <c r="E476" s="20"/>
      <c r="F476" s="20"/>
      <c r="G476" s="20"/>
      <c r="H476" s="20"/>
      <c r="I476" s="20"/>
      <c r="J476" s="20"/>
      <c r="K476" s="20"/>
      <c r="L476" s="20"/>
      <c r="M476" s="164"/>
      <c r="N476" s="222"/>
      <c r="O476" s="191"/>
      <c r="P476" s="20"/>
      <c r="Q476" s="20"/>
      <c r="R476" s="20"/>
      <c r="S476" s="20"/>
      <c r="T476" s="20"/>
      <c r="U476" s="20"/>
      <c r="V476" s="20"/>
      <c r="W476" s="20"/>
      <c r="X476" s="20"/>
      <c r="Y476" s="20"/>
      <c r="Z476" s="20"/>
      <c r="AA476" s="20"/>
      <c r="AB476" s="20"/>
      <c r="AC476" s="20">
        <v>0</v>
      </c>
      <c r="AD476" s="21">
        <v>0</v>
      </c>
      <c r="AE476" s="20">
        <v>0</v>
      </c>
      <c r="AF476" s="21">
        <v>0</v>
      </c>
      <c r="AG476" s="21">
        <v>0</v>
      </c>
      <c r="AH476" s="21">
        <v>0</v>
      </c>
      <c r="AI476" s="21">
        <v>0</v>
      </c>
      <c r="AJ476" s="21">
        <v>0</v>
      </c>
      <c r="AK476" s="21">
        <v>0</v>
      </c>
      <c r="AL476" s="21">
        <v>0</v>
      </c>
      <c r="AM476" s="21"/>
      <c r="AN476" s="21"/>
      <c r="AO476" s="21"/>
      <c r="AP476" s="21"/>
      <c r="AQ476" s="36" t="s">
        <v>652</v>
      </c>
      <c r="AR476" s="36" t="s">
        <v>113</v>
      </c>
      <c r="AS476" s="74"/>
      <c r="AT476" s="74"/>
    </row>
    <row r="477" spans="1:47" s="5" customFormat="1" ht="9.9499999999999993" customHeight="1">
      <c r="A477" s="48">
        <v>471</v>
      </c>
      <c r="B477" s="31" t="s">
        <v>113</v>
      </c>
      <c r="C477" s="1" t="s">
        <v>653</v>
      </c>
      <c r="D477" s="20"/>
      <c r="E477" s="20"/>
      <c r="F477" s="20"/>
      <c r="G477" s="20"/>
      <c r="H477" s="20"/>
      <c r="I477" s="20"/>
      <c r="J477" s="20"/>
      <c r="K477" s="20"/>
      <c r="L477" s="20"/>
      <c r="M477" s="164"/>
      <c r="N477" s="222"/>
      <c r="O477" s="191"/>
      <c r="P477" s="20"/>
      <c r="Q477" s="20"/>
      <c r="R477" s="20"/>
      <c r="S477" s="20"/>
      <c r="T477" s="20"/>
      <c r="U477" s="20"/>
      <c r="V477" s="20"/>
      <c r="W477" s="20"/>
      <c r="X477" s="20"/>
      <c r="Y477" s="20"/>
      <c r="Z477" s="20"/>
      <c r="AA477" s="20"/>
      <c r="AB477" s="20"/>
      <c r="AC477" s="20">
        <v>0</v>
      </c>
      <c r="AD477" s="21">
        <v>0</v>
      </c>
      <c r="AE477" s="20">
        <v>0</v>
      </c>
      <c r="AF477" s="21">
        <v>0</v>
      </c>
      <c r="AG477" s="21">
        <v>0</v>
      </c>
      <c r="AH477" s="21">
        <v>0</v>
      </c>
      <c r="AI477" s="21">
        <v>0</v>
      </c>
      <c r="AJ477" s="21">
        <v>0</v>
      </c>
      <c r="AK477" s="21">
        <v>0</v>
      </c>
      <c r="AL477" s="21">
        <v>0</v>
      </c>
      <c r="AM477" s="21"/>
      <c r="AN477" s="21"/>
      <c r="AO477" s="21"/>
      <c r="AP477" s="21"/>
      <c r="AQ477" s="36" t="s">
        <v>653</v>
      </c>
      <c r="AR477" s="36" t="s">
        <v>113</v>
      </c>
      <c r="AS477" s="74"/>
      <c r="AT477" s="74"/>
    </row>
    <row r="478" spans="1:47" s="5" customFormat="1" ht="9.9499999999999993" customHeight="1">
      <c r="A478" s="48">
        <v>472</v>
      </c>
      <c r="B478" s="31" t="s">
        <v>113</v>
      </c>
      <c r="C478" s="1" t="s">
        <v>654</v>
      </c>
      <c r="D478" s="20"/>
      <c r="E478" s="20"/>
      <c r="F478" s="20"/>
      <c r="G478" s="20"/>
      <c r="H478" s="20"/>
      <c r="I478" s="20"/>
      <c r="J478" s="20"/>
      <c r="K478" s="20"/>
      <c r="L478" s="20"/>
      <c r="M478" s="164"/>
      <c r="N478" s="222"/>
      <c r="O478" s="191"/>
      <c r="P478" s="20"/>
      <c r="Q478" s="20"/>
      <c r="R478" s="20"/>
      <c r="S478" s="20"/>
      <c r="T478" s="20"/>
      <c r="U478" s="20"/>
      <c r="V478" s="20">
        <v>0</v>
      </c>
      <c r="W478" s="20">
        <v>0</v>
      </c>
      <c r="X478" s="20">
        <v>2</v>
      </c>
      <c r="Y478" s="20">
        <v>34</v>
      </c>
      <c r="Z478" s="20">
        <v>0</v>
      </c>
      <c r="AA478" s="20">
        <v>0</v>
      </c>
      <c r="AB478" s="20">
        <v>0</v>
      </c>
      <c r="AC478" s="20">
        <v>0</v>
      </c>
      <c r="AD478" s="21">
        <v>0</v>
      </c>
      <c r="AE478" s="20">
        <v>0</v>
      </c>
      <c r="AF478" s="21">
        <v>0</v>
      </c>
      <c r="AG478" s="21">
        <v>0</v>
      </c>
      <c r="AH478" s="21">
        <v>0</v>
      </c>
      <c r="AI478" s="21">
        <v>0</v>
      </c>
      <c r="AJ478" s="21">
        <v>0</v>
      </c>
      <c r="AK478" s="21">
        <v>0</v>
      </c>
      <c r="AL478" s="21">
        <v>0</v>
      </c>
      <c r="AM478" s="21"/>
      <c r="AN478" s="21"/>
      <c r="AO478" s="21"/>
      <c r="AP478" s="21"/>
      <c r="AQ478" s="36" t="s">
        <v>654</v>
      </c>
      <c r="AR478" s="36" t="s">
        <v>113</v>
      </c>
      <c r="AS478" s="74"/>
      <c r="AT478" s="74"/>
    </row>
    <row r="479" spans="1:47" s="5" customFormat="1" ht="9.9499999999999993" customHeight="1">
      <c r="A479" s="48">
        <v>473</v>
      </c>
      <c r="B479" s="31" t="s">
        <v>113</v>
      </c>
      <c r="C479" s="1" t="s">
        <v>655</v>
      </c>
      <c r="D479" s="20"/>
      <c r="E479" s="20"/>
      <c r="F479" s="20"/>
      <c r="G479" s="20"/>
      <c r="H479" s="20"/>
      <c r="I479" s="20"/>
      <c r="J479" s="20"/>
      <c r="K479" s="20"/>
      <c r="L479" s="20"/>
      <c r="M479" s="164"/>
      <c r="N479" s="222"/>
      <c r="O479" s="191"/>
      <c r="P479" s="20"/>
      <c r="Q479" s="20"/>
      <c r="R479" s="20"/>
      <c r="S479" s="20"/>
      <c r="T479" s="20"/>
      <c r="U479" s="20"/>
      <c r="V479" s="20">
        <v>0</v>
      </c>
      <c r="W479" s="20">
        <v>0</v>
      </c>
      <c r="X479" s="20">
        <v>0</v>
      </c>
      <c r="Y479" s="20">
        <v>0</v>
      </c>
      <c r="Z479" s="20">
        <v>0</v>
      </c>
      <c r="AA479" s="20">
        <v>0</v>
      </c>
      <c r="AB479" s="20">
        <v>0</v>
      </c>
      <c r="AC479" s="20">
        <v>0</v>
      </c>
      <c r="AD479" s="21">
        <v>0</v>
      </c>
      <c r="AE479" s="20"/>
      <c r="AF479" s="21"/>
      <c r="AG479" s="21"/>
      <c r="AH479" s="21"/>
      <c r="AI479" s="21"/>
      <c r="AJ479" s="21"/>
      <c r="AK479" s="21"/>
      <c r="AL479" s="21"/>
      <c r="AM479" s="21"/>
      <c r="AN479" s="21"/>
      <c r="AO479" s="21"/>
      <c r="AP479" s="21"/>
      <c r="AQ479" s="36" t="s">
        <v>655</v>
      </c>
      <c r="AR479" s="36" t="s">
        <v>113</v>
      </c>
      <c r="AS479" s="74"/>
      <c r="AT479" s="74"/>
    </row>
    <row r="480" spans="1:47" s="5" customFormat="1" ht="9.9499999999999993" customHeight="1">
      <c r="A480" s="48">
        <v>474</v>
      </c>
      <c r="B480" s="31" t="s">
        <v>113</v>
      </c>
      <c r="C480" s="1" t="s">
        <v>656</v>
      </c>
      <c r="D480" s="20"/>
      <c r="E480" s="20"/>
      <c r="F480" s="20"/>
      <c r="G480" s="20"/>
      <c r="H480" s="20"/>
      <c r="I480" s="20"/>
      <c r="J480" s="20"/>
      <c r="K480" s="20"/>
      <c r="L480" s="20"/>
      <c r="M480" s="164"/>
      <c r="N480" s="222"/>
      <c r="O480" s="191"/>
      <c r="P480" s="20"/>
      <c r="Q480" s="20"/>
      <c r="R480" s="20"/>
      <c r="S480" s="20"/>
      <c r="T480" s="20"/>
      <c r="U480" s="20"/>
      <c r="V480" s="20">
        <v>864</v>
      </c>
      <c r="W480" s="20">
        <v>638</v>
      </c>
      <c r="X480" s="20">
        <v>546</v>
      </c>
      <c r="Y480" s="20">
        <v>352</v>
      </c>
      <c r="Z480" s="20">
        <v>313</v>
      </c>
      <c r="AA480" s="20">
        <v>168</v>
      </c>
      <c r="AB480" s="20">
        <v>116</v>
      </c>
      <c r="AC480" s="20">
        <v>65</v>
      </c>
      <c r="AD480" s="21">
        <v>83</v>
      </c>
      <c r="AE480" s="20">
        <v>53</v>
      </c>
      <c r="AF480" s="21">
        <v>74</v>
      </c>
      <c r="AG480" s="21">
        <v>36</v>
      </c>
      <c r="AH480" s="21">
        <v>69</v>
      </c>
      <c r="AI480" s="21">
        <v>49</v>
      </c>
      <c r="AJ480" s="21">
        <v>22</v>
      </c>
      <c r="AK480" s="21">
        <v>100</v>
      </c>
      <c r="AL480" s="21">
        <v>25</v>
      </c>
      <c r="AM480" s="21"/>
      <c r="AN480" s="21"/>
      <c r="AO480" s="21"/>
      <c r="AP480" s="21"/>
      <c r="AQ480" s="36" t="s">
        <v>656</v>
      </c>
      <c r="AR480" s="36" t="s">
        <v>113</v>
      </c>
      <c r="AS480" s="74"/>
      <c r="AT480" s="74"/>
    </row>
    <row r="481" spans="1:81" s="5" customFormat="1" ht="9.9499999999999993" customHeight="1">
      <c r="A481" s="48">
        <v>475</v>
      </c>
      <c r="B481" s="31" t="s">
        <v>113</v>
      </c>
      <c r="C481" s="1" t="s">
        <v>657</v>
      </c>
      <c r="D481" s="20"/>
      <c r="E481" s="20"/>
      <c r="F481" s="20"/>
      <c r="G481" s="20"/>
      <c r="H481" s="20"/>
      <c r="I481" s="20"/>
      <c r="J481" s="20"/>
      <c r="K481" s="20"/>
      <c r="L481" s="20"/>
      <c r="M481" s="164"/>
      <c r="N481" s="222"/>
      <c r="O481" s="191"/>
      <c r="P481" s="20"/>
      <c r="Q481" s="20"/>
      <c r="R481" s="20"/>
      <c r="S481" s="20"/>
      <c r="T481" s="20"/>
      <c r="U481" s="20"/>
      <c r="V481" s="20">
        <v>0</v>
      </c>
      <c r="W481" s="20">
        <v>0</v>
      </c>
      <c r="X481" s="20">
        <v>0</v>
      </c>
      <c r="Y481" s="20">
        <v>0</v>
      </c>
      <c r="Z481" s="20">
        <v>0</v>
      </c>
      <c r="AA481" s="20">
        <v>0</v>
      </c>
      <c r="AB481" s="20">
        <v>0</v>
      </c>
      <c r="AC481" s="20">
        <v>0</v>
      </c>
      <c r="AD481" s="21">
        <v>0</v>
      </c>
      <c r="AE481" s="20">
        <v>0</v>
      </c>
      <c r="AF481" s="21">
        <v>0</v>
      </c>
      <c r="AG481" s="21">
        <v>0</v>
      </c>
      <c r="AH481" s="21">
        <v>0</v>
      </c>
      <c r="AI481" s="21">
        <v>0</v>
      </c>
      <c r="AJ481" s="21">
        <v>0</v>
      </c>
      <c r="AK481" s="21">
        <v>0</v>
      </c>
      <c r="AL481" s="21">
        <v>0</v>
      </c>
      <c r="AM481" s="21"/>
      <c r="AN481" s="21"/>
      <c r="AO481" s="21"/>
      <c r="AP481" s="21"/>
      <c r="AQ481" s="36" t="s">
        <v>657</v>
      </c>
      <c r="AR481" s="36" t="s">
        <v>113</v>
      </c>
      <c r="AS481" s="74"/>
      <c r="AT481" s="74"/>
    </row>
    <row r="482" spans="1:81" s="5" customFormat="1" ht="9.9499999999999993" customHeight="1">
      <c r="A482" s="48">
        <v>476</v>
      </c>
      <c r="B482" s="31" t="s">
        <v>113</v>
      </c>
      <c r="C482" s="1" t="s">
        <v>658</v>
      </c>
      <c r="D482" s="20"/>
      <c r="E482" s="20"/>
      <c r="F482" s="20"/>
      <c r="G482" s="20"/>
      <c r="H482" s="20"/>
      <c r="I482" s="20"/>
      <c r="J482" s="20"/>
      <c r="K482" s="20"/>
      <c r="L482" s="20"/>
      <c r="M482" s="164"/>
      <c r="N482" s="222"/>
      <c r="O482" s="191"/>
      <c r="P482" s="20"/>
      <c r="Q482" s="20"/>
      <c r="R482" s="20"/>
      <c r="S482" s="20"/>
      <c r="T482" s="20"/>
      <c r="U482" s="20"/>
      <c r="V482" s="20">
        <v>145636</v>
      </c>
      <c r="W482" s="20">
        <v>157964</v>
      </c>
      <c r="X482" s="20">
        <v>165235</v>
      </c>
      <c r="Y482" s="20">
        <v>179992</v>
      </c>
      <c r="Z482" s="20">
        <v>179338</v>
      </c>
      <c r="AA482" s="20">
        <v>179804</v>
      </c>
      <c r="AB482" s="20">
        <v>181572</v>
      </c>
      <c r="AC482" s="20">
        <v>183968</v>
      </c>
      <c r="AD482" s="21">
        <v>186357</v>
      </c>
      <c r="AE482" s="20">
        <v>193012</v>
      </c>
      <c r="AF482" s="21">
        <v>192087</v>
      </c>
      <c r="AG482" s="21">
        <v>193860</v>
      </c>
      <c r="AH482" s="21">
        <v>178951</v>
      </c>
      <c r="AI482" s="21">
        <v>179899</v>
      </c>
      <c r="AJ482" s="21">
        <v>185632</v>
      </c>
      <c r="AK482" s="21">
        <v>185795</v>
      </c>
      <c r="AL482" s="21">
        <v>178553</v>
      </c>
      <c r="AM482" s="21"/>
      <c r="AN482" s="21"/>
      <c r="AO482" s="21"/>
      <c r="AP482" s="21"/>
      <c r="AQ482" s="36" t="s">
        <v>658</v>
      </c>
      <c r="AR482" s="36" t="s">
        <v>113</v>
      </c>
      <c r="AS482" s="74"/>
      <c r="AT482" s="74"/>
    </row>
    <row r="483" spans="1:81" s="5" customFormat="1" ht="9.9499999999999993" customHeight="1">
      <c r="A483" s="48">
        <v>477</v>
      </c>
      <c r="B483" s="31" t="s">
        <v>113</v>
      </c>
      <c r="C483" s="1" t="s">
        <v>659</v>
      </c>
      <c r="D483" s="20"/>
      <c r="E483" s="20"/>
      <c r="F483" s="20"/>
      <c r="G483" s="20"/>
      <c r="H483" s="20"/>
      <c r="I483" s="20"/>
      <c r="J483" s="20"/>
      <c r="K483" s="20"/>
      <c r="L483" s="20"/>
      <c r="M483" s="164"/>
      <c r="N483" s="222"/>
      <c r="O483" s="191"/>
      <c r="P483" s="20"/>
      <c r="Q483" s="20"/>
      <c r="R483" s="20"/>
      <c r="S483" s="20"/>
      <c r="T483" s="20"/>
      <c r="U483" s="20"/>
      <c r="V483" s="20">
        <v>145047</v>
      </c>
      <c r="W483" s="20">
        <v>157467</v>
      </c>
      <c r="X483" s="20">
        <v>162620</v>
      </c>
      <c r="Y483" s="20">
        <v>179725</v>
      </c>
      <c r="Z483" s="20">
        <v>179204</v>
      </c>
      <c r="AA483" s="20">
        <v>179571</v>
      </c>
      <c r="AB483" s="20">
        <v>181133</v>
      </c>
      <c r="AC483" s="20">
        <v>183968</v>
      </c>
      <c r="AD483" s="21">
        <v>186357</v>
      </c>
      <c r="AE483" s="20">
        <v>193012</v>
      </c>
      <c r="AF483" s="21">
        <v>192087</v>
      </c>
      <c r="AG483" s="21">
        <v>193860</v>
      </c>
      <c r="AH483" s="21">
        <v>178951</v>
      </c>
      <c r="AI483" s="21">
        <v>179899</v>
      </c>
      <c r="AJ483" s="21">
        <v>185626</v>
      </c>
      <c r="AK483" s="21">
        <v>185792</v>
      </c>
      <c r="AL483" s="21">
        <v>178553</v>
      </c>
      <c r="AM483" s="21"/>
      <c r="AN483" s="21"/>
      <c r="AO483" s="21"/>
      <c r="AP483" s="21"/>
      <c r="AQ483" s="36" t="s">
        <v>659</v>
      </c>
      <c r="AR483" s="36" t="s">
        <v>113</v>
      </c>
      <c r="AS483" s="74"/>
      <c r="AT483" s="74"/>
    </row>
    <row r="484" spans="1:81" s="5" customFormat="1" ht="9.9499999999999993" customHeight="1">
      <c r="A484" s="48">
        <v>478</v>
      </c>
      <c r="B484" s="31" t="s">
        <v>113</v>
      </c>
      <c r="C484" s="1" t="s">
        <v>660</v>
      </c>
      <c r="D484" s="20"/>
      <c r="E484" s="20"/>
      <c r="F484" s="20"/>
      <c r="G484" s="20"/>
      <c r="H484" s="20"/>
      <c r="I484" s="20"/>
      <c r="J484" s="20"/>
      <c r="K484" s="20"/>
      <c r="L484" s="20"/>
      <c r="M484" s="164"/>
      <c r="N484" s="222"/>
      <c r="O484" s="191"/>
      <c r="P484" s="20"/>
      <c r="Q484" s="20"/>
      <c r="R484" s="20"/>
      <c r="S484" s="20"/>
      <c r="T484" s="20"/>
      <c r="U484" s="20"/>
      <c r="V484" s="20"/>
      <c r="W484" s="20"/>
      <c r="X484" s="20"/>
      <c r="Y484" s="20"/>
      <c r="Z484" s="20"/>
      <c r="AA484" s="20"/>
      <c r="AB484" s="20"/>
      <c r="AC484" s="20">
        <v>0</v>
      </c>
      <c r="AD484" s="21">
        <v>0</v>
      </c>
      <c r="AE484" s="20">
        <v>0</v>
      </c>
      <c r="AF484" s="21">
        <v>0</v>
      </c>
      <c r="AG484" s="21">
        <v>0</v>
      </c>
      <c r="AH484" s="21">
        <v>0</v>
      </c>
      <c r="AI484" s="21">
        <v>0</v>
      </c>
      <c r="AJ484" s="21">
        <v>0</v>
      </c>
      <c r="AK484" s="21">
        <v>0</v>
      </c>
      <c r="AL484" s="21">
        <v>0</v>
      </c>
      <c r="AM484" s="21"/>
      <c r="AN484" s="21"/>
      <c r="AO484" s="21"/>
      <c r="AP484" s="21"/>
      <c r="AQ484" s="36" t="s">
        <v>660</v>
      </c>
      <c r="AR484" s="36" t="s">
        <v>113</v>
      </c>
      <c r="AS484" s="74"/>
      <c r="AT484" s="74"/>
    </row>
    <row r="485" spans="1:81" s="5" customFormat="1" ht="9.9499999999999993" customHeight="1">
      <c r="A485" s="48">
        <v>479</v>
      </c>
      <c r="B485" s="31" t="s">
        <v>113</v>
      </c>
      <c r="C485" s="1" t="s">
        <v>661</v>
      </c>
      <c r="D485" s="20"/>
      <c r="E485" s="20"/>
      <c r="F485" s="20"/>
      <c r="G485" s="20"/>
      <c r="H485" s="20"/>
      <c r="I485" s="20"/>
      <c r="J485" s="20"/>
      <c r="K485" s="20"/>
      <c r="L485" s="20"/>
      <c r="M485" s="164"/>
      <c r="N485" s="222"/>
      <c r="O485" s="191"/>
      <c r="P485" s="20"/>
      <c r="Q485" s="20"/>
      <c r="R485" s="20"/>
      <c r="S485" s="20"/>
      <c r="T485" s="20"/>
      <c r="U485" s="20"/>
      <c r="V485" s="20"/>
      <c r="W485" s="20"/>
      <c r="X485" s="20"/>
      <c r="Y485" s="20"/>
      <c r="Z485" s="20"/>
      <c r="AA485" s="20"/>
      <c r="AB485" s="20"/>
      <c r="AC485" s="20">
        <v>0</v>
      </c>
      <c r="AD485" s="21">
        <v>0</v>
      </c>
      <c r="AE485" s="20">
        <v>0</v>
      </c>
      <c r="AF485" s="21">
        <v>0</v>
      </c>
      <c r="AG485" s="21">
        <v>0</v>
      </c>
      <c r="AH485" s="21">
        <v>0</v>
      </c>
      <c r="AI485" s="21">
        <v>0</v>
      </c>
      <c r="AJ485" s="21">
        <v>0</v>
      </c>
      <c r="AK485" s="21">
        <v>0</v>
      </c>
      <c r="AL485" s="21">
        <v>0</v>
      </c>
      <c r="AM485" s="21"/>
      <c r="AN485" s="21"/>
      <c r="AO485" s="21"/>
      <c r="AP485" s="21"/>
      <c r="AQ485" s="36" t="s">
        <v>661</v>
      </c>
      <c r="AR485" s="36" t="s">
        <v>113</v>
      </c>
      <c r="AS485" s="74"/>
      <c r="AT485" s="74"/>
    </row>
    <row r="486" spans="1:81" s="5" customFormat="1" ht="9.9499999999999993" customHeight="1">
      <c r="A486" s="48">
        <v>480</v>
      </c>
      <c r="B486" s="31" t="s">
        <v>113</v>
      </c>
      <c r="C486" s="1" t="s">
        <v>662</v>
      </c>
      <c r="D486" s="20"/>
      <c r="E486" s="20"/>
      <c r="F486" s="20"/>
      <c r="G486" s="20"/>
      <c r="H486" s="20"/>
      <c r="I486" s="20"/>
      <c r="J486" s="20"/>
      <c r="K486" s="20"/>
      <c r="L486" s="20"/>
      <c r="M486" s="164"/>
      <c r="N486" s="222"/>
      <c r="O486" s="191"/>
      <c r="P486" s="20"/>
      <c r="Q486" s="20"/>
      <c r="R486" s="20"/>
      <c r="S486" s="20"/>
      <c r="T486" s="20"/>
      <c r="U486" s="20"/>
      <c r="V486" s="20">
        <v>0</v>
      </c>
      <c r="W486" s="20">
        <v>56</v>
      </c>
      <c r="X486" s="20">
        <v>0</v>
      </c>
      <c r="Y486" s="20">
        <v>0</v>
      </c>
      <c r="Z486" s="20">
        <v>0</v>
      </c>
      <c r="AA486" s="20">
        <v>0</v>
      </c>
      <c r="AB486" s="20">
        <v>0</v>
      </c>
      <c r="AC486" s="20">
        <v>0</v>
      </c>
      <c r="AD486" s="21">
        <v>0</v>
      </c>
      <c r="AE486" s="20">
        <v>0</v>
      </c>
      <c r="AF486" s="21">
        <v>0</v>
      </c>
      <c r="AG486" s="21">
        <v>0</v>
      </c>
      <c r="AH486" s="21">
        <v>0</v>
      </c>
      <c r="AI486" s="21">
        <v>0</v>
      </c>
      <c r="AJ486" s="21">
        <v>0</v>
      </c>
      <c r="AK486" s="21">
        <v>0</v>
      </c>
      <c r="AL486" s="21">
        <v>0</v>
      </c>
      <c r="AM486" s="21"/>
      <c r="AN486" s="21"/>
      <c r="AO486" s="21"/>
      <c r="AP486" s="21"/>
      <c r="AQ486" s="36" t="s">
        <v>662</v>
      </c>
      <c r="AR486" s="36" t="s">
        <v>113</v>
      </c>
      <c r="AS486" s="74"/>
      <c r="AT486" s="74"/>
    </row>
    <row r="487" spans="1:81" s="5" customFormat="1" ht="9.9499999999999993" customHeight="1">
      <c r="A487" s="48">
        <v>481</v>
      </c>
      <c r="B487" s="31" t="s">
        <v>113</v>
      </c>
      <c r="C487" s="1" t="s">
        <v>663</v>
      </c>
      <c r="D487" s="20"/>
      <c r="E487" s="20"/>
      <c r="F487" s="20"/>
      <c r="G487" s="20"/>
      <c r="H487" s="20"/>
      <c r="I487" s="20"/>
      <c r="J487" s="20"/>
      <c r="K487" s="20"/>
      <c r="L487" s="20"/>
      <c r="M487" s="164"/>
      <c r="N487" s="222"/>
      <c r="O487" s="191"/>
      <c r="P487" s="20"/>
      <c r="Q487" s="20"/>
      <c r="R487" s="20"/>
      <c r="S487" s="20"/>
      <c r="T487" s="20"/>
      <c r="U487" s="20"/>
      <c r="V487" s="20">
        <v>0</v>
      </c>
      <c r="W487" s="20">
        <v>0</v>
      </c>
      <c r="X487" s="20">
        <v>0</v>
      </c>
      <c r="Y487" s="20">
        <v>0</v>
      </c>
      <c r="Z487" s="20">
        <v>0</v>
      </c>
      <c r="AA487" s="20">
        <v>0</v>
      </c>
      <c r="AB487" s="20">
        <v>0</v>
      </c>
      <c r="AC487" s="20">
        <v>0</v>
      </c>
      <c r="AD487" s="21">
        <v>0</v>
      </c>
      <c r="AE487" s="20"/>
      <c r="AF487" s="21"/>
      <c r="AG487" s="21"/>
      <c r="AH487" s="21"/>
      <c r="AI487" s="21"/>
      <c r="AJ487" s="21"/>
      <c r="AK487" s="21"/>
      <c r="AL487" s="21"/>
      <c r="AM487" s="21"/>
      <c r="AN487" s="21"/>
      <c r="AO487" s="21"/>
      <c r="AP487" s="21"/>
      <c r="AQ487" s="36" t="s">
        <v>663</v>
      </c>
      <c r="AR487" s="36" t="s">
        <v>113</v>
      </c>
      <c r="AS487" s="74"/>
      <c r="AT487" s="74"/>
    </row>
    <row r="488" spans="1:81" s="5" customFormat="1" ht="9.9499999999999993" customHeight="1">
      <c r="A488" s="48">
        <v>482</v>
      </c>
      <c r="B488" s="31" t="s">
        <v>113</v>
      </c>
      <c r="C488" s="1" t="s">
        <v>664</v>
      </c>
      <c r="D488" s="20"/>
      <c r="E488" s="20"/>
      <c r="F488" s="20"/>
      <c r="G488" s="20"/>
      <c r="H488" s="20"/>
      <c r="I488" s="20"/>
      <c r="J488" s="20"/>
      <c r="K488" s="20"/>
      <c r="L488" s="20"/>
      <c r="M488" s="164"/>
      <c r="N488" s="222"/>
      <c r="O488" s="191"/>
      <c r="P488" s="20"/>
      <c r="Q488" s="20"/>
      <c r="R488" s="20"/>
      <c r="S488" s="20"/>
      <c r="T488" s="20"/>
      <c r="U488" s="20"/>
      <c r="V488" s="20">
        <v>31</v>
      </c>
      <c r="W488" s="20">
        <v>5</v>
      </c>
      <c r="X488" s="20">
        <v>0</v>
      </c>
      <c r="Y488" s="20">
        <v>0</v>
      </c>
      <c r="Z488" s="20">
        <v>0</v>
      </c>
      <c r="AA488" s="20">
        <v>0</v>
      </c>
      <c r="AB488" s="20">
        <v>28</v>
      </c>
      <c r="AC488" s="20">
        <v>0</v>
      </c>
      <c r="AD488" s="21">
        <v>0</v>
      </c>
      <c r="AE488" s="20">
        <v>0</v>
      </c>
      <c r="AF488" s="21">
        <v>0</v>
      </c>
      <c r="AG488" s="21">
        <v>0</v>
      </c>
      <c r="AH488" s="21">
        <v>0</v>
      </c>
      <c r="AI488" s="21">
        <v>0</v>
      </c>
      <c r="AJ488" s="21">
        <v>0</v>
      </c>
      <c r="AK488" s="21">
        <v>0</v>
      </c>
      <c r="AL488" s="21">
        <v>0</v>
      </c>
      <c r="AM488" s="21"/>
      <c r="AN488" s="21"/>
      <c r="AO488" s="21"/>
      <c r="AP488" s="21"/>
      <c r="AQ488" s="36" t="s">
        <v>664</v>
      </c>
      <c r="AR488" s="36" t="s">
        <v>113</v>
      </c>
      <c r="AS488" s="74"/>
      <c r="AT488" s="74"/>
    </row>
    <row r="489" spans="1:81" s="5" customFormat="1" ht="9.9499999999999993" customHeight="1">
      <c r="A489" s="48">
        <v>483</v>
      </c>
      <c r="B489" s="31" t="s">
        <v>113</v>
      </c>
      <c r="C489" s="1" t="s">
        <v>665</v>
      </c>
      <c r="D489" s="20"/>
      <c r="E489" s="20"/>
      <c r="F489" s="20"/>
      <c r="G489" s="20"/>
      <c r="H489" s="20"/>
      <c r="I489" s="20"/>
      <c r="J489" s="20"/>
      <c r="K489" s="20"/>
      <c r="L489" s="20"/>
      <c r="M489" s="164"/>
      <c r="N489" s="222"/>
      <c r="O489" s="191"/>
      <c r="P489" s="20"/>
      <c r="Q489" s="20"/>
      <c r="R489" s="20"/>
      <c r="S489" s="20"/>
      <c r="T489" s="20"/>
      <c r="U489" s="20"/>
      <c r="V489" s="20">
        <v>558</v>
      </c>
      <c r="W489" s="20">
        <v>436</v>
      </c>
      <c r="X489" s="20">
        <v>2615</v>
      </c>
      <c r="Y489" s="20">
        <v>267</v>
      </c>
      <c r="Z489" s="20">
        <v>134</v>
      </c>
      <c r="AA489" s="20">
        <v>233</v>
      </c>
      <c r="AB489" s="20">
        <v>411</v>
      </c>
      <c r="AC489" s="20">
        <v>0</v>
      </c>
      <c r="AD489" s="21">
        <v>0</v>
      </c>
      <c r="AE489" s="20">
        <v>0</v>
      </c>
      <c r="AF489" s="21">
        <v>0</v>
      </c>
      <c r="AG489" s="21">
        <v>0</v>
      </c>
      <c r="AH489" s="21">
        <v>0</v>
      </c>
      <c r="AI489" s="21">
        <v>0</v>
      </c>
      <c r="AJ489" s="21">
        <v>6</v>
      </c>
      <c r="AK489" s="21">
        <v>3</v>
      </c>
      <c r="AL489" s="21">
        <v>0</v>
      </c>
      <c r="AM489" s="21"/>
      <c r="AN489" s="21"/>
      <c r="AO489" s="21"/>
      <c r="AP489" s="21"/>
      <c r="AQ489" s="36" t="s">
        <v>665</v>
      </c>
      <c r="AR489" s="36" t="s">
        <v>113</v>
      </c>
      <c r="AS489" s="74"/>
      <c r="AT489" s="74"/>
    </row>
    <row r="490" spans="1:81" s="5" customFormat="1" ht="9.9499999999999993" customHeight="1">
      <c r="A490" s="48">
        <v>484</v>
      </c>
      <c r="B490" s="31" t="s">
        <v>113</v>
      </c>
      <c r="C490" s="1" t="s">
        <v>666</v>
      </c>
      <c r="D490" s="20"/>
      <c r="E490" s="20"/>
      <c r="F490" s="20"/>
      <c r="G490" s="20"/>
      <c r="H490" s="20"/>
      <c r="I490" s="20"/>
      <c r="J490" s="20"/>
      <c r="K490" s="20"/>
      <c r="L490" s="20"/>
      <c r="M490" s="164"/>
      <c r="N490" s="222"/>
      <c r="O490" s="191"/>
      <c r="P490" s="20"/>
      <c r="Q490" s="20"/>
      <c r="R490" s="20"/>
      <c r="S490" s="20"/>
      <c r="T490" s="20"/>
      <c r="U490" s="20"/>
      <c r="V490" s="20">
        <v>18443</v>
      </c>
      <c r="W490" s="20">
        <v>20239</v>
      </c>
      <c r="X490" s="20">
        <v>17550</v>
      </c>
      <c r="Y490" s="20">
        <v>16422</v>
      </c>
      <c r="Z490" s="20">
        <v>15286</v>
      </c>
      <c r="AA490" s="20">
        <v>11724</v>
      </c>
      <c r="AB490" s="20">
        <v>16827</v>
      </c>
      <c r="AC490" s="20">
        <v>7798</v>
      </c>
      <c r="AD490" s="21">
        <v>8268</v>
      </c>
      <c r="AE490" s="20">
        <v>8412</v>
      </c>
      <c r="AF490" s="21">
        <v>7953</v>
      </c>
      <c r="AG490" s="21">
        <v>4734</v>
      </c>
      <c r="AH490" s="21">
        <v>3992</v>
      </c>
      <c r="AI490" s="21">
        <v>4868</v>
      </c>
      <c r="AJ490" s="21">
        <v>5385</v>
      </c>
      <c r="AK490" s="21">
        <v>5569</v>
      </c>
      <c r="AL490" s="21">
        <v>5036</v>
      </c>
      <c r="AM490" s="21"/>
      <c r="AN490" s="21"/>
      <c r="AO490" s="21"/>
      <c r="AP490" s="21"/>
      <c r="AQ490" s="36" t="s">
        <v>666</v>
      </c>
      <c r="AR490" s="36" t="s">
        <v>113</v>
      </c>
      <c r="AS490" s="74"/>
      <c r="AT490" s="74"/>
    </row>
    <row r="491" spans="1:81" s="5" customFormat="1" ht="9.9499999999999993" customHeight="1">
      <c r="A491" s="48">
        <v>485</v>
      </c>
      <c r="B491" s="31" t="s">
        <v>113</v>
      </c>
      <c r="C491" s="1" t="s">
        <v>667</v>
      </c>
      <c r="D491" s="20"/>
      <c r="E491" s="20"/>
      <c r="F491" s="20"/>
      <c r="G491" s="20"/>
      <c r="H491" s="20"/>
      <c r="I491" s="20"/>
      <c r="J491" s="20"/>
      <c r="K491" s="20"/>
      <c r="L491" s="20"/>
      <c r="M491" s="164"/>
      <c r="N491" s="222"/>
      <c r="O491" s="191"/>
      <c r="P491" s="20"/>
      <c r="Q491" s="20"/>
      <c r="R491" s="20"/>
      <c r="S491" s="20"/>
      <c r="T491" s="20"/>
      <c r="U491" s="20"/>
      <c r="V491" s="20">
        <v>18443</v>
      </c>
      <c r="W491" s="20">
        <v>20239</v>
      </c>
      <c r="X491" s="20">
        <v>17550</v>
      </c>
      <c r="Y491" s="20">
        <v>16422</v>
      </c>
      <c r="Z491" s="20">
        <v>15286</v>
      </c>
      <c r="AA491" s="20">
        <v>11263</v>
      </c>
      <c r="AB491" s="20">
        <v>16366</v>
      </c>
      <c r="AC491" s="20">
        <v>7798</v>
      </c>
      <c r="AD491" s="21">
        <v>8268</v>
      </c>
      <c r="AE491" s="20">
        <v>8412</v>
      </c>
      <c r="AF491" s="21">
        <v>7953</v>
      </c>
      <c r="AG491" s="21">
        <v>4734</v>
      </c>
      <c r="AH491" s="21">
        <v>3992</v>
      </c>
      <c r="AI491" s="21">
        <v>4868</v>
      </c>
      <c r="AJ491" s="21">
        <v>5385</v>
      </c>
      <c r="AK491" s="21">
        <v>5569</v>
      </c>
      <c r="AL491" s="21">
        <v>5036</v>
      </c>
      <c r="AM491" s="21"/>
      <c r="AN491" s="21"/>
      <c r="AO491" s="21"/>
      <c r="AP491" s="21"/>
      <c r="AQ491" s="36" t="s">
        <v>667</v>
      </c>
      <c r="AR491" s="36" t="s">
        <v>113</v>
      </c>
      <c r="AS491" s="74"/>
      <c r="AT491" s="74"/>
    </row>
    <row r="492" spans="1:81" s="5" customFormat="1" ht="9.9499999999999993" customHeight="1">
      <c r="A492" s="48">
        <v>486</v>
      </c>
      <c r="B492" s="31" t="s">
        <v>113</v>
      </c>
      <c r="C492" s="1" t="s">
        <v>668</v>
      </c>
      <c r="D492" s="20"/>
      <c r="E492" s="20"/>
      <c r="F492" s="20"/>
      <c r="G492" s="20"/>
      <c r="H492" s="20"/>
      <c r="I492" s="20"/>
      <c r="J492" s="20"/>
      <c r="K492" s="20"/>
      <c r="L492" s="20"/>
      <c r="M492" s="164"/>
      <c r="N492" s="222"/>
      <c r="O492" s="191"/>
      <c r="P492" s="20"/>
      <c r="Q492" s="20"/>
      <c r="R492" s="20"/>
      <c r="S492" s="20"/>
      <c r="T492" s="20"/>
      <c r="U492" s="20"/>
      <c r="V492" s="20">
        <v>0</v>
      </c>
      <c r="W492" s="20">
        <v>0</v>
      </c>
      <c r="X492" s="20">
        <v>0</v>
      </c>
      <c r="Y492" s="20">
        <v>0</v>
      </c>
      <c r="Z492" s="20">
        <v>0</v>
      </c>
      <c r="AA492" s="20">
        <v>461</v>
      </c>
      <c r="AB492" s="20">
        <v>461</v>
      </c>
      <c r="AC492" s="20">
        <v>0</v>
      </c>
      <c r="AD492" s="21">
        <v>0</v>
      </c>
      <c r="AE492" s="20">
        <v>0</v>
      </c>
      <c r="AF492" s="21">
        <v>0</v>
      </c>
      <c r="AG492" s="21">
        <v>0</v>
      </c>
      <c r="AH492" s="21">
        <v>0</v>
      </c>
      <c r="AI492" s="21">
        <v>0</v>
      </c>
      <c r="AJ492" s="21">
        <v>0</v>
      </c>
      <c r="AK492" s="21">
        <v>0</v>
      </c>
      <c r="AL492" s="21">
        <v>0</v>
      </c>
      <c r="AM492" s="21"/>
      <c r="AN492" s="21"/>
      <c r="AO492" s="21"/>
      <c r="AP492" s="21"/>
      <c r="AQ492" s="36" t="s">
        <v>668</v>
      </c>
      <c r="AR492" s="36" t="s">
        <v>113</v>
      </c>
      <c r="AS492" s="74"/>
      <c r="AT492" s="74"/>
    </row>
    <row r="493" spans="1:81" s="5" customFormat="1" ht="9.9499999999999993" customHeight="1">
      <c r="A493" s="48">
        <v>487</v>
      </c>
      <c r="B493" s="31" t="s">
        <v>113</v>
      </c>
      <c r="C493" s="7" t="s">
        <v>762</v>
      </c>
      <c r="D493" s="20"/>
      <c r="E493" s="20"/>
      <c r="F493" s="20"/>
      <c r="G493" s="20"/>
      <c r="H493" s="20"/>
      <c r="I493" s="20"/>
      <c r="J493" s="20"/>
      <c r="K493" s="20"/>
      <c r="L493" s="20">
        <v>88.314999999999998</v>
      </c>
      <c r="M493" s="164">
        <v>89.260999999999996</v>
      </c>
      <c r="N493" s="222">
        <v>93.376000000000005</v>
      </c>
      <c r="O493" s="191">
        <v>96.552999999999997</v>
      </c>
      <c r="P493" s="20">
        <v>107.78</v>
      </c>
      <c r="Q493" s="20">
        <v>116.473</v>
      </c>
      <c r="R493" s="20">
        <v>117.58799999999999</v>
      </c>
      <c r="S493" s="20">
        <v>121.839</v>
      </c>
      <c r="T493" s="20">
        <v>131.13499999999999</v>
      </c>
      <c r="U493" s="20">
        <v>133.80000000000001</v>
      </c>
      <c r="V493" s="20">
        <v>145.375</v>
      </c>
      <c r="W493" s="20">
        <v>153.59700000000001</v>
      </c>
      <c r="X493" s="20">
        <v>142.20500000000001</v>
      </c>
      <c r="Y493" s="20">
        <v>145.602</v>
      </c>
      <c r="Z493" s="20">
        <v>156.321</v>
      </c>
      <c r="AA493" s="20">
        <v>163.49199999999999</v>
      </c>
      <c r="AB493" s="20">
        <v>156.08000000000001</v>
      </c>
      <c r="AC493" s="20">
        <v>162.238</v>
      </c>
      <c r="AD493" s="20">
        <v>161.268</v>
      </c>
      <c r="AE493" s="20">
        <v>154.98699999999999</v>
      </c>
      <c r="AF493" s="20">
        <v>155.477</v>
      </c>
      <c r="AG493" s="20">
        <v>155.065</v>
      </c>
      <c r="AH493" s="20">
        <v>148.34399999999999</v>
      </c>
      <c r="AI493" s="20">
        <v>89.265000000000001</v>
      </c>
      <c r="AJ493" s="20">
        <v>126.767</v>
      </c>
      <c r="AK493" s="20">
        <v>140.678</v>
      </c>
      <c r="AL493" s="20">
        <v>144.69</v>
      </c>
      <c r="AM493" s="20">
        <v>146.04400000000001</v>
      </c>
      <c r="AN493" s="20"/>
      <c r="AO493" s="20"/>
      <c r="AP493" s="20"/>
      <c r="AQ493" s="36" t="s">
        <v>829</v>
      </c>
      <c r="AR493" s="41" t="s">
        <v>113</v>
      </c>
      <c r="AS493" s="71"/>
      <c r="AT493" s="71"/>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row>
    <row r="494" spans="1:81" s="5" customFormat="1" ht="9.9499999999999993" customHeight="1">
      <c r="A494" s="48">
        <v>488</v>
      </c>
      <c r="B494" s="31" t="s">
        <v>113</v>
      </c>
      <c r="C494" s="7" t="s">
        <v>763</v>
      </c>
      <c r="D494" s="20"/>
      <c r="E494" s="20"/>
      <c r="F494" s="20"/>
      <c r="G494" s="20"/>
      <c r="H494" s="20"/>
      <c r="I494" s="20"/>
      <c r="J494" s="20"/>
      <c r="K494" s="20"/>
      <c r="L494" s="20">
        <v>88.314999999999998</v>
      </c>
      <c r="M494" s="164">
        <v>89.260999999999996</v>
      </c>
      <c r="N494" s="222">
        <v>93.376000000000005</v>
      </c>
      <c r="O494" s="191">
        <v>92.123000000000005</v>
      </c>
      <c r="P494" s="20">
        <v>97.78</v>
      </c>
      <c r="Q494" s="20">
        <v>103.489</v>
      </c>
      <c r="R494" s="20">
        <v>104.768</v>
      </c>
      <c r="S494" s="20">
        <v>107.8</v>
      </c>
      <c r="T494" s="20">
        <v>96.606999999999999</v>
      </c>
      <c r="U494" s="20">
        <v>56.487000000000002</v>
      </c>
      <c r="V494" s="20">
        <v>56.82</v>
      </c>
      <c r="W494" s="20">
        <v>74.558000000000007</v>
      </c>
      <c r="X494" s="20">
        <v>51.942</v>
      </c>
      <c r="Y494" s="20">
        <v>54.61</v>
      </c>
      <c r="Z494" s="20">
        <v>55.097000000000001</v>
      </c>
      <c r="AA494" s="20">
        <v>63.884</v>
      </c>
      <c r="AB494" s="20">
        <v>65.807000000000002</v>
      </c>
      <c r="AC494" s="20">
        <v>45.707000000000001</v>
      </c>
      <c r="AD494" s="19">
        <v>7.7670000000000003</v>
      </c>
      <c r="AE494" s="19">
        <v>3.4119999999999999</v>
      </c>
      <c r="AF494" s="19">
        <v>0</v>
      </c>
      <c r="AG494" s="19">
        <v>1E-3</v>
      </c>
      <c r="AH494" s="19">
        <v>8.9999999999999993E-3</v>
      </c>
      <c r="AI494" s="20">
        <v>50.807000000000002</v>
      </c>
      <c r="AJ494" s="19">
        <v>1.998</v>
      </c>
      <c r="AK494" s="19">
        <v>1.6619999999999999</v>
      </c>
      <c r="AL494" s="19">
        <v>6.04</v>
      </c>
      <c r="AM494" s="19">
        <v>2.899</v>
      </c>
      <c r="AN494" s="20"/>
      <c r="AO494" s="20"/>
      <c r="AP494" s="20"/>
      <c r="AQ494" s="36" t="s">
        <v>763</v>
      </c>
      <c r="AR494" s="41" t="s">
        <v>113</v>
      </c>
      <c r="AS494" s="71"/>
      <c r="AT494" s="71"/>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row>
    <row r="495" spans="1:81" s="5" customFormat="1" ht="9.9499999999999993" customHeight="1">
      <c r="A495" s="48">
        <v>489</v>
      </c>
      <c r="B495" s="31" t="s">
        <v>113</v>
      </c>
      <c r="C495" s="7" t="s">
        <v>178</v>
      </c>
      <c r="D495" s="20">
        <v>505306</v>
      </c>
      <c r="E495" s="20">
        <v>513061</v>
      </c>
      <c r="F495" s="20">
        <v>563242</v>
      </c>
      <c r="G495" s="20">
        <v>557190</v>
      </c>
      <c r="H495" s="20">
        <v>587477</v>
      </c>
      <c r="I495" s="20">
        <v>659078</v>
      </c>
      <c r="J495" s="20">
        <v>718731</v>
      </c>
      <c r="K495" s="20">
        <v>757120</v>
      </c>
      <c r="L495" s="20">
        <v>827278</v>
      </c>
      <c r="M495" s="164">
        <v>896570</v>
      </c>
      <c r="N495" s="222">
        <v>971409</v>
      </c>
      <c r="O495" s="191">
        <v>1031208</v>
      </c>
      <c r="P495" s="20">
        <v>1102305</v>
      </c>
      <c r="Q495" s="20">
        <v>1164289</v>
      </c>
      <c r="R495" s="20">
        <v>1236248</v>
      </c>
      <c r="S495" s="20">
        <v>1314198</v>
      </c>
      <c r="T495" s="20">
        <v>1355524</v>
      </c>
      <c r="U495" s="20">
        <v>1384967</v>
      </c>
      <c r="V495" s="20">
        <v>1439930</v>
      </c>
      <c r="W495" s="20">
        <v>1483408</v>
      </c>
      <c r="X495" s="20">
        <v>1530129</v>
      </c>
      <c r="Y495" s="20">
        <v>1561916</v>
      </c>
      <c r="Z495" s="20">
        <v>1590422</v>
      </c>
      <c r="AA495" s="20">
        <v>1660001</v>
      </c>
      <c r="AB495" s="20">
        <v>1687328</v>
      </c>
      <c r="AC495" s="146">
        <f>((AD495-AB495)/2+AB495)</f>
        <v>1710502</v>
      </c>
      <c r="AD495" s="20">
        <v>1733676</v>
      </c>
      <c r="AE495" s="20">
        <v>1754495</v>
      </c>
      <c r="AF495" s="20">
        <v>1771092</v>
      </c>
      <c r="AG495" s="20">
        <v>1788138</v>
      </c>
      <c r="AH495" s="20">
        <v>1781143</v>
      </c>
      <c r="AI495" s="20">
        <v>1788727</v>
      </c>
      <c r="AJ495" s="20">
        <v>1817041</v>
      </c>
      <c r="AK495" s="20">
        <v>1831827</v>
      </c>
      <c r="AL495" s="20">
        <v>1841298</v>
      </c>
      <c r="AM495" s="146">
        <v>1854121</v>
      </c>
      <c r="AN495" s="20"/>
      <c r="AO495" s="146"/>
      <c r="AP495" s="20"/>
      <c r="AQ495" s="36" t="s">
        <v>178</v>
      </c>
      <c r="AR495" s="41" t="s">
        <v>113</v>
      </c>
      <c r="AS495" s="71"/>
      <c r="AT495" s="71"/>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row>
    <row r="496" spans="1:81" s="5" customFormat="1" ht="9.9499999999999993" customHeight="1">
      <c r="A496" s="48">
        <v>490</v>
      </c>
      <c r="B496" s="31" t="s">
        <v>113</v>
      </c>
      <c r="C496" s="7" t="s">
        <v>179</v>
      </c>
      <c r="D496" s="20">
        <v>419006</v>
      </c>
      <c r="E496" s="20">
        <v>429461</v>
      </c>
      <c r="F496" s="20">
        <v>443942</v>
      </c>
      <c r="G496" s="20">
        <v>474874</v>
      </c>
      <c r="H496" s="20">
        <v>511685</v>
      </c>
      <c r="I496" s="20">
        <v>583828</v>
      </c>
      <c r="J496" s="20">
        <v>663591</v>
      </c>
      <c r="K496" s="20">
        <v>713173</v>
      </c>
      <c r="L496" s="20">
        <v>801783</v>
      </c>
      <c r="M496" s="164">
        <v>878349</v>
      </c>
      <c r="N496" s="222">
        <v>958664</v>
      </c>
      <c r="O496" s="191">
        <v>1020522</v>
      </c>
      <c r="P496" s="20">
        <v>1094951</v>
      </c>
      <c r="Q496" s="20">
        <v>1164212</v>
      </c>
      <c r="R496" s="20">
        <v>1236171</v>
      </c>
      <c r="S496" s="20">
        <v>1314121</v>
      </c>
      <c r="T496" s="20">
        <v>1355447</v>
      </c>
      <c r="U496" s="20">
        <v>1384890</v>
      </c>
      <c r="V496" s="20">
        <v>1439930</v>
      </c>
      <c r="W496" s="20">
        <v>1483408</v>
      </c>
      <c r="X496" s="20">
        <v>1530129</v>
      </c>
      <c r="Y496" s="20">
        <v>1561916</v>
      </c>
      <c r="Z496" s="20">
        <v>1590422</v>
      </c>
      <c r="AA496" s="20">
        <v>1660001</v>
      </c>
      <c r="AB496" s="20">
        <v>1687328</v>
      </c>
      <c r="AC496" s="146">
        <f>((AD496-AB496)/2+AB496)</f>
        <v>1710445</v>
      </c>
      <c r="AD496" s="20">
        <v>1733562</v>
      </c>
      <c r="AE496" s="20">
        <v>1752281</v>
      </c>
      <c r="AF496" s="20">
        <v>1769000</v>
      </c>
      <c r="AG496" s="20">
        <v>1786336</v>
      </c>
      <c r="AH496" s="20">
        <v>1779466</v>
      </c>
      <c r="AI496" s="20">
        <v>1788227</v>
      </c>
      <c r="AJ496" s="20">
        <v>1817041</v>
      </c>
      <c r="AK496" s="20">
        <v>1831827</v>
      </c>
      <c r="AL496" s="20">
        <v>1841398</v>
      </c>
      <c r="AM496" s="146">
        <v>1854121</v>
      </c>
      <c r="AN496" s="20"/>
      <c r="AO496" s="146"/>
      <c r="AP496" s="20"/>
      <c r="AQ496" s="36" t="s">
        <v>179</v>
      </c>
      <c r="AR496" s="41" t="s">
        <v>113</v>
      </c>
      <c r="AS496" s="71"/>
      <c r="AT496" s="71"/>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row>
    <row r="497" spans="1:81" s="5" customFormat="1" ht="9.9499999999999993" customHeight="1">
      <c r="A497" s="48">
        <v>491</v>
      </c>
      <c r="B497" s="31" t="s">
        <v>113</v>
      </c>
      <c r="C497" s="7" t="s">
        <v>180</v>
      </c>
      <c r="D497" s="20">
        <v>397275</v>
      </c>
      <c r="E497" s="20">
        <v>408357</v>
      </c>
      <c r="F497" s="20">
        <v>422713</v>
      </c>
      <c r="G497" s="20">
        <v>440414</v>
      </c>
      <c r="H497" s="20">
        <v>463227</v>
      </c>
      <c r="I497" s="20">
        <v>533479</v>
      </c>
      <c r="J497" s="20">
        <v>590800</v>
      </c>
      <c r="K497" s="20">
        <v>639161</v>
      </c>
      <c r="L497" s="20">
        <v>713064</v>
      </c>
      <c r="M497" s="164">
        <v>775652</v>
      </c>
      <c r="N497" s="222">
        <v>843399</v>
      </c>
      <c r="O497" s="191">
        <v>910260</v>
      </c>
      <c r="P497" s="20">
        <v>985054</v>
      </c>
      <c r="Q497" s="20">
        <v>1056130</v>
      </c>
      <c r="R497" s="20">
        <v>1128052</v>
      </c>
      <c r="S497" s="20">
        <v>1201587</v>
      </c>
      <c r="T497" s="20">
        <v>1242894</v>
      </c>
      <c r="U497" s="20">
        <v>1275363</v>
      </c>
      <c r="V497" s="20">
        <v>1319031</v>
      </c>
      <c r="W497" s="20">
        <v>1357746</v>
      </c>
      <c r="X497" s="20">
        <v>1401350</v>
      </c>
      <c r="Y497" s="20">
        <v>1438577</v>
      </c>
      <c r="Z497" s="20">
        <v>1459981</v>
      </c>
      <c r="AA497" s="20">
        <v>1526107</v>
      </c>
      <c r="AB497" s="20">
        <v>1542949</v>
      </c>
      <c r="AC497" s="146">
        <f>((AD497-AB497)/2+AB497)</f>
        <v>1567869</v>
      </c>
      <c r="AD497" s="20">
        <v>1592789</v>
      </c>
      <c r="AE497" s="20">
        <v>1612522</v>
      </c>
      <c r="AF497" s="20">
        <v>1633921</v>
      </c>
      <c r="AG497" s="20">
        <v>1655496</v>
      </c>
      <c r="AH497" s="20">
        <v>1656376</v>
      </c>
      <c r="AI497" s="20">
        <v>1670486</v>
      </c>
      <c r="AJ497" s="20">
        <v>1694035</v>
      </c>
      <c r="AK497" s="20">
        <v>1715157</v>
      </c>
      <c r="AL497" s="20">
        <v>1733785</v>
      </c>
      <c r="AM497" s="146">
        <v>1749297</v>
      </c>
      <c r="AN497" s="20"/>
      <c r="AO497" s="146"/>
      <c r="AP497" s="20"/>
      <c r="AQ497" s="36" t="s">
        <v>180</v>
      </c>
      <c r="AR497" s="41" t="s">
        <v>113</v>
      </c>
      <c r="AS497" s="71"/>
      <c r="AT497" s="71"/>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row>
    <row r="498" spans="1:81" s="5" customFormat="1" ht="9.9499999999999993" customHeight="1">
      <c r="A498" s="48">
        <v>492</v>
      </c>
      <c r="B498" s="31" t="s">
        <v>113</v>
      </c>
      <c r="C498" s="7" t="s">
        <v>181</v>
      </c>
      <c r="D498" s="20"/>
      <c r="E498" s="20"/>
      <c r="F498" s="20"/>
      <c r="G498" s="20"/>
      <c r="H498" s="20"/>
      <c r="I498" s="20"/>
      <c r="J498" s="20"/>
      <c r="K498" s="20"/>
      <c r="L498" s="20"/>
      <c r="M498" s="164"/>
      <c r="N498" s="222"/>
      <c r="O498" s="191"/>
      <c r="P498" s="20"/>
      <c r="Q498" s="20"/>
      <c r="R498" s="20"/>
      <c r="S498" s="20"/>
      <c r="T498" s="20"/>
      <c r="U498" s="20"/>
      <c r="V498" s="20"/>
      <c r="W498" s="20">
        <v>667151</v>
      </c>
      <c r="X498" s="20">
        <v>619816</v>
      </c>
      <c r="Y498" s="20">
        <v>576971</v>
      </c>
      <c r="Z498" s="20">
        <v>536425</v>
      </c>
      <c r="AA498" s="20">
        <v>500571</v>
      </c>
      <c r="AB498" s="20">
        <v>471917</v>
      </c>
      <c r="AC498" s="20">
        <v>464731</v>
      </c>
      <c r="AD498" s="19">
        <v>451305</v>
      </c>
      <c r="AE498" s="20">
        <v>423043</v>
      </c>
      <c r="AF498" s="20">
        <v>408200</v>
      </c>
      <c r="AG498" s="20">
        <v>382327</v>
      </c>
      <c r="AH498" s="20">
        <v>360284</v>
      </c>
      <c r="AI498" s="20">
        <v>389567</v>
      </c>
      <c r="AJ498" s="20">
        <v>366254</v>
      </c>
      <c r="AK498" s="20">
        <v>348604</v>
      </c>
      <c r="AL498" s="20">
        <v>312424</v>
      </c>
      <c r="AM498" s="20"/>
      <c r="AN498" s="19"/>
      <c r="AO498" s="20"/>
      <c r="AP498" s="19"/>
      <c r="AQ498" s="36" t="s">
        <v>181</v>
      </c>
      <c r="AR498" s="41" t="s">
        <v>113</v>
      </c>
      <c r="AS498" s="71"/>
      <c r="AT498" s="71"/>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row>
    <row r="499" spans="1:81" s="5" customFormat="1" ht="9.9499999999999993" customHeight="1">
      <c r="A499" s="48">
        <v>493</v>
      </c>
      <c r="B499" s="31" t="s">
        <v>113</v>
      </c>
      <c r="C499" s="7" t="s">
        <v>182</v>
      </c>
      <c r="D499" s="20"/>
      <c r="E499" s="20"/>
      <c r="F499" s="20"/>
      <c r="G499" s="20"/>
      <c r="H499" s="20"/>
      <c r="I499" s="20"/>
      <c r="J499" s="20"/>
      <c r="K499" s="20"/>
      <c r="L499" s="20"/>
      <c r="M499" s="164"/>
      <c r="N499" s="222"/>
      <c r="O499" s="191"/>
      <c r="P499" s="20"/>
      <c r="Q499" s="20"/>
      <c r="R499" s="20"/>
      <c r="S499" s="20"/>
      <c r="T499" s="20"/>
      <c r="U499" s="20"/>
      <c r="V499" s="20"/>
      <c r="W499" s="20"/>
      <c r="X499" s="20"/>
      <c r="Y499" s="20"/>
      <c r="Z499" s="20"/>
      <c r="AA499" s="20"/>
      <c r="AB499" s="20"/>
      <c r="AC499" s="20">
        <v>12.8</v>
      </c>
      <c r="AD499" s="19">
        <v>12.2</v>
      </c>
      <c r="AE499" s="19">
        <v>12.5</v>
      </c>
      <c r="AF499" s="19">
        <v>12.4</v>
      </c>
      <c r="AG499" s="19">
        <v>12.3</v>
      </c>
      <c r="AH499" s="19">
        <v>12.1</v>
      </c>
      <c r="AI499" s="20">
        <v>10.4</v>
      </c>
      <c r="AJ499" s="19">
        <v>10.6</v>
      </c>
      <c r="AK499" s="19">
        <v>10.7</v>
      </c>
      <c r="AL499" s="19">
        <v>12.1</v>
      </c>
      <c r="AM499" s="19"/>
      <c r="AN499" s="20"/>
      <c r="AO499" s="20"/>
      <c r="AP499" s="20"/>
      <c r="AQ499" s="36" t="s">
        <v>182</v>
      </c>
      <c r="AR499" s="41" t="s">
        <v>113</v>
      </c>
      <c r="AS499" s="71"/>
      <c r="AT499" s="71"/>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row>
    <row r="500" spans="1:81" s="5" customFormat="1" ht="9.9499999999999993" customHeight="1">
      <c r="A500" s="48">
        <v>494</v>
      </c>
      <c r="B500" s="31" t="s">
        <v>113</v>
      </c>
      <c r="C500" s="256" t="s">
        <v>476</v>
      </c>
      <c r="D500" s="20"/>
      <c r="E500" s="20"/>
      <c r="F500" s="20"/>
      <c r="G500" s="20"/>
      <c r="H500" s="20"/>
      <c r="I500" s="20"/>
      <c r="J500" s="20"/>
      <c r="K500" s="20"/>
      <c r="L500" s="20"/>
      <c r="M500" s="164"/>
      <c r="N500" s="222"/>
      <c r="O500" s="191"/>
      <c r="P500" s="20"/>
      <c r="Q500" s="20"/>
      <c r="R500" s="20"/>
      <c r="S500" s="20"/>
      <c r="T500" s="20"/>
      <c r="U500" s="20"/>
      <c r="V500" s="20"/>
      <c r="W500" s="20"/>
      <c r="X500" s="20"/>
      <c r="Y500" s="20"/>
      <c r="Z500" s="20"/>
      <c r="AA500" s="20"/>
      <c r="AB500" s="20"/>
      <c r="AC500" s="20">
        <v>569704</v>
      </c>
      <c r="AD500" s="20">
        <v>562526</v>
      </c>
      <c r="AE500" s="20">
        <v>543546</v>
      </c>
      <c r="AF500" s="20">
        <v>530217</v>
      </c>
      <c r="AG500" s="20">
        <v>516231</v>
      </c>
      <c r="AH500" s="20">
        <v>480878</v>
      </c>
      <c r="AI500" s="20">
        <v>487607</v>
      </c>
      <c r="AJ500" s="20">
        <v>473480</v>
      </c>
      <c r="AK500" s="20">
        <v>467758</v>
      </c>
      <c r="AL500" s="20">
        <v>450020</v>
      </c>
      <c r="AM500" s="20"/>
      <c r="AN500" s="20"/>
      <c r="AO500" s="20"/>
      <c r="AP500" s="20"/>
      <c r="AQ500" s="36" t="s">
        <v>476</v>
      </c>
      <c r="AR500" s="41" t="s">
        <v>113</v>
      </c>
      <c r="AS500" s="71"/>
      <c r="AT500" s="71"/>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row>
    <row r="501" spans="1:81" s="5" customFormat="1" ht="9.9499999999999993" customHeight="1">
      <c r="A501" s="48">
        <v>495</v>
      </c>
      <c r="B501" s="31" t="s">
        <v>71</v>
      </c>
      <c r="C501" s="7" t="s">
        <v>178</v>
      </c>
      <c r="D501" s="20">
        <v>32329070</v>
      </c>
      <c r="E501" s="20">
        <v>34315971</v>
      </c>
      <c r="F501" s="20">
        <v>36130202</v>
      </c>
      <c r="G501" s="20">
        <v>37751902</v>
      </c>
      <c r="H501" s="20">
        <v>39307997</v>
      </c>
      <c r="I501" s="20">
        <v>41691255</v>
      </c>
      <c r="J501" s="20">
        <v>44138234</v>
      </c>
      <c r="K501" s="20">
        <v>46851169</v>
      </c>
      <c r="L501" s="20">
        <v>48975941</v>
      </c>
      <c r="M501" s="164">
        <v>51910725</v>
      </c>
      <c r="N501" s="222">
        <v>54526420</v>
      </c>
      <c r="O501" s="191">
        <v>57251508</v>
      </c>
      <c r="P501" s="20">
        <v>59975332</v>
      </c>
      <c r="Q501" s="20">
        <v>62152355</v>
      </c>
      <c r="R501" s="20">
        <v>64674321</v>
      </c>
      <c r="S501" s="20">
        <v>67065591</v>
      </c>
      <c r="T501" s="20">
        <v>69227139</v>
      </c>
      <c r="U501" s="20">
        <v>71685177</v>
      </c>
      <c r="V501" s="20">
        <v>73957739</v>
      </c>
      <c r="W501" s="20">
        <v>76275502</v>
      </c>
      <c r="X501" s="20">
        <v>78730566</v>
      </c>
      <c r="Y501" s="20">
        <v>81173771</v>
      </c>
      <c r="Z501" s="20">
        <v>83288969</v>
      </c>
      <c r="AA501" s="20">
        <v>85140794</v>
      </c>
      <c r="AB501" s="20">
        <v>87806867</v>
      </c>
      <c r="AC501" s="146">
        <f>((AD501-AB501)/2+AB501)</f>
        <v>89452072.5</v>
      </c>
      <c r="AD501" s="20">
        <v>91097278</v>
      </c>
      <c r="AE501" s="19">
        <v>91857900</v>
      </c>
      <c r="AF501" s="254">
        <f>AE501+(AH501-AE501)/2</f>
        <v>93447437.5</v>
      </c>
      <c r="AG501" s="254">
        <f>AE501+(AH501-AE501)/3*2</f>
        <v>93977283.333333328</v>
      </c>
      <c r="AH501" s="19">
        <v>95036975</v>
      </c>
      <c r="AI501" s="20">
        <v>95731971</v>
      </c>
      <c r="AJ501" s="20" t="s">
        <v>117</v>
      </c>
      <c r="AK501" s="19" t="s">
        <v>117</v>
      </c>
      <c r="AL501" s="19"/>
      <c r="AM501" s="19"/>
      <c r="AN501" s="19"/>
      <c r="AO501" s="19"/>
      <c r="AP501" s="20"/>
      <c r="AQ501" s="36" t="s">
        <v>178</v>
      </c>
      <c r="AR501" s="41" t="s">
        <v>71</v>
      </c>
      <c r="AS501" s="71"/>
      <c r="AT501" s="71"/>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row>
    <row r="502" spans="1:81" s="5" customFormat="1" ht="9.9499999999999993" customHeight="1">
      <c r="A502" s="48">
        <v>496</v>
      </c>
      <c r="B502" s="31" t="s">
        <v>71</v>
      </c>
      <c r="C502" s="7" t="s">
        <v>179</v>
      </c>
      <c r="D502" s="20">
        <v>30625696</v>
      </c>
      <c r="E502" s="20">
        <v>32648471</v>
      </c>
      <c r="F502" s="20">
        <v>34603557</v>
      </c>
      <c r="G502" s="20">
        <v>36243887</v>
      </c>
      <c r="H502" s="20">
        <v>37858577</v>
      </c>
      <c r="I502" s="20">
        <v>40241364</v>
      </c>
      <c r="J502" s="20">
        <v>42554987</v>
      </c>
      <c r="K502" s="20">
        <v>45051111</v>
      </c>
      <c r="L502" s="20">
        <v>47901282</v>
      </c>
      <c r="M502" s="164">
        <v>50787164</v>
      </c>
      <c r="N502" s="222">
        <v>53537203</v>
      </c>
      <c r="O502" s="191">
        <v>56221758</v>
      </c>
      <c r="P502" s="20">
        <v>58805028</v>
      </c>
      <c r="Q502" s="20">
        <v>61322004</v>
      </c>
      <c r="R502" s="20">
        <v>63757408</v>
      </c>
      <c r="S502" s="20">
        <v>66317632</v>
      </c>
      <c r="T502" s="20">
        <v>68495616</v>
      </c>
      <c r="U502" s="20">
        <v>70865918</v>
      </c>
      <c r="V502" s="20">
        <v>73035176</v>
      </c>
      <c r="W502" s="20">
        <v>75397749</v>
      </c>
      <c r="X502" s="20">
        <v>77875772</v>
      </c>
      <c r="Y502" s="20">
        <v>80245951</v>
      </c>
      <c r="Z502" s="20">
        <v>82454091</v>
      </c>
      <c r="AA502" s="20">
        <v>84446173</v>
      </c>
      <c r="AB502" s="20">
        <v>86323574</v>
      </c>
      <c r="AC502" s="146">
        <f>((AD502-AB502)/2+AB502)</f>
        <v>87925604.5</v>
      </c>
      <c r="AD502" s="20">
        <v>89527635</v>
      </c>
      <c r="AE502" s="20">
        <v>91076823</v>
      </c>
      <c r="AF502" s="20">
        <v>92396614</v>
      </c>
      <c r="AG502" s="20" t="s">
        <v>117</v>
      </c>
      <c r="AH502" s="20" t="s">
        <v>117</v>
      </c>
      <c r="AI502" s="20" t="s">
        <v>117</v>
      </c>
      <c r="AJ502" s="20" t="s">
        <v>117</v>
      </c>
      <c r="AK502" s="20" t="s">
        <v>117</v>
      </c>
      <c r="AL502" s="20"/>
      <c r="AM502" s="146"/>
      <c r="AN502" s="20"/>
      <c r="AO502" s="146"/>
      <c r="AP502" s="20"/>
      <c r="AQ502" s="36" t="s">
        <v>179</v>
      </c>
      <c r="AR502" s="41" t="s">
        <v>71</v>
      </c>
      <c r="AS502" s="71"/>
      <c r="AT502" s="71"/>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row>
    <row r="503" spans="1:81" s="5" customFormat="1" ht="9.9499999999999993" customHeight="1">
      <c r="A503" s="48">
        <v>497</v>
      </c>
      <c r="B503" s="31" t="s">
        <v>71</v>
      </c>
      <c r="C503" s="7" t="s">
        <v>180</v>
      </c>
      <c r="D503" s="20">
        <v>27384583</v>
      </c>
      <c r="E503" s="20">
        <v>28938791</v>
      </c>
      <c r="F503" s="20">
        <v>30821010</v>
      </c>
      <c r="G503" s="20">
        <v>32638573</v>
      </c>
      <c r="H503" s="20">
        <v>33974598</v>
      </c>
      <c r="I503" s="20">
        <v>36346558</v>
      </c>
      <c r="J503" s="20">
        <v>38432584</v>
      </c>
      <c r="K503" s="20">
        <v>40622566</v>
      </c>
      <c r="L503" s="20">
        <v>42913265</v>
      </c>
      <c r="M503" s="164">
        <v>45381243</v>
      </c>
      <c r="N503" s="222">
        <v>47687618</v>
      </c>
      <c r="O503" s="191">
        <v>49977369</v>
      </c>
      <c r="P503" s="20">
        <v>52311336</v>
      </c>
      <c r="Q503" s="20">
        <v>54940549</v>
      </c>
      <c r="R503" s="20">
        <v>57232807</v>
      </c>
      <c r="S503" s="20">
        <v>59438041</v>
      </c>
      <c r="T503" s="20">
        <v>61687502</v>
      </c>
      <c r="U503" s="20">
        <v>64096953</v>
      </c>
      <c r="V503" s="20">
        <v>66290791</v>
      </c>
      <c r="W503" s="20">
        <v>68499910</v>
      </c>
      <c r="X503" s="20">
        <v>70700600</v>
      </c>
      <c r="Y503" s="20">
        <v>73152822</v>
      </c>
      <c r="Z503" s="20">
        <v>75470115</v>
      </c>
      <c r="AA503" s="20">
        <v>77452891</v>
      </c>
      <c r="AB503" s="20">
        <v>79129506</v>
      </c>
      <c r="AC503" s="146">
        <f>((AD503-AB503)/2+AB503)</f>
        <v>80834248</v>
      </c>
      <c r="AD503" s="20">
        <v>82538990</v>
      </c>
      <c r="AE503" s="20">
        <v>84105959</v>
      </c>
      <c r="AF503" s="20">
        <v>85501073</v>
      </c>
      <c r="AG503" s="20">
        <v>86901272</v>
      </c>
      <c r="AH503" s="20" t="s">
        <v>117</v>
      </c>
      <c r="AI503" s="20" t="s">
        <v>117</v>
      </c>
      <c r="AJ503" s="20" t="s">
        <v>117</v>
      </c>
      <c r="AK503" s="20" t="s">
        <v>117</v>
      </c>
      <c r="AL503" s="20"/>
      <c r="AM503" s="146"/>
      <c r="AN503" s="20"/>
      <c r="AO503" s="146"/>
      <c r="AP503" s="20"/>
      <c r="AQ503" s="36" t="s">
        <v>180</v>
      </c>
      <c r="AR503" s="41" t="s">
        <v>71</v>
      </c>
      <c r="AS503" s="71"/>
      <c r="AT503" s="71"/>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row>
    <row r="504" spans="1:81" s="5" customFormat="1" ht="9.9499999999999993" customHeight="1">
      <c r="A504" s="48">
        <v>498</v>
      </c>
      <c r="B504" s="31" t="s">
        <v>71</v>
      </c>
      <c r="C504" s="7" t="s">
        <v>181</v>
      </c>
      <c r="D504" s="20"/>
      <c r="E504" s="20"/>
      <c r="F504" s="20"/>
      <c r="G504" s="20"/>
      <c r="H504" s="20"/>
      <c r="I504" s="20"/>
      <c r="J504" s="20"/>
      <c r="K504" s="20"/>
      <c r="L504" s="20"/>
      <c r="M504" s="164"/>
      <c r="N504" s="222"/>
      <c r="O504" s="191"/>
      <c r="P504" s="20"/>
      <c r="Q504" s="20"/>
      <c r="R504" s="20"/>
      <c r="S504" s="20"/>
      <c r="T504" s="20"/>
      <c r="U504" s="20"/>
      <c r="V504" s="20"/>
      <c r="W504" s="20">
        <v>22856019</v>
      </c>
      <c r="X504" s="20">
        <v>21002467</v>
      </c>
      <c r="Y504" s="20">
        <v>19381458</v>
      </c>
      <c r="Z504" s="20">
        <v>17824096</v>
      </c>
      <c r="AA504" s="20">
        <v>16454800</v>
      </c>
      <c r="AB504" s="20">
        <v>15215473</v>
      </c>
      <c r="AC504" s="20">
        <v>14173510</v>
      </c>
      <c r="AD504" s="20">
        <v>13204806</v>
      </c>
      <c r="AE504" s="20">
        <v>12305842</v>
      </c>
      <c r="AF504" s="20">
        <v>11462379</v>
      </c>
      <c r="AG504" s="20">
        <v>10809783</v>
      </c>
      <c r="AH504" s="20">
        <v>10113942</v>
      </c>
      <c r="AI504" s="254">
        <f>((AJ504-AH504)/2+AH504)</f>
        <v>9535055.5</v>
      </c>
      <c r="AJ504" s="20">
        <v>8956169</v>
      </c>
      <c r="AK504" s="20">
        <v>8328736</v>
      </c>
      <c r="AL504" s="20">
        <v>7809621</v>
      </c>
      <c r="AM504" s="20"/>
      <c r="AN504" s="20"/>
      <c r="AO504" s="20"/>
      <c r="AP504" s="20"/>
      <c r="AQ504" s="36" t="s">
        <v>181</v>
      </c>
      <c r="AR504" s="41" t="s">
        <v>71</v>
      </c>
      <c r="AS504" s="71"/>
      <c r="AT504" s="71"/>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row>
    <row r="505" spans="1:81" s="5" customFormat="1" ht="9.9499999999999993" customHeight="1">
      <c r="A505" s="48">
        <v>499</v>
      </c>
      <c r="B505" s="31" t="s">
        <v>71</v>
      </c>
      <c r="C505" s="7" t="s">
        <v>182</v>
      </c>
      <c r="D505" s="20"/>
      <c r="E505" s="20"/>
      <c r="F505" s="20"/>
      <c r="G505" s="20"/>
      <c r="H505" s="20"/>
      <c r="I505" s="20"/>
      <c r="J505" s="20"/>
      <c r="K505" s="20"/>
      <c r="L505" s="20"/>
      <c r="M505" s="164"/>
      <c r="N505" s="222"/>
      <c r="O505" s="191"/>
      <c r="P505" s="20"/>
      <c r="Q505" s="20"/>
      <c r="R505" s="20"/>
      <c r="S505" s="20"/>
      <c r="T505" s="20"/>
      <c r="U505" s="20"/>
      <c r="V505" s="20"/>
      <c r="W505" s="20"/>
      <c r="X505" s="20"/>
      <c r="Y505" s="20"/>
      <c r="Z505" s="20"/>
      <c r="AA505" s="20"/>
      <c r="AB505" s="20"/>
      <c r="AC505" s="20">
        <v>24.4</v>
      </c>
      <c r="AD505" s="19">
        <v>23.8</v>
      </c>
      <c r="AE505" s="19">
        <v>23.4</v>
      </c>
      <c r="AF505" s="19">
        <v>22.9</v>
      </c>
      <c r="AG505" s="19">
        <v>22.4</v>
      </c>
      <c r="AH505" s="19">
        <v>22</v>
      </c>
      <c r="AI505" s="20">
        <v>21.7</v>
      </c>
      <c r="AJ505" s="19">
        <v>21.3</v>
      </c>
      <c r="AK505" s="19">
        <v>20.9</v>
      </c>
      <c r="AL505" s="19">
        <v>20.6</v>
      </c>
      <c r="AM505" s="19"/>
      <c r="AN505" s="20"/>
      <c r="AO505" s="20"/>
      <c r="AP505" s="20"/>
      <c r="AQ505" s="36" t="s">
        <v>182</v>
      </c>
      <c r="AR505" s="41" t="s">
        <v>71</v>
      </c>
      <c r="AS505" s="71"/>
      <c r="AT505" s="71"/>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row>
    <row r="506" spans="1:81" s="5" customFormat="1" ht="9.9499999999999993" customHeight="1">
      <c r="A506" s="48">
        <v>500</v>
      </c>
      <c r="B506" s="31" t="s">
        <v>71</v>
      </c>
      <c r="C506" s="256" t="s">
        <v>476</v>
      </c>
      <c r="D506" s="20"/>
      <c r="E506" s="20"/>
      <c r="F506" s="20"/>
      <c r="G506" s="20"/>
      <c r="H506" s="20"/>
      <c r="I506" s="20"/>
      <c r="J506" s="20"/>
      <c r="K506" s="20"/>
      <c r="L506" s="20"/>
      <c r="M506" s="164"/>
      <c r="N506" s="222"/>
      <c r="O506" s="191"/>
      <c r="P506" s="20"/>
      <c r="Q506" s="20"/>
      <c r="R506" s="20"/>
      <c r="S506" s="20"/>
      <c r="T506" s="20"/>
      <c r="U506" s="20"/>
      <c r="V506" s="20"/>
      <c r="W506" s="20"/>
      <c r="X506" s="20"/>
      <c r="Y506" s="20"/>
      <c r="Z506" s="20"/>
      <c r="AA506" s="20"/>
      <c r="AB506" s="20"/>
      <c r="AC506" s="146">
        <v>26546081</v>
      </c>
      <c r="AD506" s="20">
        <v>26104577</v>
      </c>
      <c r="AE506" s="20">
        <v>24974249</v>
      </c>
      <c r="AF506" s="20">
        <v>24552784</v>
      </c>
      <c r="AG506" s="20">
        <v>23873652</v>
      </c>
      <c r="AH506" s="20">
        <v>23280403</v>
      </c>
      <c r="AI506" s="20">
        <v>22827102</v>
      </c>
      <c r="AJ506" s="20">
        <v>22289301</v>
      </c>
      <c r="AK506" s="20">
        <v>21934981</v>
      </c>
      <c r="AL506" s="20">
        <v>21597867</v>
      </c>
      <c r="AM506" s="146"/>
      <c r="AN506" s="20"/>
      <c r="AO506" s="146"/>
      <c r="AP506" s="20"/>
      <c r="AQ506" s="36" t="s">
        <v>476</v>
      </c>
      <c r="AR506" s="41" t="s">
        <v>71</v>
      </c>
      <c r="AS506" s="71"/>
      <c r="AT506" s="71"/>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row>
    <row r="507" spans="1:81" s="5" customFormat="1" ht="9.9499999999999993" customHeight="1">
      <c r="A507" s="48">
        <v>501</v>
      </c>
      <c r="B507" s="31" t="s">
        <v>71</v>
      </c>
      <c r="C507" s="1" t="s">
        <v>635</v>
      </c>
      <c r="D507" s="19">
        <v>117</v>
      </c>
      <c r="E507" s="19">
        <v>118</v>
      </c>
      <c r="F507" s="19">
        <v>119</v>
      </c>
      <c r="G507" s="19">
        <v>120</v>
      </c>
      <c r="H507" s="19">
        <v>120</v>
      </c>
      <c r="I507" s="19">
        <v>121</v>
      </c>
      <c r="J507" s="19">
        <v>122</v>
      </c>
      <c r="K507" s="19">
        <v>122</v>
      </c>
      <c r="L507" s="19">
        <v>123</v>
      </c>
      <c r="M507" s="165">
        <v>123</v>
      </c>
      <c r="N507" s="223">
        <v>123.529</v>
      </c>
      <c r="O507" s="192">
        <v>124.15</v>
      </c>
      <c r="P507" s="19">
        <v>124.59099999999999</v>
      </c>
      <c r="Q507" s="19">
        <v>124.964</v>
      </c>
      <c r="R507" s="19">
        <v>125.18600000000001</v>
      </c>
      <c r="S507" s="19">
        <v>125.351</v>
      </c>
      <c r="T507" s="19">
        <v>125.795</v>
      </c>
      <c r="U507" s="19">
        <v>126.136</v>
      </c>
      <c r="V507" s="19">
        <v>126.428</v>
      </c>
      <c r="W507" s="19">
        <v>126.538</v>
      </c>
      <c r="X507" s="19">
        <v>126.73399999999999</v>
      </c>
      <c r="Y507" s="19">
        <v>127.00700000000001</v>
      </c>
      <c r="Z507" s="19">
        <v>127.29900000000001</v>
      </c>
      <c r="AA507" s="19">
        <v>127.50700000000001</v>
      </c>
      <c r="AB507" s="16">
        <v>127.60599999999999</v>
      </c>
      <c r="AC507" s="19">
        <v>127.712</v>
      </c>
      <c r="AD507" s="16">
        <v>127.78100000000001</v>
      </c>
      <c r="AE507" s="16">
        <v>127.48699999999999</v>
      </c>
      <c r="AF507" s="16">
        <v>127.529</v>
      </c>
      <c r="AG507" s="16">
        <v>127.429</v>
      </c>
      <c r="AH507" s="16">
        <v>127.30200000000001</v>
      </c>
      <c r="AI507" s="16">
        <v>127.146</v>
      </c>
      <c r="AJ507" s="16">
        <v>128.62200000000001</v>
      </c>
      <c r="AK507" s="16">
        <v>128.39400000000001</v>
      </c>
      <c r="AL507" s="16">
        <v>128.18100000000001</v>
      </c>
      <c r="AM507" s="16">
        <v>128.03899999999999</v>
      </c>
      <c r="AN507" s="16"/>
      <c r="AO507" s="16"/>
      <c r="AP507" s="16"/>
      <c r="AQ507" s="36" t="s">
        <v>635</v>
      </c>
      <c r="AR507" s="36" t="s">
        <v>71</v>
      </c>
      <c r="AS507" s="74" t="s">
        <v>611</v>
      </c>
      <c r="AT507" s="74" t="s">
        <v>610</v>
      </c>
    </row>
    <row r="508" spans="1:81" s="5" customFormat="1" ht="9.9499999999999993" customHeight="1">
      <c r="A508" s="48">
        <v>502</v>
      </c>
      <c r="B508" s="31" t="s">
        <v>71</v>
      </c>
      <c r="C508" s="1" t="s">
        <v>636</v>
      </c>
      <c r="D508" s="17">
        <v>26</v>
      </c>
      <c r="E508" s="17">
        <v>28</v>
      </c>
      <c r="F508" s="17">
        <v>30</v>
      </c>
      <c r="G508" s="17">
        <v>32</v>
      </c>
      <c r="H508" s="17">
        <v>33</v>
      </c>
      <c r="I508" s="17">
        <v>36</v>
      </c>
      <c r="J508" s="17">
        <v>38</v>
      </c>
      <c r="K508" s="17">
        <v>40</v>
      </c>
      <c r="L508" s="17">
        <v>43</v>
      </c>
      <c r="M508" s="171">
        <v>45</v>
      </c>
      <c r="N508" s="227">
        <v>47.802</v>
      </c>
      <c r="O508" s="197">
        <v>50.017000000000003</v>
      </c>
      <c r="P508" s="17">
        <v>52.314999999999998</v>
      </c>
      <c r="Q508" s="17">
        <v>54.899000000000001</v>
      </c>
      <c r="R508" s="17">
        <v>57.238</v>
      </c>
      <c r="S508" s="17">
        <v>59.484000000000002</v>
      </c>
      <c r="T508" s="17">
        <v>62.018999999999998</v>
      </c>
      <c r="U508" s="17">
        <v>64.429000000000002</v>
      </c>
      <c r="V508" s="17">
        <v>66.742999999999995</v>
      </c>
      <c r="W508" s="17">
        <v>68.745000000000005</v>
      </c>
      <c r="X508" s="17">
        <v>71.221999999999994</v>
      </c>
      <c r="Y508" s="17">
        <v>72.575000000000003</v>
      </c>
      <c r="Z508" s="17">
        <v>76.004000000000005</v>
      </c>
      <c r="AA508" s="17">
        <v>78.174000000000007</v>
      </c>
      <c r="AB508" s="18">
        <v>80.061000000000007</v>
      </c>
      <c r="AC508" s="17">
        <v>81.88</v>
      </c>
      <c r="AD508" s="18">
        <v>83.742000000000004</v>
      </c>
      <c r="AE508" s="18">
        <v>84.981999999999999</v>
      </c>
      <c r="AF508" s="18">
        <v>86.027000000000001</v>
      </c>
      <c r="AG508" s="18">
        <v>87.819000000000003</v>
      </c>
      <c r="AH508" s="18">
        <v>88.864999999999995</v>
      </c>
      <c r="AI508" s="18">
        <v>89.81</v>
      </c>
      <c r="AJ508" s="18">
        <v>91.983999999999995</v>
      </c>
      <c r="AK508" s="18">
        <v>92.885999999999996</v>
      </c>
      <c r="AL508" s="18">
        <v>93.685000000000002</v>
      </c>
      <c r="AM508" s="18">
        <v>94.462999999999994</v>
      </c>
      <c r="AN508" s="21"/>
      <c r="AO508" s="21"/>
      <c r="AP508" s="21"/>
      <c r="AQ508" s="36" t="s">
        <v>636</v>
      </c>
      <c r="AR508" s="36" t="s">
        <v>71</v>
      </c>
      <c r="AS508" s="74" t="s">
        <v>611</v>
      </c>
      <c r="AT508" s="74" t="s">
        <v>610</v>
      </c>
    </row>
    <row r="509" spans="1:81" s="5" customFormat="1" ht="9.9499999999999993" customHeight="1">
      <c r="A509" s="48">
        <v>503</v>
      </c>
      <c r="B509" s="31" t="s">
        <v>71</v>
      </c>
      <c r="C509" s="1" t="s">
        <v>637</v>
      </c>
      <c r="D509" s="17"/>
      <c r="E509" s="17"/>
      <c r="F509" s="17"/>
      <c r="G509" s="17"/>
      <c r="H509" s="17"/>
      <c r="I509" s="17"/>
      <c r="J509" s="17"/>
      <c r="K509" s="17"/>
      <c r="L509" s="17"/>
      <c r="M509" s="171"/>
      <c r="N509" s="227"/>
      <c r="O509" s="197"/>
      <c r="P509" s="17"/>
      <c r="Q509" s="17"/>
      <c r="R509" s="17"/>
      <c r="S509" s="17"/>
      <c r="T509" s="17"/>
      <c r="U509" s="17"/>
      <c r="V509" s="17"/>
      <c r="W509" s="17"/>
      <c r="X509" s="17"/>
      <c r="Y509" s="17"/>
      <c r="Z509" s="17"/>
      <c r="AA509" s="17"/>
      <c r="AB509" s="18"/>
      <c r="AC509" s="17"/>
      <c r="AD509" s="18">
        <v>0.36099999999999999</v>
      </c>
      <c r="AE509" s="18">
        <v>0.33600000000000002</v>
      </c>
      <c r="AF509" s="18">
        <v>0.41599999999999998</v>
      </c>
      <c r="AG509" s="18">
        <v>0.29699999999999999</v>
      </c>
      <c r="AH509" s="18">
        <v>0.29299999999999998</v>
      </c>
      <c r="AI509" s="18">
        <v>0.28599999999999998</v>
      </c>
      <c r="AJ509" s="18">
        <v>0.28899999999999998</v>
      </c>
      <c r="AK509" s="18">
        <v>0.30399999999999999</v>
      </c>
      <c r="AL509" s="18">
        <v>0.30199999999999999</v>
      </c>
      <c r="AM509" s="18">
        <v>0.29399999999999998</v>
      </c>
      <c r="AN509" s="21"/>
      <c r="AO509" s="21"/>
      <c r="AP509" s="21"/>
      <c r="AQ509" s="36" t="s">
        <v>637</v>
      </c>
      <c r="AR509" s="36" t="s">
        <v>71</v>
      </c>
      <c r="AS509" s="74" t="s">
        <v>611</v>
      </c>
      <c r="AT509" s="74" t="s">
        <v>610</v>
      </c>
    </row>
    <row r="510" spans="1:81" s="5" customFormat="1" ht="9.9499999999999993" customHeight="1">
      <c r="A510" s="48">
        <v>504</v>
      </c>
      <c r="B510" s="31" t="s">
        <v>71</v>
      </c>
      <c r="C510" s="1" t="s">
        <v>638</v>
      </c>
      <c r="D510" s="17">
        <v>27</v>
      </c>
      <c r="E510" s="17">
        <v>28</v>
      </c>
      <c r="F510" s="17">
        <v>29</v>
      </c>
      <c r="G510" s="17">
        <v>30</v>
      </c>
      <c r="H510" s="17">
        <v>31</v>
      </c>
      <c r="I510" s="17">
        <v>32</v>
      </c>
      <c r="J510" s="17">
        <v>33</v>
      </c>
      <c r="K510" s="17">
        <v>34</v>
      </c>
      <c r="L510" s="17">
        <v>33</v>
      </c>
      <c r="M510" s="171">
        <v>34</v>
      </c>
      <c r="N510" s="227">
        <v>33.594000000000001</v>
      </c>
      <c r="O510" s="197">
        <v>34.331000000000003</v>
      </c>
      <c r="P510" s="17">
        <v>34.823999999999998</v>
      </c>
      <c r="Q510" s="17">
        <v>34.805</v>
      </c>
      <c r="R510" s="17">
        <v>35.021000000000001</v>
      </c>
      <c r="S510" s="17">
        <v>35.018000000000001</v>
      </c>
      <c r="T510" s="17">
        <v>35.128999999999998</v>
      </c>
      <c r="U510" s="17">
        <v>35.097999999999999</v>
      </c>
      <c r="V510" s="17">
        <v>35.006</v>
      </c>
      <c r="W510" s="17">
        <v>34.936999999999998</v>
      </c>
      <c r="X510" s="17">
        <v>34.509</v>
      </c>
      <c r="Y510" s="17">
        <v>34.051000000000002</v>
      </c>
      <c r="Z510" s="17">
        <v>33.470999999999997</v>
      </c>
      <c r="AA510" s="17">
        <v>32.878999999999998</v>
      </c>
      <c r="AB510" s="18">
        <v>32.33</v>
      </c>
      <c r="AC510" s="17">
        <v>31.646000000000001</v>
      </c>
      <c r="AD510" s="18">
        <v>30.472999999999999</v>
      </c>
      <c r="AE510" s="18">
        <v>29.863</v>
      </c>
      <c r="AF510" s="18">
        <v>29.266999999999999</v>
      </c>
      <c r="AG510" s="18">
        <v>28.504000000000001</v>
      </c>
      <c r="AH510" s="18">
        <v>28.03</v>
      </c>
      <c r="AI510" s="18">
        <v>27.591000000000001</v>
      </c>
      <c r="AJ510" s="18">
        <v>27.391999999999999</v>
      </c>
      <c r="AK510" s="18">
        <v>26.875</v>
      </c>
      <c r="AL510" s="18">
        <v>26.385999999999999</v>
      </c>
      <c r="AM510" s="18">
        <v>26.015000000000001</v>
      </c>
      <c r="AN510" s="21"/>
      <c r="AO510" s="21"/>
      <c r="AP510" s="21"/>
      <c r="AQ510" s="36" t="s">
        <v>638</v>
      </c>
      <c r="AR510" s="36" t="s">
        <v>71</v>
      </c>
      <c r="AS510" s="74" t="s">
        <v>611</v>
      </c>
      <c r="AT510" s="74" t="s">
        <v>610</v>
      </c>
    </row>
    <row r="511" spans="1:81" s="5" customFormat="1" ht="9.9499999999999993" customHeight="1">
      <c r="A511" s="48">
        <v>505</v>
      </c>
      <c r="B511" s="31" t="s">
        <v>71</v>
      </c>
      <c r="C511" s="1" t="s">
        <v>639</v>
      </c>
      <c r="D511" s="17"/>
      <c r="E511" s="17"/>
      <c r="F511" s="17"/>
      <c r="G511" s="17"/>
      <c r="H511" s="17"/>
      <c r="I511" s="17"/>
      <c r="J511" s="17"/>
      <c r="K511" s="17"/>
      <c r="L511" s="17"/>
      <c r="M511" s="171">
        <v>8.6750000000000007</v>
      </c>
      <c r="N511" s="227">
        <v>8.4760000000000009</v>
      </c>
      <c r="O511" s="197">
        <v>7.2149999999999999</v>
      </c>
      <c r="P511" s="17">
        <v>7.7670000000000003</v>
      </c>
      <c r="Q511" s="17">
        <v>7.9870000000000001</v>
      </c>
      <c r="R511" s="17">
        <v>8.4570000000000007</v>
      </c>
      <c r="S511" s="17">
        <v>8.9130000000000003</v>
      </c>
      <c r="T511" s="17">
        <v>9.4209999999999994</v>
      </c>
      <c r="U511" s="17">
        <v>9.9469999999999992</v>
      </c>
      <c r="V511" s="17">
        <v>9.7750000000000004</v>
      </c>
      <c r="W511" s="17">
        <v>10.625999999999999</v>
      </c>
      <c r="X511" s="17">
        <v>11.22</v>
      </c>
      <c r="Y511" s="17">
        <v>11.835000000000001</v>
      </c>
      <c r="Z511" s="17">
        <v>12.28</v>
      </c>
      <c r="AA511" s="17">
        <v>12.922000000000001</v>
      </c>
      <c r="AB511" s="18">
        <v>13.173</v>
      </c>
      <c r="AC511" s="17">
        <v>13.343</v>
      </c>
      <c r="AD511" s="18">
        <v>13.286</v>
      </c>
      <c r="AE511" s="18">
        <v>13.939</v>
      </c>
      <c r="AF511" s="18">
        <v>13.853999999999999</v>
      </c>
      <c r="AG511" s="18">
        <v>13.792</v>
      </c>
      <c r="AH511" s="18">
        <v>14.082000000000001</v>
      </c>
      <c r="AI511" s="18">
        <v>14.276</v>
      </c>
      <c r="AJ511" s="18">
        <v>14.340999999999999</v>
      </c>
      <c r="AK511" s="18">
        <v>14.492000000000001</v>
      </c>
      <c r="AL511" s="18">
        <v>14.564</v>
      </c>
      <c r="AM511" s="18">
        <v>14.6</v>
      </c>
      <c r="AN511" s="21"/>
      <c r="AO511" s="21"/>
      <c r="AP511" s="21"/>
      <c r="AQ511" s="36" t="s">
        <v>639</v>
      </c>
      <c r="AR511" s="36" t="s">
        <v>71</v>
      </c>
      <c r="AS511" s="74" t="s">
        <v>611</v>
      </c>
      <c r="AT511" s="74" t="s">
        <v>610</v>
      </c>
    </row>
    <row r="512" spans="1:81" s="5" customFormat="1" ht="9.9499999999999993" customHeight="1">
      <c r="A512" s="48">
        <v>506</v>
      </c>
      <c r="B512" s="31" t="s">
        <v>71</v>
      </c>
      <c r="C512" s="1" t="s">
        <v>640</v>
      </c>
      <c r="D512" s="17"/>
      <c r="E512" s="17"/>
      <c r="F512" s="17"/>
      <c r="G512" s="17"/>
      <c r="H512" s="17"/>
      <c r="I512" s="17"/>
      <c r="J512" s="17"/>
      <c r="K512" s="17"/>
      <c r="L512" s="17"/>
      <c r="M512" s="171">
        <f>M510-M511</f>
        <v>25.324999999999999</v>
      </c>
      <c r="N512" s="227">
        <v>25.118000000000002</v>
      </c>
      <c r="O512" s="197">
        <v>27.116000000000003</v>
      </c>
      <c r="P512" s="17">
        <v>27.056999999999999</v>
      </c>
      <c r="Q512" s="17">
        <v>26.817999999999998</v>
      </c>
      <c r="R512" s="17">
        <v>26.564</v>
      </c>
      <c r="S512" s="17">
        <v>26.105</v>
      </c>
      <c r="T512" s="17">
        <v>25.707999999999998</v>
      </c>
      <c r="U512" s="17">
        <v>25.151</v>
      </c>
      <c r="V512" s="17">
        <v>25.231000000000002</v>
      </c>
      <c r="W512" s="17">
        <v>24.311</v>
      </c>
      <c r="X512" s="17">
        <v>23.289000000000001</v>
      </c>
      <c r="Y512" s="17">
        <v>22.216000000000001</v>
      </c>
      <c r="Z512" s="17">
        <v>21.190999999999995</v>
      </c>
      <c r="AA512" s="17">
        <v>19.956999999999997</v>
      </c>
      <c r="AB512" s="18">
        <v>19.156999999999996</v>
      </c>
      <c r="AC512" s="17">
        <v>18.303000000000001</v>
      </c>
      <c r="AD512" s="18">
        <v>17.186999999999998</v>
      </c>
      <c r="AE512" s="18">
        <v>15.923999999999999</v>
      </c>
      <c r="AF512" s="18">
        <v>15.413</v>
      </c>
      <c r="AG512" s="18">
        <v>14.712000000000002</v>
      </c>
      <c r="AH512" s="18">
        <v>13.948</v>
      </c>
      <c r="AI512" s="18">
        <v>13.315000000000001</v>
      </c>
      <c r="AJ512" s="18">
        <v>13.051</v>
      </c>
      <c r="AK512" s="18">
        <v>12.382999999999999</v>
      </c>
      <c r="AL512" s="18">
        <v>11.821999999999999</v>
      </c>
      <c r="AM512" s="18">
        <v>11.415000000000001</v>
      </c>
      <c r="AN512" s="21"/>
      <c r="AO512" s="21"/>
      <c r="AP512" s="21"/>
      <c r="AQ512" s="36" t="s">
        <v>640</v>
      </c>
      <c r="AR512" s="36" t="s">
        <v>71</v>
      </c>
      <c r="AS512" s="74" t="s">
        <v>611</v>
      </c>
      <c r="AT512" s="74" t="s">
        <v>610</v>
      </c>
    </row>
    <row r="513" spans="1:46" s="5" customFormat="1" ht="9.9499999999999993" customHeight="1">
      <c r="A513" s="48">
        <v>507</v>
      </c>
      <c r="B513" s="31" t="s">
        <v>71</v>
      </c>
      <c r="C513" s="1" t="s">
        <v>641</v>
      </c>
      <c r="D513" s="17">
        <v>53</v>
      </c>
      <c r="E513" s="17">
        <v>56</v>
      </c>
      <c r="F513" s="17">
        <v>59</v>
      </c>
      <c r="G513" s="17">
        <v>62</v>
      </c>
      <c r="H513" s="17">
        <v>64</v>
      </c>
      <c r="I513" s="17">
        <v>68</v>
      </c>
      <c r="J513" s="17">
        <v>71</v>
      </c>
      <c r="K513" s="17">
        <v>74</v>
      </c>
      <c r="L513" s="17">
        <v>76</v>
      </c>
      <c r="M513" s="171">
        <v>79</v>
      </c>
      <c r="N513" s="227">
        <v>81.396000000000001</v>
      </c>
      <c r="O513" s="197">
        <v>84.348000000000013</v>
      </c>
      <c r="P513" s="17">
        <v>87.138999999999996</v>
      </c>
      <c r="Q513" s="17">
        <v>89.704000000000008</v>
      </c>
      <c r="R513" s="17">
        <v>92.259</v>
      </c>
      <c r="S513" s="17">
        <v>94.50200000000001</v>
      </c>
      <c r="T513" s="17">
        <v>97.147999999999996</v>
      </c>
      <c r="U513" s="17">
        <v>99.527000000000001</v>
      </c>
      <c r="V513" s="17">
        <v>101.749</v>
      </c>
      <c r="W513" s="17">
        <v>103.682</v>
      </c>
      <c r="X513" s="17">
        <v>105.73099999999999</v>
      </c>
      <c r="Y513" s="17">
        <v>106.626</v>
      </c>
      <c r="Z513" s="17">
        <v>109.47499999999999</v>
      </c>
      <c r="AA513" s="17">
        <v>111.053</v>
      </c>
      <c r="AB513" s="18">
        <v>112.39100000000001</v>
      </c>
      <c r="AC513" s="17">
        <v>113.526</v>
      </c>
      <c r="AD513" s="18">
        <v>114.57600000000001</v>
      </c>
      <c r="AE513" s="18">
        <v>115.181</v>
      </c>
      <c r="AF513" s="18">
        <v>115.71</v>
      </c>
      <c r="AG513" s="18">
        <v>116.62</v>
      </c>
      <c r="AH513" s="18">
        <v>117.188</v>
      </c>
      <c r="AI513" s="18">
        <v>117.68700000000001</v>
      </c>
      <c r="AJ513" s="18">
        <v>119.66499999999999</v>
      </c>
      <c r="AK513" s="18">
        <v>120.065</v>
      </c>
      <c r="AL513" s="18">
        <v>120.373</v>
      </c>
      <c r="AM513" s="18">
        <v>120.77199999999999</v>
      </c>
      <c r="AN513" s="21"/>
      <c r="AO513" s="21"/>
      <c r="AP513" s="21"/>
      <c r="AQ513" s="36" t="s">
        <v>641</v>
      </c>
      <c r="AR513" s="36" t="s">
        <v>71</v>
      </c>
      <c r="AS513" s="74" t="s">
        <v>611</v>
      </c>
      <c r="AT513" s="74" t="s">
        <v>610</v>
      </c>
    </row>
    <row r="514" spans="1:46" s="5" customFormat="1" ht="9.9499999999999993" customHeight="1">
      <c r="A514" s="48">
        <v>508</v>
      </c>
      <c r="B514" s="31" t="s">
        <v>71</v>
      </c>
      <c r="C514" s="1" t="s">
        <v>642</v>
      </c>
      <c r="D514" s="17"/>
      <c r="E514" s="17"/>
      <c r="F514" s="17"/>
      <c r="G514" s="17"/>
      <c r="H514" s="17"/>
      <c r="I514" s="17"/>
      <c r="J514" s="17"/>
      <c r="K514" s="17"/>
      <c r="L514" s="17"/>
      <c r="M514" s="171">
        <v>40.819000000000003</v>
      </c>
      <c r="N514" s="227">
        <v>38.92</v>
      </c>
      <c r="O514" s="197">
        <v>36.982999999999997</v>
      </c>
      <c r="P514" s="17">
        <v>35.128</v>
      </c>
      <c r="Q514" s="17">
        <v>33.296999999999997</v>
      </c>
      <c r="R514" s="17">
        <v>31.207999999999998</v>
      </c>
      <c r="S514" s="17">
        <v>29.408999999999999</v>
      </c>
      <c r="T514" s="17">
        <v>27.427</v>
      </c>
      <c r="U514" s="17">
        <v>25.547000000000001</v>
      </c>
      <c r="V514" s="17">
        <v>23.76</v>
      </c>
      <c r="W514" s="17">
        <v>22.077999999999999</v>
      </c>
      <c r="X514" s="17">
        <v>20.358000000000001</v>
      </c>
      <c r="Y514" s="17">
        <v>18.818000000000001</v>
      </c>
      <c r="Z514" s="17">
        <v>17.346</v>
      </c>
      <c r="AA514" s="17">
        <v>16.048999999999999</v>
      </c>
      <c r="AB514" s="18">
        <v>14.877000000000001</v>
      </c>
      <c r="AC514" s="17">
        <v>13.92</v>
      </c>
      <c r="AD514" s="18">
        <v>12.983000000000001</v>
      </c>
      <c r="AE514" s="18">
        <v>12.121</v>
      </c>
      <c r="AF514" s="18">
        <v>11.301</v>
      </c>
      <c r="AG514" s="18">
        <v>10.670999999999999</v>
      </c>
      <c r="AH514" s="18">
        <v>9.984</v>
      </c>
      <c r="AI514" s="18">
        <v>9.3480000000000008</v>
      </c>
      <c r="AJ514" s="18">
        <v>8.8490000000000002</v>
      </c>
      <c r="AK514" s="18">
        <v>8.2420000000000009</v>
      </c>
      <c r="AL514" s="18">
        <v>7.7270000000000003</v>
      </c>
      <c r="AM514" s="18">
        <v>7.1970000000000001</v>
      </c>
      <c r="AN514" s="21"/>
      <c r="AO514" s="21"/>
      <c r="AP514" s="21"/>
      <c r="AQ514" s="36" t="s">
        <v>642</v>
      </c>
      <c r="AR514" s="36" t="s">
        <v>71</v>
      </c>
      <c r="AS514" s="74" t="s">
        <v>611</v>
      </c>
      <c r="AT514" s="74" t="s">
        <v>610</v>
      </c>
    </row>
    <row r="515" spans="1:46" s="5" customFormat="1" ht="9.9499999999999993" customHeight="1">
      <c r="A515" s="48">
        <v>509</v>
      </c>
      <c r="B515" s="31" t="s">
        <v>71</v>
      </c>
      <c r="C515" s="1" t="s">
        <v>643</v>
      </c>
      <c r="D515" s="17"/>
      <c r="E515" s="17"/>
      <c r="F515" s="17"/>
      <c r="G515" s="17"/>
      <c r="H515" s="17"/>
      <c r="I515" s="17"/>
      <c r="J515" s="17"/>
      <c r="K515" s="17"/>
      <c r="L515" s="17"/>
      <c r="M515" s="171">
        <v>3.6309999999999998</v>
      </c>
      <c r="N515" s="227">
        <v>3.1640000000000001</v>
      </c>
      <c r="O515" s="197">
        <v>2.71</v>
      </c>
      <c r="P515" s="17">
        <v>2.3239999999999998</v>
      </c>
      <c r="Q515" s="17">
        <v>1.9630000000000001</v>
      </c>
      <c r="R515" s="17">
        <v>1.7190000000000001</v>
      </c>
      <c r="S515" s="17">
        <v>1.4410000000000001</v>
      </c>
      <c r="T515" s="17">
        <v>1.2190000000000001</v>
      </c>
      <c r="U515" s="17">
        <v>1.0620000000000001</v>
      </c>
      <c r="V515" s="17">
        <v>0.91900000000000004</v>
      </c>
      <c r="W515" s="17">
        <v>0.77800000000000002</v>
      </c>
      <c r="X515" s="17">
        <v>0.64400000000000002</v>
      </c>
      <c r="Y515" s="17">
        <v>0.56399999999999995</v>
      </c>
      <c r="Z515" s="17">
        <v>0.47599999999999998</v>
      </c>
      <c r="AA515" s="17">
        <v>0.40500000000000003</v>
      </c>
      <c r="AB515" s="18">
        <v>0.33900000000000002</v>
      </c>
      <c r="AC515" s="17">
        <v>0.26600000000000001</v>
      </c>
      <c r="AD515" s="18">
        <v>0.222</v>
      </c>
      <c r="AE515" s="18">
        <v>0.185</v>
      </c>
      <c r="AF515" s="18">
        <v>0.51800000000000002</v>
      </c>
      <c r="AG515" s="18">
        <v>0.13900000000000001</v>
      </c>
      <c r="AH515" s="18">
        <v>0.13</v>
      </c>
      <c r="AI515" s="18">
        <v>0.112</v>
      </c>
      <c r="AJ515" s="18">
        <v>0.107</v>
      </c>
      <c r="AK515" s="18">
        <v>8.6999999999999994E-2</v>
      </c>
      <c r="AL515" s="18">
        <v>8.3000000000000004E-2</v>
      </c>
      <c r="AM515" s="18">
        <v>7.0000000000000007E-2</v>
      </c>
      <c r="AN515" s="21"/>
      <c r="AO515" s="21"/>
      <c r="AP515" s="21"/>
      <c r="AQ515" s="36" t="s">
        <v>643</v>
      </c>
      <c r="AR515" s="36" t="s">
        <v>71</v>
      </c>
      <c r="AS515" s="74" t="s">
        <v>611</v>
      </c>
      <c r="AT515" s="74" t="s">
        <v>610</v>
      </c>
    </row>
    <row r="516" spans="1:46" s="5" customFormat="1" ht="9.9499999999999993" customHeight="1">
      <c r="A516" s="48">
        <v>510</v>
      </c>
      <c r="B516" s="31" t="s">
        <v>71</v>
      </c>
      <c r="C516" s="1" t="s">
        <v>703</v>
      </c>
      <c r="D516" s="20"/>
      <c r="E516" s="20"/>
      <c r="F516" s="20"/>
      <c r="G516" s="20"/>
      <c r="H516" s="20"/>
      <c r="I516" s="20"/>
      <c r="J516" s="20"/>
      <c r="K516" s="20"/>
      <c r="L516" s="20"/>
      <c r="M516" s="164">
        <v>20926</v>
      </c>
      <c r="N516" s="222">
        <v>20406</v>
      </c>
      <c r="O516" s="191">
        <v>20371</v>
      </c>
      <c r="P516" s="20">
        <v>19716</v>
      </c>
      <c r="Q516" s="20">
        <v>19415</v>
      </c>
      <c r="R516" s="20">
        <v>18632</v>
      </c>
      <c r="S516" s="20">
        <v>18049</v>
      </c>
      <c r="T516" s="20">
        <v>17726</v>
      </c>
      <c r="U516" s="20">
        <v>16973</v>
      </c>
      <c r="V516" s="20">
        <v>16368</v>
      </c>
      <c r="W516" s="20">
        <v>15312</v>
      </c>
      <c r="X516" s="20">
        <v>14673</v>
      </c>
      <c r="Y516" s="20">
        <v>14101</v>
      </c>
      <c r="Z516" s="20">
        <v>12720</v>
      </c>
      <c r="AA516" s="20">
        <v>12390</v>
      </c>
      <c r="AB516" s="21">
        <v>11269</v>
      </c>
      <c r="AC516" s="20">
        <v>10400</v>
      </c>
      <c r="AD516" s="21">
        <v>9864</v>
      </c>
      <c r="AE516" s="21">
        <v>9261</v>
      </c>
      <c r="AF516" s="21">
        <v>8894</v>
      </c>
      <c r="AG516" s="21">
        <v>8353</v>
      </c>
      <c r="AH516" s="21">
        <v>7917</v>
      </c>
      <c r="AI516" s="21">
        <v>7365</v>
      </c>
      <c r="AJ516" s="21">
        <v>7018</v>
      </c>
      <c r="AK516" s="21">
        <v>6771</v>
      </c>
      <c r="AL516" s="21">
        <v>6375</v>
      </c>
      <c r="AM516" s="21">
        <v>6153</v>
      </c>
      <c r="AN516" s="21"/>
      <c r="AO516" s="21"/>
      <c r="AP516" s="21"/>
      <c r="AQ516" s="36" t="s">
        <v>703</v>
      </c>
      <c r="AR516" s="36" t="s">
        <v>71</v>
      </c>
      <c r="AS516" s="74" t="s">
        <v>634</v>
      </c>
      <c r="AT516" s="74"/>
    </row>
    <row r="517" spans="1:46" s="5" customFormat="1" ht="9.9499999999999993" customHeight="1">
      <c r="A517" s="48">
        <v>511</v>
      </c>
      <c r="B517" s="31" t="s">
        <v>71</v>
      </c>
      <c r="C517" s="1" t="s">
        <v>737</v>
      </c>
      <c r="D517" s="20"/>
      <c r="E517" s="20"/>
      <c r="F517" s="20"/>
      <c r="G517" s="20"/>
      <c r="H517" s="20"/>
      <c r="I517" s="20"/>
      <c r="J517" s="20"/>
      <c r="K517" s="20"/>
      <c r="L517" s="20"/>
      <c r="M517" s="164">
        <v>8974</v>
      </c>
      <c r="N517" s="222">
        <v>9224</v>
      </c>
      <c r="O517" s="191">
        <v>9695</v>
      </c>
      <c r="P517" s="20">
        <v>10266</v>
      </c>
      <c r="Q517" s="20">
        <v>10581</v>
      </c>
      <c r="R517" s="20">
        <v>11074</v>
      </c>
      <c r="S517" s="20">
        <v>11545</v>
      </c>
      <c r="T517" s="20">
        <v>12056</v>
      </c>
      <c r="U517" s="20">
        <v>12371</v>
      </c>
      <c r="V517" s="20">
        <v>12777</v>
      </c>
      <c r="W517" s="20">
        <v>13178</v>
      </c>
      <c r="X517" s="20">
        <v>13234</v>
      </c>
      <c r="Y517" s="20">
        <v>13596</v>
      </c>
      <c r="Z517" s="20">
        <v>13686</v>
      </c>
      <c r="AA517" s="20">
        <v>13797</v>
      </c>
      <c r="AB517" s="21">
        <v>13744</v>
      </c>
      <c r="AC517" s="20">
        <v>13790</v>
      </c>
      <c r="AD517" s="21">
        <v>14089</v>
      </c>
      <c r="AE517" s="21">
        <v>13987</v>
      </c>
      <c r="AF517" s="21">
        <v>14064</v>
      </c>
      <c r="AG517" s="21">
        <v>13989</v>
      </c>
      <c r="AH517" s="21">
        <v>13760</v>
      </c>
      <c r="AI517" s="21">
        <v>13547</v>
      </c>
      <c r="AJ517" s="21">
        <v>13519</v>
      </c>
      <c r="AK517" s="21">
        <v>13726</v>
      </c>
      <c r="AL517" s="21">
        <v>13562</v>
      </c>
      <c r="AM517" s="21">
        <v>13537</v>
      </c>
      <c r="AN517" s="21"/>
      <c r="AO517" s="21"/>
      <c r="AP517" s="21"/>
      <c r="AQ517" s="36" t="s">
        <v>737</v>
      </c>
      <c r="AR517" s="36" t="s">
        <v>71</v>
      </c>
      <c r="AS517" s="74" t="s">
        <v>634</v>
      </c>
      <c r="AT517" s="74"/>
    </row>
    <row r="518" spans="1:46" s="5" customFormat="1" ht="9.9499999999999993" customHeight="1">
      <c r="A518" s="48">
        <v>512</v>
      </c>
      <c r="B518" s="31" t="s">
        <v>71</v>
      </c>
      <c r="C518" s="1" t="s">
        <v>738</v>
      </c>
      <c r="D518" s="20"/>
      <c r="E518" s="20"/>
      <c r="F518" s="20"/>
      <c r="G518" s="20"/>
      <c r="H518" s="20"/>
      <c r="I518" s="20"/>
      <c r="J518" s="20"/>
      <c r="K518" s="20"/>
      <c r="L518" s="20"/>
      <c r="M518" s="164">
        <v>851</v>
      </c>
      <c r="N518" s="222">
        <v>890</v>
      </c>
      <c r="O518" s="191">
        <v>1427</v>
      </c>
      <c r="P518" s="20">
        <v>876</v>
      </c>
      <c r="Q518" s="20">
        <v>904</v>
      </c>
      <c r="R518" s="20">
        <v>839</v>
      </c>
      <c r="S518" s="20">
        <v>907</v>
      </c>
      <c r="T518" s="20">
        <v>922</v>
      </c>
      <c r="U518" s="20">
        <v>832</v>
      </c>
      <c r="V518" s="20">
        <v>788</v>
      </c>
      <c r="W518" s="20">
        <v>913</v>
      </c>
      <c r="X518" s="20">
        <v>812</v>
      </c>
      <c r="Y518" s="20">
        <v>746</v>
      </c>
      <c r="Z518" s="20">
        <v>753</v>
      </c>
      <c r="AA518" s="20">
        <v>642</v>
      </c>
      <c r="AB518" s="21">
        <v>575</v>
      </c>
      <c r="AC518" s="20">
        <v>608</v>
      </c>
      <c r="AD518" s="21">
        <v>649</v>
      </c>
      <c r="AE518" s="21">
        <v>581</v>
      </c>
      <c r="AF518" s="21">
        <v>519</v>
      </c>
      <c r="AG518" s="21">
        <v>455</v>
      </c>
      <c r="AH518" s="21">
        <v>462</v>
      </c>
      <c r="AI518" s="21">
        <v>587</v>
      </c>
      <c r="AJ518" s="21">
        <v>502</v>
      </c>
      <c r="AK518" s="21">
        <v>434</v>
      </c>
      <c r="AL518" s="21">
        <v>465</v>
      </c>
      <c r="AM518" s="21">
        <v>448</v>
      </c>
      <c r="AN518" s="21"/>
      <c r="AO518" s="21"/>
      <c r="AP518" s="21"/>
      <c r="AQ518" s="36" t="s">
        <v>738</v>
      </c>
      <c r="AR518" s="36" t="s">
        <v>71</v>
      </c>
      <c r="AS518" s="74" t="s">
        <v>634</v>
      </c>
      <c r="AT518" s="74"/>
    </row>
    <row r="519" spans="1:46" s="5" customFormat="1" ht="9.9499999999999993" customHeight="1">
      <c r="A519" s="48">
        <v>513</v>
      </c>
      <c r="B519" s="31" t="s">
        <v>71</v>
      </c>
      <c r="C519" s="1" t="s">
        <v>739</v>
      </c>
      <c r="D519" s="20"/>
      <c r="E519" s="20"/>
      <c r="F519" s="20"/>
      <c r="G519" s="20"/>
      <c r="H519" s="20"/>
      <c r="I519" s="20"/>
      <c r="J519" s="20"/>
      <c r="K519" s="20"/>
      <c r="L519" s="20"/>
      <c r="M519" s="164">
        <v>552</v>
      </c>
      <c r="N519" s="222">
        <v>607</v>
      </c>
      <c r="O519" s="191">
        <v>764</v>
      </c>
      <c r="P519" s="20">
        <v>676</v>
      </c>
      <c r="Q519" s="20">
        <v>686</v>
      </c>
      <c r="R519" s="20">
        <v>666</v>
      </c>
      <c r="S519" s="20">
        <v>660</v>
      </c>
      <c r="T519" s="20">
        <v>679</v>
      </c>
      <c r="U519" s="20">
        <v>631</v>
      </c>
      <c r="V519" s="20">
        <v>702</v>
      </c>
      <c r="W519" s="20">
        <v>660</v>
      </c>
      <c r="X519" s="20">
        <v>734</v>
      </c>
      <c r="Y519" s="20">
        <v>699</v>
      </c>
      <c r="Z519" s="20">
        <v>759</v>
      </c>
      <c r="AA519" s="20">
        <v>734</v>
      </c>
      <c r="AB519" s="21">
        <v>718</v>
      </c>
      <c r="AC519" s="20">
        <v>777</v>
      </c>
      <c r="AD519" s="21">
        <v>793</v>
      </c>
      <c r="AE519" s="21">
        <v>894</v>
      </c>
      <c r="AF519" s="21">
        <v>828</v>
      </c>
      <c r="AG519" s="21">
        <v>810</v>
      </c>
      <c r="AH519" s="21">
        <v>884</v>
      </c>
      <c r="AI519" s="21">
        <v>1068</v>
      </c>
      <c r="AJ519" s="21">
        <v>1042</v>
      </c>
      <c r="AK519" s="21">
        <v>831</v>
      </c>
      <c r="AL519" s="21">
        <v>991</v>
      </c>
      <c r="AM519" s="21">
        <v>922</v>
      </c>
      <c r="AN519" s="21"/>
      <c r="AO519" s="21"/>
      <c r="AP519" s="21"/>
      <c r="AQ519" s="36" t="s">
        <v>739</v>
      </c>
      <c r="AR519" s="36" t="s">
        <v>71</v>
      </c>
      <c r="AS519" s="74" t="s">
        <v>634</v>
      </c>
      <c r="AT519" s="74"/>
    </row>
    <row r="520" spans="1:46" s="5" customFormat="1" ht="9.9499999999999993" customHeight="1">
      <c r="A520" s="48">
        <v>514</v>
      </c>
      <c r="B520" s="31" t="s">
        <v>71</v>
      </c>
      <c r="C520" s="1" t="s">
        <v>740</v>
      </c>
      <c r="D520" s="20"/>
      <c r="E520" s="20"/>
      <c r="F520" s="20"/>
      <c r="G520" s="20"/>
      <c r="H520" s="20"/>
      <c r="I520" s="20"/>
      <c r="J520" s="20"/>
      <c r="K520" s="20"/>
      <c r="L520" s="20"/>
      <c r="M520" s="164">
        <v>111</v>
      </c>
      <c r="N520" s="222">
        <v>109</v>
      </c>
      <c r="O520" s="191">
        <v>100</v>
      </c>
      <c r="P520" s="20">
        <v>70</v>
      </c>
      <c r="Q520" s="20">
        <v>61</v>
      </c>
      <c r="R520" s="20">
        <v>70</v>
      </c>
      <c r="S520" s="20">
        <v>64</v>
      </c>
      <c r="T520" s="20">
        <v>58</v>
      </c>
      <c r="U520" s="20">
        <v>46</v>
      </c>
      <c r="V520" s="20">
        <v>52</v>
      </c>
      <c r="W520" s="20">
        <v>48</v>
      </c>
      <c r="X520" s="20">
        <v>38</v>
      </c>
      <c r="Y520" s="20">
        <v>42</v>
      </c>
      <c r="Z520" s="20">
        <v>33</v>
      </c>
      <c r="AA520" s="20">
        <v>34</v>
      </c>
      <c r="AB520" s="21">
        <v>33</v>
      </c>
      <c r="AC520" s="20">
        <v>28</v>
      </c>
      <c r="AD520" s="21">
        <v>25</v>
      </c>
      <c r="AE520" s="21">
        <v>16</v>
      </c>
      <c r="AF520" s="21">
        <v>17</v>
      </c>
      <c r="AG520" s="21">
        <v>9</v>
      </c>
      <c r="AH520" s="21">
        <v>13</v>
      </c>
      <c r="AI520" s="21">
        <v>9</v>
      </c>
      <c r="AJ520" s="21">
        <v>9</v>
      </c>
      <c r="AK520" s="21">
        <v>7</v>
      </c>
      <c r="AL520" s="21">
        <v>8</v>
      </c>
      <c r="AM520" s="21">
        <v>5</v>
      </c>
      <c r="AN520" s="21"/>
      <c r="AO520" s="21"/>
      <c r="AP520" s="21"/>
      <c r="AQ520" s="36" t="s">
        <v>740</v>
      </c>
      <c r="AR520" s="36" t="s">
        <v>71</v>
      </c>
      <c r="AS520" s="74" t="s">
        <v>634</v>
      </c>
      <c r="AT520" s="74"/>
    </row>
    <row r="521" spans="1:46" s="5" customFormat="1" ht="9.9499999999999993" customHeight="1">
      <c r="A521" s="48">
        <v>515</v>
      </c>
      <c r="B521" s="31" t="s">
        <v>71</v>
      </c>
      <c r="C521" s="1" t="s">
        <v>741</v>
      </c>
      <c r="D521" s="20"/>
      <c r="E521" s="20"/>
      <c r="F521" s="20"/>
      <c r="G521" s="20"/>
      <c r="H521" s="20"/>
      <c r="I521" s="20"/>
      <c r="J521" s="20"/>
      <c r="K521" s="20"/>
      <c r="L521" s="20"/>
      <c r="M521" s="164">
        <v>68</v>
      </c>
      <c r="N521" s="222">
        <v>65</v>
      </c>
      <c r="O521" s="191">
        <v>79</v>
      </c>
      <c r="P521" s="20">
        <v>62</v>
      </c>
      <c r="Q521" s="20">
        <v>70</v>
      </c>
      <c r="R521" s="20">
        <v>53</v>
      </c>
      <c r="S521" s="20">
        <v>46</v>
      </c>
      <c r="T521" s="20">
        <v>65</v>
      </c>
      <c r="U521" s="20">
        <v>86</v>
      </c>
      <c r="V521" s="20">
        <v>41</v>
      </c>
      <c r="W521" s="20">
        <v>41</v>
      </c>
      <c r="X521" s="20">
        <v>33</v>
      </c>
      <c r="Y521" s="20">
        <v>52</v>
      </c>
      <c r="Z521" s="20">
        <v>28</v>
      </c>
      <c r="AA521" s="20">
        <v>27</v>
      </c>
      <c r="AB521" s="21">
        <v>26</v>
      </c>
      <c r="AC521" s="20">
        <v>23</v>
      </c>
      <c r="AD521" s="21">
        <v>23</v>
      </c>
      <c r="AE521" s="21">
        <v>26</v>
      </c>
      <c r="AF521" s="21">
        <v>22</v>
      </c>
      <c r="AG521" s="21">
        <v>23</v>
      </c>
      <c r="AH521" s="21">
        <v>59</v>
      </c>
      <c r="AI521" s="21">
        <v>60</v>
      </c>
      <c r="AJ521" s="21">
        <v>14</v>
      </c>
      <c r="AK521" s="21">
        <v>11</v>
      </c>
      <c r="AL521" s="21">
        <v>13</v>
      </c>
      <c r="AM521" s="21">
        <v>11</v>
      </c>
      <c r="AN521" s="21"/>
      <c r="AO521" s="21"/>
      <c r="AP521" s="21"/>
      <c r="AQ521" s="36" t="s">
        <v>741</v>
      </c>
      <c r="AR521" s="36" t="s">
        <v>71</v>
      </c>
      <c r="AS521" s="74" t="s">
        <v>634</v>
      </c>
      <c r="AT521" s="74"/>
    </row>
    <row r="522" spans="1:46" s="5" customFormat="1" ht="9.9499999999999993" customHeight="1">
      <c r="A522" s="48">
        <v>516</v>
      </c>
      <c r="B522" s="31" t="s">
        <v>71</v>
      </c>
      <c r="C522" s="1" t="s">
        <v>742</v>
      </c>
      <c r="D522" s="20"/>
      <c r="E522" s="20"/>
      <c r="F522" s="20"/>
      <c r="G522" s="20"/>
      <c r="H522" s="20"/>
      <c r="I522" s="20"/>
      <c r="J522" s="20"/>
      <c r="K522" s="20"/>
      <c r="L522" s="20"/>
      <c r="M522" s="164">
        <v>1592</v>
      </c>
      <c r="N522" s="222">
        <v>1433</v>
      </c>
      <c r="O522" s="191">
        <v>1262</v>
      </c>
      <c r="P522" s="20">
        <v>1236</v>
      </c>
      <c r="Q522" s="20">
        <v>1150</v>
      </c>
      <c r="R522" s="20">
        <v>1000</v>
      </c>
      <c r="S522" s="20">
        <v>891</v>
      </c>
      <c r="T522" s="20">
        <v>846</v>
      </c>
      <c r="U522" s="20">
        <v>828</v>
      </c>
      <c r="V522" s="20">
        <v>725</v>
      </c>
      <c r="W522" s="20">
        <v>692</v>
      </c>
      <c r="X522" s="20">
        <v>615</v>
      </c>
      <c r="Y522" s="20">
        <v>479</v>
      </c>
      <c r="Z522" s="20">
        <v>390</v>
      </c>
      <c r="AA522" s="20">
        <v>255</v>
      </c>
      <c r="AB522" s="21">
        <v>234</v>
      </c>
      <c r="AC522" s="20">
        <v>192</v>
      </c>
      <c r="AD522" s="21">
        <v>121</v>
      </c>
      <c r="AE522" s="257"/>
      <c r="AF522" s="257"/>
      <c r="AG522" s="257"/>
      <c r="AH522" s="257"/>
      <c r="AI522" s="257"/>
      <c r="AJ522" s="257"/>
      <c r="AK522" s="257"/>
      <c r="AL522" s="257"/>
      <c r="AM522" s="257"/>
      <c r="AN522" s="257"/>
      <c r="AO522" s="257"/>
      <c r="AP522" s="257"/>
      <c r="AQ522" s="36" t="s">
        <v>742</v>
      </c>
      <c r="AR522" s="36" t="s">
        <v>71</v>
      </c>
      <c r="AS522" s="74" t="s">
        <v>634</v>
      </c>
      <c r="AT522" s="74"/>
    </row>
    <row r="523" spans="1:46" s="5" customFormat="1" ht="9.9499999999999993" customHeight="1">
      <c r="A523" s="48">
        <v>517</v>
      </c>
      <c r="B523" s="31" t="s">
        <v>71</v>
      </c>
      <c r="C523" s="1" t="s">
        <v>743</v>
      </c>
      <c r="D523" s="20"/>
      <c r="E523" s="20"/>
      <c r="F523" s="20"/>
      <c r="G523" s="20"/>
      <c r="H523" s="20"/>
      <c r="I523" s="20"/>
      <c r="J523" s="20"/>
      <c r="K523" s="20"/>
      <c r="L523" s="20"/>
      <c r="M523" s="164">
        <v>1591</v>
      </c>
      <c r="N523" s="222">
        <v>1494</v>
      </c>
      <c r="O523" s="191">
        <v>1424</v>
      </c>
      <c r="P523" s="20">
        <v>1445</v>
      </c>
      <c r="Q523" s="20">
        <v>1463</v>
      </c>
      <c r="R523" s="20">
        <v>1345</v>
      </c>
      <c r="S523" s="20">
        <v>1293</v>
      </c>
      <c r="T523" s="20">
        <v>1273</v>
      </c>
      <c r="U523" s="20">
        <v>1245</v>
      </c>
      <c r="V523" s="20">
        <v>1102</v>
      </c>
      <c r="W523" s="20">
        <v>947</v>
      </c>
      <c r="X523" s="20">
        <v>883</v>
      </c>
      <c r="Y523" s="20">
        <v>752</v>
      </c>
      <c r="Z523" s="20">
        <v>692</v>
      </c>
      <c r="AA523" s="20">
        <v>587</v>
      </c>
      <c r="AB523" s="21">
        <v>514</v>
      </c>
      <c r="AC523" s="20">
        <v>431</v>
      </c>
      <c r="AD523" s="21">
        <v>272</v>
      </c>
      <c r="AE523" s="257"/>
      <c r="AF523" s="257"/>
      <c r="AG523" s="257"/>
      <c r="AH523" s="257"/>
      <c r="AI523" s="257"/>
      <c r="AJ523" s="257"/>
      <c r="AK523" s="257"/>
      <c r="AL523" s="257"/>
      <c r="AM523" s="257"/>
      <c r="AN523" s="257"/>
      <c r="AO523" s="257"/>
      <c r="AP523" s="257"/>
      <c r="AQ523" s="36" t="s">
        <v>743</v>
      </c>
      <c r="AR523" s="36" t="s">
        <v>71</v>
      </c>
      <c r="AS523" s="74" t="s">
        <v>634</v>
      </c>
      <c r="AT523" s="74"/>
    </row>
    <row r="524" spans="1:46" s="5" customFormat="1" ht="9.9499999999999993" customHeight="1">
      <c r="A524" s="48">
        <v>518</v>
      </c>
      <c r="B524" s="31" t="s">
        <v>71</v>
      </c>
      <c r="C524" s="1" t="s">
        <v>744</v>
      </c>
      <c r="D524" s="20"/>
      <c r="E524" s="20"/>
      <c r="F524" s="20"/>
      <c r="G524" s="20"/>
      <c r="H524" s="20"/>
      <c r="I524" s="20"/>
      <c r="J524" s="20"/>
      <c r="K524" s="20"/>
      <c r="L524" s="20"/>
      <c r="M524" s="164">
        <v>171</v>
      </c>
      <c r="N524" s="222">
        <v>164</v>
      </c>
      <c r="O524" s="191">
        <v>118</v>
      </c>
      <c r="P524" s="20">
        <v>94</v>
      </c>
      <c r="Q524" s="20">
        <v>89</v>
      </c>
      <c r="R524" s="20">
        <v>69</v>
      </c>
      <c r="S524" s="20">
        <v>37</v>
      </c>
      <c r="T524" s="20">
        <v>74</v>
      </c>
      <c r="U524" s="20">
        <v>38</v>
      </c>
      <c r="V524" s="20">
        <v>37</v>
      </c>
      <c r="W524" s="20">
        <v>32</v>
      </c>
      <c r="X524" s="20">
        <v>27</v>
      </c>
      <c r="Y524" s="20">
        <v>26</v>
      </c>
      <c r="Z524" s="20">
        <v>34</v>
      </c>
      <c r="AA524" s="20">
        <v>28</v>
      </c>
      <c r="AB524" s="21">
        <v>19</v>
      </c>
      <c r="AC524" s="20">
        <v>30</v>
      </c>
      <c r="AD524" s="21">
        <v>34</v>
      </c>
      <c r="AE524" s="21">
        <v>20</v>
      </c>
      <c r="AF524" s="21">
        <v>18</v>
      </c>
      <c r="AG524" s="21">
        <v>16</v>
      </c>
      <c r="AH524" s="21">
        <v>16</v>
      </c>
      <c r="AI524" s="21">
        <v>17</v>
      </c>
      <c r="AJ524" s="21">
        <v>14</v>
      </c>
      <c r="AK524" s="21">
        <v>7</v>
      </c>
      <c r="AL524" s="21">
        <v>5</v>
      </c>
      <c r="AM524" s="21">
        <v>5</v>
      </c>
      <c r="AN524" s="21"/>
      <c r="AO524" s="21"/>
      <c r="AP524" s="21"/>
      <c r="AQ524" s="36" t="s">
        <v>744</v>
      </c>
      <c r="AR524" s="36" t="s">
        <v>71</v>
      </c>
      <c r="AS524" s="74" t="s">
        <v>634</v>
      </c>
      <c r="AT524" s="74"/>
    </row>
    <row r="525" spans="1:46" s="5" customFormat="1" ht="9.9499999999999993" customHeight="1">
      <c r="A525" s="48">
        <v>519</v>
      </c>
      <c r="B525" s="31" t="s">
        <v>71</v>
      </c>
      <c r="C525" s="1" t="s">
        <v>745</v>
      </c>
      <c r="D525" s="20"/>
      <c r="E525" s="20"/>
      <c r="F525" s="20"/>
      <c r="G525" s="20"/>
      <c r="H525" s="20"/>
      <c r="I525" s="20"/>
      <c r="J525" s="20"/>
      <c r="K525" s="20"/>
      <c r="L525" s="20"/>
      <c r="M525" s="164">
        <v>113</v>
      </c>
      <c r="N525" s="222">
        <v>102</v>
      </c>
      <c r="O525" s="191">
        <v>78</v>
      </c>
      <c r="P525" s="20">
        <v>72</v>
      </c>
      <c r="Q525" s="20">
        <v>74</v>
      </c>
      <c r="R525" s="20">
        <v>120</v>
      </c>
      <c r="S525" s="20">
        <v>51</v>
      </c>
      <c r="T525" s="20">
        <v>53</v>
      </c>
      <c r="U525" s="20">
        <v>39</v>
      </c>
      <c r="V525" s="20">
        <v>41</v>
      </c>
      <c r="W525" s="20">
        <v>31</v>
      </c>
      <c r="X525" s="20">
        <v>46</v>
      </c>
      <c r="Y525" s="20">
        <v>32</v>
      </c>
      <c r="Z525" s="20">
        <v>27</v>
      </c>
      <c r="AA525" s="20">
        <v>37</v>
      </c>
      <c r="AB525" s="21">
        <v>34</v>
      </c>
      <c r="AC525" s="20">
        <v>79</v>
      </c>
      <c r="AD525" s="21">
        <v>76</v>
      </c>
      <c r="AE525" s="21">
        <v>35</v>
      </c>
      <c r="AF525" s="21">
        <v>36</v>
      </c>
      <c r="AG525" s="21">
        <v>30</v>
      </c>
      <c r="AH525" s="21">
        <v>53</v>
      </c>
      <c r="AI525" s="21">
        <v>44</v>
      </c>
      <c r="AJ525" s="21">
        <v>56</v>
      </c>
      <c r="AK525" s="21">
        <v>32</v>
      </c>
      <c r="AL525" s="21">
        <v>28</v>
      </c>
      <c r="AM525" s="21">
        <v>25</v>
      </c>
      <c r="AN525" s="21"/>
      <c r="AO525" s="21"/>
      <c r="AP525" s="21"/>
      <c r="AQ525" s="36" t="s">
        <v>745</v>
      </c>
      <c r="AR525" s="36" t="s">
        <v>71</v>
      </c>
      <c r="AS525" s="74" t="s">
        <v>634</v>
      </c>
      <c r="AT525" s="74"/>
    </row>
    <row r="526" spans="1:46" s="5" customFormat="1" ht="9.9499999999999993" customHeight="1">
      <c r="A526" s="48">
        <v>520</v>
      </c>
      <c r="B526" s="31" t="s">
        <v>71</v>
      </c>
      <c r="C526" s="1" t="s">
        <v>746</v>
      </c>
      <c r="D526" s="20"/>
      <c r="E526" s="20"/>
      <c r="F526" s="20"/>
      <c r="G526" s="20"/>
      <c r="H526" s="20"/>
      <c r="I526" s="20"/>
      <c r="J526" s="20"/>
      <c r="K526" s="20"/>
      <c r="L526" s="20"/>
      <c r="M526" s="258"/>
      <c r="N526" s="259"/>
      <c r="O526" s="260"/>
      <c r="P526" s="261"/>
      <c r="Q526" s="261"/>
      <c r="R526" s="261"/>
      <c r="S526" s="261"/>
      <c r="T526" s="261"/>
      <c r="U526" s="261"/>
      <c r="V526" s="261"/>
      <c r="W526" s="261"/>
      <c r="X526" s="261"/>
      <c r="Y526" s="261"/>
      <c r="Z526" s="261"/>
      <c r="AA526" s="261"/>
      <c r="AB526" s="257"/>
      <c r="AC526" s="20">
        <v>3</v>
      </c>
      <c r="AD526" s="21">
        <v>3</v>
      </c>
      <c r="AE526" s="21">
        <v>4</v>
      </c>
      <c r="AF526" s="21">
        <v>3</v>
      </c>
      <c r="AG526" s="21">
        <v>16</v>
      </c>
      <c r="AH526" s="21">
        <v>4</v>
      </c>
      <c r="AI526" s="21">
        <v>3</v>
      </c>
      <c r="AJ526" s="21">
        <v>3</v>
      </c>
      <c r="AK526" s="21">
        <v>2</v>
      </c>
      <c r="AL526" s="21">
        <v>4</v>
      </c>
      <c r="AM526" s="21">
        <v>10</v>
      </c>
      <c r="AN526" s="21"/>
      <c r="AO526" s="21"/>
      <c r="AP526" s="21"/>
      <c r="AQ526" s="36" t="s">
        <v>746</v>
      </c>
      <c r="AR526" s="36" t="s">
        <v>71</v>
      </c>
      <c r="AS526" s="74" t="s">
        <v>634</v>
      </c>
      <c r="AT526" s="74"/>
    </row>
    <row r="527" spans="1:46" s="5" customFormat="1" ht="9.9499999999999993" customHeight="1">
      <c r="A527" s="48">
        <v>521</v>
      </c>
      <c r="B527" s="31" t="s">
        <v>71</v>
      </c>
      <c r="C527" s="1" t="s">
        <v>633</v>
      </c>
      <c r="D527" s="20"/>
      <c r="E527" s="20"/>
      <c r="F527" s="20"/>
      <c r="G527" s="20"/>
      <c r="H527" s="20"/>
      <c r="I527" s="20"/>
      <c r="J527" s="20"/>
      <c r="K527" s="20"/>
      <c r="L527" s="20"/>
      <c r="M527" s="258"/>
      <c r="N527" s="259"/>
      <c r="O527" s="260"/>
      <c r="P527" s="261"/>
      <c r="Q527" s="261"/>
      <c r="R527" s="261"/>
      <c r="S527" s="261"/>
      <c r="T527" s="261"/>
      <c r="U527" s="261"/>
      <c r="V527" s="261"/>
      <c r="W527" s="261"/>
      <c r="X527" s="261"/>
      <c r="Y527" s="261"/>
      <c r="Z527" s="261"/>
      <c r="AA527" s="261"/>
      <c r="AB527" s="257"/>
      <c r="AC527" s="20">
        <v>1</v>
      </c>
      <c r="AD527" s="21">
        <v>3</v>
      </c>
      <c r="AE527" s="21">
        <v>6</v>
      </c>
      <c r="AF527" s="21">
        <v>25</v>
      </c>
      <c r="AG527" s="21">
        <v>42</v>
      </c>
      <c r="AH527" s="21">
        <v>13</v>
      </c>
      <c r="AI527" s="21">
        <v>13</v>
      </c>
      <c r="AJ527" s="21">
        <v>17</v>
      </c>
      <c r="AK527" s="21">
        <v>16</v>
      </c>
      <c r="AL527" s="21">
        <v>21</v>
      </c>
      <c r="AM527" s="21">
        <v>25</v>
      </c>
      <c r="AN527" s="21"/>
      <c r="AO527" s="21"/>
      <c r="AP527" s="21"/>
      <c r="AQ527" s="36" t="s">
        <v>633</v>
      </c>
      <c r="AR527" s="36" t="s">
        <v>71</v>
      </c>
      <c r="AS527" s="74" t="s">
        <v>634</v>
      </c>
      <c r="AT527" s="74"/>
    </row>
    <row r="528" spans="1:46" s="5" customFormat="1" ht="9.9499999999999993" customHeight="1">
      <c r="A528" s="48">
        <v>522</v>
      </c>
      <c r="B528" s="31" t="s">
        <v>71</v>
      </c>
      <c r="C528" s="1" t="s">
        <v>747</v>
      </c>
      <c r="D528" s="20"/>
      <c r="E528" s="20"/>
      <c r="F528" s="20"/>
      <c r="G528" s="20"/>
      <c r="H528" s="20"/>
      <c r="I528" s="20"/>
      <c r="J528" s="20"/>
      <c r="K528" s="20"/>
      <c r="L528" s="20"/>
      <c r="M528" s="258"/>
      <c r="N528" s="259"/>
      <c r="O528" s="260"/>
      <c r="P528" s="261"/>
      <c r="Q528" s="261"/>
      <c r="R528" s="261"/>
      <c r="S528" s="261"/>
      <c r="T528" s="261"/>
      <c r="U528" s="261"/>
      <c r="V528" s="261"/>
      <c r="W528" s="261"/>
      <c r="X528" s="261"/>
      <c r="Y528" s="261"/>
      <c r="Z528" s="261"/>
      <c r="AA528" s="261"/>
      <c r="AB528" s="257"/>
      <c r="AC528" s="20">
        <v>0</v>
      </c>
      <c r="AD528" s="21">
        <v>1</v>
      </c>
      <c r="AE528" s="21">
        <v>5</v>
      </c>
      <c r="AF528" s="21">
        <v>5</v>
      </c>
      <c r="AG528" s="21">
        <v>5</v>
      </c>
      <c r="AH528" s="21">
        <v>4</v>
      </c>
      <c r="AI528" s="21">
        <v>4</v>
      </c>
      <c r="AJ528" s="21">
        <v>4</v>
      </c>
      <c r="AK528" s="21">
        <v>6</v>
      </c>
      <c r="AL528" s="21">
        <v>8</v>
      </c>
      <c r="AM528" s="21">
        <v>12</v>
      </c>
      <c r="AN528" s="21"/>
      <c r="AO528" s="21"/>
      <c r="AP528" s="21"/>
      <c r="AQ528" s="36" t="s">
        <v>747</v>
      </c>
      <c r="AR528" s="36" t="s">
        <v>71</v>
      </c>
      <c r="AS528" s="74" t="s">
        <v>634</v>
      </c>
      <c r="AT528" s="74"/>
    </row>
    <row r="529" spans="1:81" s="5" customFormat="1" ht="9.9499999999999993" customHeight="1">
      <c r="A529" s="48">
        <v>523</v>
      </c>
      <c r="B529" s="31" t="s">
        <v>71</v>
      </c>
      <c r="C529" s="1" t="s">
        <v>748</v>
      </c>
      <c r="D529" s="20"/>
      <c r="E529" s="20"/>
      <c r="F529" s="20"/>
      <c r="G529" s="20"/>
      <c r="H529" s="20"/>
      <c r="I529" s="20"/>
      <c r="J529" s="20"/>
      <c r="K529" s="20"/>
      <c r="L529" s="20"/>
      <c r="M529" s="258"/>
      <c r="N529" s="259"/>
      <c r="O529" s="260"/>
      <c r="P529" s="261"/>
      <c r="Q529" s="261"/>
      <c r="R529" s="261"/>
      <c r="S529" s="261"/>
      <c r="T529" s="261"/>
      <c r="U529" s="261"/>
      <c r="V529" s="261"/>
      <c r="W529" s="261"/>
      <c r="X529" s="261"/>
      <c r="Y529" s="261"/>
      <c r="Z529" s="261"/>
      <c r="AA529" s="261"/>
      <c r="AB529" s="257"/>
      <c r="AC529" s="20">
        <v>1</v>
      </c>
      <c r="AD529" s="21">
        <v>6</v>
      </c>
      <c r="AE529" s="21">
        <v>10</v>
      </c>
      <c r="AF529" s="21">
        <v>11</v>
      </c>
      <c r="AG529" s="21">
        <v>23</v>
      </c>
      <c r="AH529" s="21">
        <v>12</v>
      </c>
      <c r="AI529" s="21">
        <v>12</v>
      </c>
      <c r="AJ529" s="21">
        <v>11</v>
      </c>
      <c r="AK529" s="21">
        <v>15</v>
      </c>
      <c r="AL529" s="21">
        <v>11</v>
      </c>
      <c r="AM529" s="21">
        <v>15</v>
      </c>
      <c r="AN529" s="21"/>
      <c r="AO529" s="21"/>
      <c r="AP529" s="21"/>
      <c r="AQ529" s="36" t="s">
        <v>748</v>
      </c>
      <c r="AR529" s="36" t="s">
        <v>71</v>
      </c>
      <c r="AS529" s="74" t="s">
        <v>634</v>
      </c>
      <c r="AT529" s="74"/>
    </row>
    <row r="530" spans="1:81" s="5" customFormat="1" ht="9.9499999999999993" customHeight="1">
      <c r="A530" s="48">
        <v>524</v>
      </c>
      <c r="B530" s="31" t="s">
        <v>71</v>
      </c>
      <c r="C530" s="1" t="s">
        <v>749</v>
      </c>
      <c r="D530" s="20"/>
      <c r="E530" s="20"/>
      <c r="F530" s="20"/>
      <c r="G530" s="20"/>
      <c r="H530" s="20"/>
      <c r="I530" s="20"/>
      <c r="J530" s="20"/>
      <c r="K530" s="20"/>
      <c r="L530" s="20"/>
      <c r="M530" s="164">
        <v>1886</v>
      </c>
      <c r="N530" s="222">
        <v>1677</v>
      </c>
      <c r="O530" s="191">
        <v>1475</v>
      </c>
      <c r="P530" s="20">
        <v>1283</v>
      </c>
      <c r="Q530" s="20">
        <v>1096</v>
      </c>
      <c r="R530" s="20">
        <v>959</v>
      </c>
      <c r="S530" s="20">
        <v>819</v>
      </c>
      <c r="T530" s="20">
        <v>708</v>
      </c>
      <c r="U530" s="20">
        <v>631</v>
      </c>
      <c r="V530" s="20">
        <v>555</v>
      </c>
      <c r="W530" s="20">
        <v>491</v>
      </c>
      <c r="X530" s="20">
        <v>404</v>
      </c>
      <c r="Y530" s="20">
        <v>368</v>
      </c>
      <c r="Z530" s="20">
        <v>316</v>
      </c>
      <c r="AA530" s="20">
        <v>280</v>
      </c>
      <c r="AB530" s="21">
        <v>243</v>
      </c>
      <c r="AC530" s="20">
        <v>170</v>
      </c>
      <c r="AD530" s="21">
        <v>138</v>
      </c>
      <c r="AE530" s="21">
        <v>123</v>
      </c>
      <c r="AF530" s="21">
        <v>104</v>
      </c>
      <c r="AG530" s="21">
        <v>91</v>
      </c>
      <c r="AH530" s="21">
        <v>76</v>
      </c>
      <c r="AI530" s="21">
        <v>93</v>
      </c>
      <c r="AJ530" s="21">
        <v>62</v>
      </c>
      <c r="AK530" s="21">
        <v>61</v>
      </c>
      <c r="AL530" s="21">
        <v>70</v>
      </c>
      <c r="AM530" s="21">
        <v>52</v>
      </c>
      <c r="AN530" s="21"/>
      <c r="AO530" s="21"/>
      <c r="AP530" s="21"/>
      <c r="AQ530" s="36" t="s">
        <v>749</v>
      </c>
      <c r="AR530" s="36" t="s">
        <v>71</v>
      </c>
      <c r="AS530" s="74" t="s">
        <v>634</v>
      </c>
      <c r="AT530" s="74"/>
    </row>
    <row r="531" spans="1:81" s="5" customFormat="1" ht="9.9499999999999993" customHeight="1">
      <c r="A531" s="48">
        <v>525</v>
      </c>
      <c r="B531" s="31" t="s">
        <v>71</v>
      </c>
      <c r="C531" s="1" t="s">
        <v>750</v>
      </c>
      <c r="D531" s="20"/>
      <c r="E531" s="20"/>
      <c r="F531" s="20"/>
      <c r="G531" s="20"/>
      <c r="H531" s="20"/>
      <c r="I531" s="20"/>
      <c r="J531" s="20"/>
      <c r="K531" s="20"/>
      <c r="L531" s="20"/>
      <c r="M531" s="164">
        <v>40</v>
      </c>
      <c r="N531" s="222">
        <v>37</v>
      </c>
      <c r="O531" s="191">
        <v>71</v>
      </c>
      <c r="P531" s="20">
        <v>55</v>
      </c>
      <c r="Q531" s="20">
        <v>41</v>
      </c>
      <c r="R531" s="20">
        <v>34</v>
      </c>
      <c r="S531" s="20">
        <v>37</v>
      </c>
      <c r="T531" s="20">
        <v>30</v>
      </c>
      <c r="U531" s="20">
        <v>33</v>
      </c>
      <c r="V531" s="20">
        <v>29</v>
      </c>
      <c r="W531" s="20">
        <v>39</v>
      </c>
      <c r="X531" s="20">
        <v>19</v>
      </c>
      <c r="Y531" s="20">
        <v>40</v>
      </c>
      <c r="Z531" s="20">
        <v>23</v>
      </c>
      <c r="AA531" s="20">
        <v>16</v>
      </c>
      <c r="AB531" s="21">
        <v>14</v>
      </c>
      <c r="AC531" s="20">
        <v>27</v>
      </c>
      <c r="AD531" s="21">
        <v>7</v>
      </c>
      <c r="AE531" s="21">
        <v>6</v>
      </c>
      <c r="AF531" s="21">
        <v>6</v>
      </c>
      <c r="AG531" s="21">
        <v>11</v>
      </c>
      <c r="AH531" s="21">
        <v>7</v>
      </c>
      <c r="AI531" s="21">
        <v>6</v>
      </c>
      <c r="AJ531" s="21">
        <v>16</v>
      </c>
      <c r="AK531" s="21">
        <v>15</v>
      </c>
      <c r="AL531" s="21">
        <v>38</v>
      </c>
      <c r="AM531" s="21">
        <v>17</v>
      </c>
      <c r="AN531" s="21"/>
      <c r="AO531" s="21"/>
      <c r="AP531" s="21"/>
      <c r="AQ531" s="36" t="s">
        <v>750</v>
      </c>
      <c r="AR531" s="36" t="s">
        <v>71</v>
      </c>
      <c r="AS531" s="74" t="s">
        <v>634</v>
      </c>
      <c r="AT531" s="74"/>
    </row>
    <row r="532" spans="1:81" s="5" customFormat="1" ht="9.9499999999999993" customHeight="1">
      <c r="A532" s="48">
        <v>526</v>
      </c>
      <c r="B532" s="31"/>
      <c r="C532" s="7"/>
      <c r="D532" s="20"/>
      <c r="E532" s="20"/>
      <c r="F532" s="20"/>
      <c r="G532" s="20"/>
      <c r="H532" s="20"/>
      <c r="I532" s="20"/>
      <c r="J532" s="20"/>
      <c r="K532" s="20"/>
      <c r="L532" s="20"/>
      <c r="M532" s="164"/>
      <c r="N532" s="222"/>
      <c r="O532" s="191"/>
      <c r="P532" s="20"/>
      <c r="Q532" s="20"/>
      <c r="R532" s="20"/>
      <c r="S532" s="20"/>
      <c r="T532" s="20"/>
      <c r="U532" s="20"/>
      <c r="V532" s="20"/>
      <c r="W532" s="20"/>
      <c r="X532" s="20"/>
      <c r="Y532" s="20"/>
      <c r="Z532" s="20"/>
      <c r="AA532" s="20"/>
      <c r="AB532" s="20"/>
      <c r="AC532" s="20"/>
      <c r="AD532" s="19"/>
      <c r="AE532" s="19"/>
      <c r="AF532" s="19"/>
      <c r="AG532" s="19"/>
      <c r="AH532" s="19"/>
      <c r="AI532" s="20"/>
      <c r="AJ532" s="19"/>
      <c r="AK532" s="19"/>
      <c r="AL532" s="19"/>
      <c r="AM532" s="19"/>
      <c r="AN532" s="20"/>
      <c r="AO532" s="20"/>
      <c r="AP532" s="20"/>
      <c r="AQ532" s="41"/>
      <c r="AR532" s="41"/>
      <c r="AS532" s="71"/>
      <c r="AT532" s="71"/>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row>
    <row r="533" spans="1:81" s="5" customFormat="1" ht="9.9499999999999993" customHeight="1">
      <c r="A533" s="48">
        <v>527</v>
      </c>
      <c r="B533" s="149" t="s">
        <v>113</v>
      </c>
      <c r="C533" s="150" t="s">
        <v>680</v>
      </c>
      <c r="D533" s="20"/>
      <c r="E533" s="20"/>
      <c r="F533" s="20"/>
      <c r="G533" s="20"/>
      <c r="H533" s="20"/>
      <c r="I533" s="20"/>
      <c r="J533" s="20"/>
      <c r="K533" s="20"/>
      <c r="L533" s="20"/>
      <c r="M533" s="164"/>
      <c r="N533" s="242">
        <v>2039.73</v>
      </c>
      <c r="O533" s="216">
        <v>2067.5360000000001</v>
      </c>
      <c r="P533" s="145">
        <v>2100.3339999999998</v>
      </c>
      <c r="Q533" s="145">
        <v>2121.373</v>
      </c>
      <c r="R533" s="145">
        <v>2146.36</v>
      </c>
      <c r="S533" s="145">
        <v>2167.7179999999998</v>
      </c>
      <c r="T533" s="145">
        <v>2185.5720000000001</v>
      </c>
      <c r="U533" s="145">
        <v>2198.4059999999999</v>
      </c>
      <c r="V533" s="145">
        <v>2213.0259999999998</v>
      </c>
      <c r="W533" s="145">
        <v>2222.3609999999999</v>
      </c>
      <c r="X533" s="145">
        <v>2241.348</v>
      </c>
      <c r="Y533" s="145">
        <v>2249.6840000000002</v>
      </c>
      <c r="Z533" s="145">
        <v>2253.989</v>
      </c>
      <c r="AA533" s="145">
        <v>2258.373</v>
      </c>
      <c r="AB533" s="146">
        <v>2258.491</v>
      </c>
      <c r="AC533" s="145">
        <v>2257.7779999999998</v>
      </c>
      <c r="AD533" s="145">
        <v>2258.3159999999998</v>
      </c>
      <c r="AE533" s="145">
        <v>2255.9059999999999</v>
      </c>
      <c r="AF533" s="145">
        <v>2263.8470000000002</v>
      </c>
      <c r="AG533" s="145">
        <v>2264.7600000000002</v>
      </c>
      <c r="AH533" s="145">
        <v>2257.0390000000002</v>
      </c>
      <c r="AI533" s="145">
        <v>2241.413</v>
      </c>
      <c r="AJ533" s="145">
        <v>2246.6439999999998</v>
      </c>
      <c r="AK533" s="145">
        <v>2254.1260000000002</v>
      </c>
      <c r="AL533" s="145">
        <v>2255.5169999999998</v>
      </c>
      <c r="AM533" s="19"/>
      <c r="AN533" s="20"/>
      <c r="AO533" s="20"/>
      <c r="AP533" s="20"/>
      <c r="AQ533" s="153" t="s">
        <v>680</v>
      </c>
      <c r="AR533" s="153" t="s">
        <v>113</v>
      </c>
      <c r="AS533" s="147" t="s">
        <v>566</v>
      </c>
      <c r="AT533" s="71"/>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row>
    <row r="534" spans="1:81" s="5" customFormat="1" ht="9.9499999999999993" customHeight="1">
      <c r="A534" s="48">
        <v>528</v>
      </c>
      <c r="B534" s="150" t="s">
        <v>113</v>
      </c>
      <c r="C534" s="150" t="s">
        <v>681</v>
      </c>
      <c r="D534" s="20"/>
      <c r="E534" s="20"/>
      <c r="F534" s="20"/>
      <c r="G534" s="20"/>
      <c r="H534" s="20"/>
      <c r="I534" s="20"/>
      <c r="J534" s="20"/>
      <c r="K534" s="20"/>
      <c r="L534" s="20"/>
      <c r="M534" s="164"/>
      <c r="N534" s="242">
        <v>97.796000000000006</v>
      </c>
      <c r="O534" s="216">
        <v>92.915000000000006</v>
      </c>
      <c r="P534" s="145">
        <v>79.683000000000007</v>
      </c>
      <c r="Q534" s="145">
        <v>80.805999999999997</v>
      </c>
      <c r="R534" s="145">
        <v>83.17</v>
      </c>
      <c r="S534" s="145">
        <v>82.9</v>
      </c>
      <c r="T534" s="145">
        <v>81.632000000000005</v>
      </c>
      <c r="U534" s="145">
        <v>82.341999999999999</v>
      </c>
      <c r="V534" s="145">
        <v>79.978999999999999</v>
      </c>
      <c r="W534" s="145">
        <v>79.087000000000003</v>
      </c>
      <c r="X534" s="145">
        <v>71.061000000000007</v>
      </c>
      <c r="Y534" s="145">
        <v>65.754000000000005</v>
      </c>
      <c r="Z534" s="145">
        <v>65.837999999999994</v>
      </c>
      <c r="AA534" s="145">
        <v>64.988</v>
      </c>
      <c r="AB534" s="146">
        <v>64.483000000000004</v>
      </c>
      <c r="AC534" s="145">
        <v>63.777999999999999</v>
      </c>
      <c r="AD534" s="145">
        <v>60.649000000000001</v>
      </c>
      <c r="AE534" s="145">
        <v>57.664999999999999</v>
      </c>
      <c r="AF534" s="145">
        <v>46.417999999999999</v>
      </c>
      <c r="AG534" s="145">
        <v>45.676000000000002</v>
      </c>
      <c r="AH534" s="145">
        <v>44.933999999999997</v>
      </c>
      <c r="AI534" s="145">
        <v>42.259</v>
      </c>
      <c r="AJ534" s="145">
        <v>40.042000000000002</v>
      </c>
      <c r="AK534" s="145">
        <v>37.476999999999997</v>
      </c>
      <c r="AL534" s="145">
        <v>36.256999999999998</v>
      </c>
      <c r="AM534" s="19"/>
      <c r="AN534" s="20"/>
      <c r="AO534" s="20"/>
      <c r="AP534" s="20"/>
      <c r="AQ534" s="153" t="s">
        <v>681</v>
      </c>
      <c r="AR534" s="153" t="s">
        <v>113</v>
      </c>
      <c r="AS534" s="147" t="s">
        <v>566</v>
      </c>
      <c r="AT534" s="71"/>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row>
    <row r="535" spans="1:81" s="5" customFormat="1" ht="9.9499999999999993" customHeight="1">
      <c r="A535" s="48">
        <v>529</v>
      </c>
      <c r="B535" s="144" t="s">
        <v>113</v>
      </c>
      <c r="C535" s="150" t="s">
        <v>682</v>
      </c>
      <c r="D535" s="20"/>
      <c r="E535" s="20"/>
      <c r="F535" s="20"/>
      <c r="G535" s="20"/>
      <c r="H535" s="20"/>
      <c r="I535" s="20"/>
      <c r="J535" s="20"/>
      <c r="K535" s="20"/>
      <c r="L535" s="20"/>
      <c r="M535" s="164"/>
      <c r="N535" s="242">
        <v>8.5830000000000002</v>
      </c>
      <c r="O535" s="216">
        <v>8.6470000000000002</v>
      </c>
      <c r="P535" s="145">
        <v>8.8620000000000001</v>
      </c>
      <c r="Q535" s="145">
        <v>5.1360000000000001</v>
      </c>
      <c r="R535" s="145">
        <v>4.9930000000000003</v>
      </c>
      <c r="S535" s="145">
        <v>4.2709999999999999</v>
      </c>
      <c r="T535" s="145">
        <v>4.266</v>
      </c>
      <c r="U535" s="145">
        <v>3.9220000000000002</v>
      </c>
      <c r="V535" s="145">
        <v>4.1829999999999998</v>
      </c>
      <c r="W535" s="145">
        <v>4.149</v>
      </c>
      <c r="X535" s="145">
        <v>4.1070000000000002</v>
      </c>
      <c r="Y535" s="145">
        <v>5.0350000000000001</v>
      </c>
      <c r="Z535" s="145">
        <v>5.4870000000000001</v>
      </c>
      <c r="AA535" s="145">
        <v>3.8919999999999999</v>
      </c>
      <c r="AB535" s="146">
        <v>3.9169999999999998</v>
      </c>
      <c r="AC535" s="145">
        <v>3.028</v>
      </c>
      <c r="AD535" s="145">
        <v>2.8319999999999999</v>
      </c>
      <c r="AE535" s="145">
        <v>2.6219999999999999</v>
      </c>
      <c r="AF535" s="145">
        <v>2.028</v>
      </c>
      <c r="AG535" s="145">
        <v>1.7430000000000001</v>
      </c>
      <c r="AH535" s="145">
        <v>1.6040000000000001</v>
      </c>
      <c r="AI535" s="145">
        <v>1.84</v>
      </c>
      <c r="AJ535" s="145">
        <v>2.621</v>
      </c>
      <c r="AK535" s="145">
        <v>2.0760000000000001</v>
      </c>
      <c r="AL535" s="145">
        <v>2.6219999999999999</v>
      </c>
      <c r="AM535" s="19"/>
      <c r="AN535" s="20"/>
      <c r="AO535" s="20"/>
      <c r="AP535" s="20"/>
      <c r="AQ535" s="153" t="s">
        <v>682</v>
      </c>
      <c r="AR535" s="153" t="s">
        <v>113</v>
      </c>
      <c r="AS535" s="147" t="s">
        <v>566</v>
      </c>
      <c r="AT535" s="71"/>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row>
    <row r="536" spans="1:81" s="5" customFormat="1" ht="9.9499999999999993" customHeight="1">
      <c r="A536" s="48">
        <v>530</v>
      </c>
      <c r="B536" s="31" t="s">
        <v>113</v>
      </c>
      <c r="C536" s="1" t="s">
        <v>160</v>
      </c>
      <c r="D536" s="20">
        <v>194.78</v>
      </c>
      <c r="E536" s="20">
        <v>209.441</v>
      </c>
      <c r="F536" s="20">
        <v>215.26</v>
      </c>
      <c r="G536" s="20">
        <v>225.17699999999999</v>
      </c>
      <c r="H536" s="20">
        <v>234.61</v>
      </c>
      <c r="I536" s="20">
        <v>237.39</v>
      </c>
      <c r="J536" s="20">
        <v>239.29900000000001</v>
      </c>
      <c r="K536" s="20">
        <v>247.78700000000001</v>
      </c>
      <c r="L536" s="20">
        <v>247.476</v>
      </c>
      <c r="M536" s="164">
        <v>259.13200000000001</v>
      </c>
      <c r="N536" s="222">
        <v>267.87700000000001</v>
      </c>
      <c r="O536" s="191">
        <v>272.48200000000003</v>
      </c>
      <c r="P536" s="20">
        <v>277.21600000000001</v>
      </c>
      <c r="Q536" s="20">
        <v>277.96699999999998</v>
      </c>
      <c r="R536" s="20">
        <v>289.774</v>
      </c>
      <c r="S536" s="20">
        <v>290.685</v>
      </c>
      <c r="T536" s="20">
        <v>290.66899999999998</v>
      </c>
      <c r="U536" s="20">
        <v>291.67500000000001</v>
      </c>
      <c r="V536" s="20">
        <v>288.07</v>
      </c>
      <c r="W536" s="20">
        <v>290.23399999999998</v>
      </c>
      <c r="X536" s="20">
        <v>291.62900000000002</v>
      </c>
      <c r="Y536" s="20">
        <v>286.63600000000002</v>
      </c>
      <c r="Z536" s="20">
        <v>284.01599999999996</v>
      </c>
      <c r="AA536" s="20">
        <v>280.41500000000002</v>
      </c>
      <c r="AB536" s="21">
        <v>282.96899999999999</v>
      </c>
      <c r="AC536" s="20">
        <v>283.13900000000001</v>
      </c>
      <c r="AD536" s="20">
        <v>280.57599999999996</v>
      </c>
      <c r="AE536" s="20">
        <v>280.36399999999998</v>
      </c>
      <c r="AF536" s="20">
        <v>274.32900000000001</v>
      </c>
      <c r="AG536" s="20">
        <v>272.64699999999999</v>
      </c>
      <c r="AH536" s="20">
        <v>271.93099999999998</v>
      </c>
      <c r="AI536" s="20">
        <v>269.53512899999998</v>
      </c>
      <c r="AJ536" s="20">
        <v>272.572</v>
      </c>
      <c r="AK536" s="20">
        <v>269.51799999999997</v>
      </c>
      <c r="AL536" s="20"/>
      <c r="AM536" s="20"/>
      <c r="AN536" s="20"/>
      <c r="AO536" s="20"/>
      <c r="AP536" s="20"/>
      <c r="AQ536" s="42" t="s">
        <v>160</v>
      </c>
      <c r="AR536" s="42" t="s">
        <v>113</v>
      </c>
      <c r="AS536" s="71"/>
      <c r="AT536" s="71"/>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row>
    <row r="537" spans="1:81" s="5" customFormat="1" ht="9.9499999999999993" customHeight="1">
      <c r="A537" s="48">
        <v>531</v>
      </c>
      <c r="B537" s="79" t="s">
        <v>113</v>
      </c>
      <c r="C537" s="25" t="s">
        <v>764</v>
      </c>
      <c r="D537" s="23">
        <f>D536*1000/D10/366*1000</f>
        <v>255.61277250227033</v>
      </c>
      <c r="E537" s="23">
        <f>E536*1000/E10/365*1000</f>
        <v>272.72383978332203</v>
      </c>
      <c r="F537" s="23">
        <f>F536*1000/F10/365*1000</f>
        <v>277.5310233682514</v>
      </c>
      <c r="G537" s="23">
        <f>G536*1000/G10/365*1000</f>
        <v>287.74407074217953</v>
      </c>
      <c r="H537" s="23">
        <f>H536*1000/H10/366*1000</f>
        <v>296.62699165282214</v>
      </c>
      <c r="I537" s="23">
        <f>I536*1000/I10/365*1000</f>
        <v>298.88950443190976</v>
      </c>
      <c r="J537" s="23">
        <f>J536*1000/J10/365*1000</f>
        <v>299.3669856758616</v>
      </c>
      <c r="K537" s="23">
        <f>K536*1000/K10/365*1000</f>
        <v>307.73730423875111</v>
      </c>
      <c r="L537" s="23">
        <f>L536*1000/L10/366*1000</f>
        <v>304.44121315904079</v>
      </c>
      <c r="M537" s="173">
        <f>M536*1000/M10/365*1000</f>
        <v>317.50925086382239</v>
      </c>
      <c r="N537" s="222">
        <f>N536*1000/N10/365*1000</f>
        <v>326.32707382885548</v>
      </c>
      <c r="O537" s="199">
        <f>O536*1000/O10/365*1000</f>
        <v>329.30129130889293</v>
      </c>
      <c r="P537" s="23">
        <f>P536*1000/P10/366*1000</f>
        <v>331.76555629755688</v>
      </c>
      <c r="Q537" s="23">
        <f>Q536*1000/Q10/365*1000</f>
        <v>331.25420820249423</v>
      </c>
      <c r="R537" s="23">
        <f>R536*1000/R10/365*1000</f>
        <v>343.23448761911527</v>
      </c>
      <c r="S537" s="23">
        <f>S536*1000/S10/365*1000</f>
        <v>341.94815812536393</v>
      </c>
      <c r="T537" s="23">
        <f>T536*1000/T10/366*1000</f>
        <v>339.68246177434361</v>
      </c>
      <c r="U537" s="23">
        <f>U536*1000/U10/365*1000</f>
        <v>340.33628153368647</v>
      </c>
      <c r="V537" s="23">
        <f>V536*1000/V10/365*1000</f>
        <v>335.13073321117992</v>
      </c>
      <c r="W537" s="23">
        <f>W536*1000/W10/365*1000</f>
        <v>336.93289993034591</v>
      </c>
      <c r="X537" s="23">
        <f>X536*1000/X10/366*1000</f>
        <v>338.34418108199037</v>
      </c>
      <c r="Y537" s="23">
        <f>Y536*1000/Y10/365*1000</f>
        <v>333.03821441435161</v>
      </c>
      <c r="Z537" s="23">
        <f>Z536*1000/Z10/365*1000</f>
        <v>330.13408035522281</v>
      </c>
      <c r="AA537" s="23">
        <f>AA536*1000/AA10/365*1000</f>
        <v>325.94835552507544</v>
      </c>
      <c r="AB537" s="23">
        <f>AB536*1000/AB10/366*1000</f>
        <v>328.43642492026129</v>
      </c>
      <c r="AC537" s="23">
        <f>AC536*1000/AC10/365*1000</f>
        <v>330.37618725350632</v>
      </c>
      <c r="AD537" s="23">
        <f>AD536*1000/AD10/365*1000</f>
        <v>327.66469303623768</v>
      </c>
      <c r="AE537" s="23">
        <f>AE536*1000/AE10/365*1000</f>
        <v>327.9763227776283</v>
      </c>
      <c r="AF537" s="23">
        <f>AF536*1000/AF10/366*1000</f>
        <v>320.58716291071255</v>
      </c>
      <c r="AG537" s="23">
        <f>AG536*1000/AG10/365*1000</f>
        <v>319.76801463689247</v>
      </c>
      <c r="AH537" s="23">
        <f>AH536*1000/AH10/365*1000</f>
        <v>318.92826984424852</v>
      </c>
      <c r="AI537" s="23">
        <f>AI536*1000/AI10/365*1000</f>
        <v>319.12377191840017</v>
      </c>
      <c r="AJ537" s="23">
        <f>AJ536*1000/AJ10/366*1000</f>
        <v>321.14370005914549</v>
      </c>
      <c r="AK537" s="23">
        <f>AK536*1000/AK10/365*1000</f>
        <v>318.00408245135861</v>
      </c>
      <c r="AL537" s="49"/>
      <c r="AM537" s="49"/>
      <c r="AN537" s="23"/>
      <c r="AO537" s="23"/>
      <c r="AP537" s="23"/>
      <c r="AQ537" s="41" t="s">
        <v>764</v>
      </c>
      <c r="AR537" s="41" t="s">
        <v>113</v>
      </c>
      <c r="AS537" s="71"/>
      <c r="AT537" s="71"/>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row>
    <row r="538" spans="1:81" s="5" customFormat="1" ht="9.9499999999999993" customHeight="1">
      <c r="A538" s="48">
        <v>532</v>
      </c>
      <c r="B538" s="31" t="s">
        <v>113</v>
      </c>
      <c r="C538" s="8" t="s">
        <v>765</v>
      </c>
      <c r="D538" s="20">
        <v>281</v>
      </c>
      <c r="E538" s="20">
        <v>297</v>
      </c>
      <c r="F538" s="20">
        <v>300</v>
      </c>
      <c r="G538" s="20">
        <v>310</v>
      </c>
      <c r="H538" s="20">
        <v>320</v>
      </c>
      <c r="I538" s="20">
        <v>320</v>
      </c>
      <c r="J538" s="20">
        <v>319</v>
      </c>
      <c r="K538" s="20">
        <v>324</v>
      </c>
      <c r="L538" s="20">
        <v>326</v>
      </c>
      <c r="M538" s="164">
        <v>335</v>
      </c>
      <c r="N538" s="222">
        <v>343</v>
      </c>
      <c r="O538" s="191">
        <v>345</v>
      </c>
      <c r="P538" s="20">
        <v>348</v>
      </c>
      <c r="Q538" s="20">
        <v>345.0134777580609</v>
      </c>
      <c r="R538" s="20">
        <v>355.28896765126768</v>
      </c>
      <c r="S538" s="20">
        <v>353.18690200447674</v>
      </c>
      <c r="T538" s="20">
        <v>350.58945293467849</v>
      </c>
      <c r="U538" s="20">
        <v>349.77024648684312</v>
      </c>
      <c r="V538" s="20">
        <v>343.56477428592217</v>
      </c>
      <c r="W538" s="20">
        <v>344.88318810078971</v>
      </c>
      <c r="X538" s="20">
        <v>344.90742202680042</v>
      </c>
      <c r="Y538" s="20">
        <v>338.42415300201344</v>
      </c>
      <c r="Z538" s="20">
        <v>334.63266784497063</v>
      </c>
      <c r="AA538" s="20">
        <v>330.11463470993607</v>
      </c>
      <c r="AB538" s="21">
        <v>333.17311994699168</v>
      </c>
      <c r="AC538" s="20">
        <v>333.70413272707424</v>
      </c>
      <c r="AD538" s="20">
        <v>331.08035278838486</v>
      </c>
      <c r="AE538" s="20">
        <v>331.63063179329424</v>
      </c>
      <c r="AF538" s="20">
        <v>325.03938790190642</v>
      </c>
      <c r="AG538" s="20">
        <v>323.0623936087045</v>
      </c>
      <c r="AH538" s="20">
        <v>323.4172065254013</v>
      </c>
      <c r="AI538" s="20">
        <v>323.10152308068302</v>
      </c>
      <c r="AJ538" s="20">
        <v>326.20028800843488</v>
      </c>
      <c r="AK538" s="20">
        <v>321.93060992931214</v>
      </c>
      <c r="AL538" s="20"/>
      <c r="AM538" s="20"/>
      <c r="AN538" s="20"/>
      <c r="AO538" s="20"/>
      <c r="AP538" s="20"/>
      <c r="AQ538" s="41" t="s">
        <v>765</v>
      </c>
      <c r="AR538" s="41" t="s">
        <v>113</v>
      </c>
      <c r="AS538" s="71"/>
      <c r="AT538" s="71"/>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row>
    <row r="539" spans="1:81" s="5" customFormat="1" ht="9.9499999999999993" customHeight="1">
      <c r="A539" s="48">
        <v>533</v>
      </c>
      <c r="B539" s="31"/>
      <c r="C539" s="8"/>
      <c r="D539" s="20"/>
      <c r="E539" s="20"/>
      <c r="F539" s="20"/>
      <c r="G539" s="20"/>
      <c r="H539" s="20"/>
      <c r="I539" s="20"/>
      <c r="J539" s="20"/>
      <c r="K539" s="20"/>
      <c r="L539" s="20"/>
      <c r="M539" s="164"/>
      <c r="N539" s="222"/>
      <c r="O539" s="191"/>
      <c r="P539" s="20"/>
      <c r="Q539" s="20"/>
      <c r="R539" s="20"/>
      <c r="S539" s="20"/>
      <c r="T539" s="20"/>
      <c r="U539" s="20"/>
      <c r="V539" s="20"/>
      <c r="W539" s="20"/>
      <c r="X539" s="20"/>
      <c r="Y539" s="20"/>
      <c r="Z539" s="20"/>
      <c r="AA539" s="20"/>
      <c r="AB539" s="21"/>
      <c r="AC539" s="20"/>
      <c r="AD539" s="20"/>
      <c r="AE539" s="20"/>
      <c r="AF539" s="20"/>
      <c r="AG539" s="20"/>
      <c r="AH539" s="20"/>
      <c r="AI539" s="20"/>
      <c r="AJ539" s="20"/>
      <c r="AK539" s="20"/>
      <c r="AL539" s="20"/>
      <c r="AM539" s="20"/>
      <c r="AN539" s="20"/>
      <c r="AO539" s="20"/>
      <c r="AP539" s="20"/>
      <c r="AQ539" s="41"/>
      <c r="AR539" s="41"/>
      <c r="AS539" s="71"/>
      <c r="AT539" s="71"/>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row>
    <row r="540" spans="1:81" s="96" customFormat="1" ht="11.1" customHeight="1">
      <c r="A540" s="48">
        <v>534</v>
      </c>
      <c r="B540" s="53" t="s">
        <v>400</v>
      </c>
      <c r="C540" s="1" t="s">
        <v>701</v>
      </c>
      <c r="D540" s="97">
        <v>7291.28</v>
      </c>
      <c r="E540" s="97">
        <v>7291.33</v>
      </c>
      <c r="F540" s="97">
        <v>7291.37</v>
      </c>
      <c r="G540" s="97">
        <v>7291.52</v>
      </c>
      <c r="H540" s="97">
        <v>7291.62</v>
      </c>
      <c r="I540" s="97">
        <v>7291.65</v>
      </c>
      <c r="J540" s="97">
        <v>7291.67</v>
      </c>
      <c r="K540" s="97">
        <v>7291.69</v>
      </c>
      <c r="L540" s="97">
        <v>7284.23</v>
      </c>
      <c r="M540" s="177">
        <v>7284.26</v>
      </c>
      <c r="N540" s="233">
        <v>7284.3</v>
      </c>
      <c r="O540" s="205">
        <v>7284.36</v>
      </c>
      <c r="P540" s="97">
        <v>7284.44</v>
      </c>
      <c r="Q540" s="97">
        <v>7284.46</v>
      </c>
      <c r="R540" s="97">
        <v>7284.59</v>
      </c>
      <c r="S540" s="97">
        <v>7284.63</v>
      </c>
      <c r="T540" s="97">
        <v>7284.75</v>
      </c>
      <c r="U540" s="97">
        <v>7284.53</v>
      </c>
      <c r="V540" s="97">
        <v>7284.61</v>
      </c>
      <c r="W540" s="97">
        <v>7285</v>
      </c>
      <c r="X540" s="97">
        <v>7285.07</v>
      </c>
      <c r="Y540" s="97">
        <v>7285.16</v>
      </c>
      <c r="Z540" s="97">
        <v>7285.27</v>
      </c>
      <c r="AA540" s="97">
        <v>7285.3</v>
      </c>
      <c r="AB540" s="97">
        <v>7285.53</v>
      </c>
      <c r="AC540" s="97">
        <v>7285.6</v>
      </c>
      <c r="AD540" s="97">
        <v>7285.73</v>
      </c>
      <c r="AE540" s="97">
        <v>7285.74</v>
      </c>
      <c r="AF540" s="97">
        <v>7285.75</v>
      </c>
      <c r="AG540" s="97">
        <v>7285.75</v>
      </c>
      <c r="AH540" s="97">
        <v>7285.76</v>
      </c>
      <c r="AI540" s="97">
        <v>7285.77</v>
      </c>
      <c r="AJ540" s="97">
        <v>7285.77</v>
      </c>
      <c r="AK540" s="97">
        <v>7285.8</v>
      </c>
      <c r="AL540" s="97">
        <v>7282.14</v>
      </c>
      <c r="AM540" s="97">
        <v>7282.22</v>
      </c>
      <c r="AN540" s="53"/>
      <c r="AO540" s="53"/>
      <c r="AP540" s="53"/>
      <c r="AQ540" s="123" t="s">
        <v>396</v>
      </c>
      <c r="AR540" s="123" t="s">
        <v>526</v>
      </c>
      <c r="AS540" s="71" t="s">
        <v>397</v>
      </c>
      <c r="AT540" s="71"/>
    </row>
    <row r="541" spans="1:81" s="96" customFormat="1" ht="11.1" customHeight="1">
      <c r="A541" s="48">
        <v>535</v>
      </c>
      <c r="B541" s="53" t="s">
        <v>400</v>
      </c>
      <c r="C541" s="1" t="s">
        <v>401</v>
      </c>
      <c r="D541" s="97">
        <v>3027.62</v>
      </c>
      <c r="E541" s="97">
        <v>3027.67</v>
      </c>
      <c r="F541" s="97">
        <v>3027.71</v>
      </c>
      <c r="G541" s="97">
        <v>3067.83</v>
      </c>
      <c r="H541" s="97">
        <v>3067.93</v>
      </c>
      <c r="I541" s="97">
        <v>3067.96</v>
      </c>
      <c r="J541" s="97">
        <v>3067.98</v>
      </c>
      <c r="K541" s="97">
        <v>3068</v>
      </c>
      <c r="L541" s="97">
        <v>3085.12</v>
      </c>
      <c r="M541" s="177">
        <v>3060.28</v>
      </c>
      <c r="N541" s="233">
        <v>3085.19</v>
      </c>
      <c r="O541" s="205">
        <v>3085.25</v>
      </c>
      <c r="P541" s="97">
        <v>3085.33</v>
      </c>
      <c r="Q541" s="97">
        <v>3085.35</v>
      </c>
      <c r="R541" s="97">
        <v>3085.48</v>
      </c>
      <c r="S541" s="97">
        <v>3085.52</v>
      </c>
      <c r="T541" s="97">
        <v>3085.64</v>
      </c>
      <c r="U541" s="97">
        <v>3085.42</v>
      </c>
      <c r="V541" s="97">
        <v>3085.5</v>
      </c>
      <c r="W541" s="97">
        <v>3085.89</v>
      </c>
      <c r="X541" s="97">
        <v>3129.79</v>
      </c>
      <c r="Y541" s="97">
        <v>3129.88</v>
      </c>
      <c r="Z541" s="97">
        <v>3129.99</v>
      </c>
      <c r="AA541" s="97">
        <v>3130.02</v>
      </c>
      <c r="AB541" s="97">
        <v>3130.25</v>
      </c>
      <c r="AC541" s="97">
        <v>3130.32</v>
      </c>
      <c r="AD541" s="97">
        <v>3130.46</v>
      </c>
      <c r="AE541" s="97">
        <v>3130.47</v>
      </c>
      <c r="AF541" s="97">
        <v>3130.48</v>
      </c>
      <c r="AG541" s="97">
        <v>3130.48</v>
      </c>
      <c r="AH541" s="97">
        <v>3145.06</v>
      </c>
      <c r="AI541" s="97">
        <v>3145.07</v>
      </c>
      <c r="AJ541" s="97">
        <v>3145.07</v>
      </c>
      <c r="AK541" s="97">
        <v>3145.1</v>
      </c>
      <c r="AL541" s="97">
        <v>3141.12</v>
      </c>
      <c r="AM541" s="97">
        <v>3154.83</v>
      </c>
      <c r="AN541" s="53"/>
      <c r="AO541" s="53"/>
      <c r="AP541" s="53"/>
      <c r="AQ541" s="123" t="s">
        <v>401</v>
      </c>
      <c r="AR541" s="123" t="s">
        <v>526</v>
      </c>
      <c r="AS541" s="71" t="s">
        <v>397</v>
      </c>
      <c r="AT541" s="71" t="s">
        <v>420</v>
      </c>
    </row>
    <row r="542" spans="1:81" s="96" customFormat="1" ht="11.1" customHeight="1">
      <c r="A542" s="48">
        <v>536</v>
      </c>
      <c r="B542" s="53" t="s">
        <v>400</v>
      </c>
      <c r="C542" s="1" t="s">
        <v>402</v>
      </c>
      <c r="D542" s="97"/>
      <c r="E542" s="97"/>
      <c r="F542" s="97"/>
      <c r="G542" s="97"/>
      <c r="H542" s="97"/>
      <c r="I542" s="97"/>
      <c r="J542" s="97"/>
      <c r="K542" s="97"/>
      <c r="L542" s="100"/>
      <c r="M542" s="178"/>
      <c r="N542" s="233">
        <v>17.239999999999998</v>
      </c>
      <c r="O542" s="205">
        <v>17.239999999999998</v>
      </c>
      <c r="P542" s="97">
        <v>17.239999999999998</v>
      </c>
      <c r="Q542" s="97">
        <v>17.239999999999998</v>
      </c>
      <c r="R542" s="97">
        <v>17.239999999999998</v>
      </c>
      <c r="S542" s="97">
        <v>17.239999999999998</v>
      </c>
      <c r="T542" s="97">
        <v>17.239999999999998</v>
      </c>
      <c r="U542" s="97">
        <v>17.239999999999998</v>
      </c>
      <c r="V542" s="97">
        <v>17.239999999999998</v>
      </c>
      <c r="W542" s="97">
        <v>17.239999999999998</v>
      </c>
      <c r="X542" s="97">
        <v>17.23</v>
      </c>
      <c r="Y542" s="97">
        <v>17.23</v>
      </c>
      <c r="Z542" s="97">
        <v>17.23</v>
      </c>
      <c r="AA542" s="97">
        <v>17.23</v>
      </c>
      <c r="AB542" s="97">
        <v>17.23</v>
      </c>
      <c r="AC542" s="97">
        <v>17.23</v>
      </c>
      <c r="AD542" s="97">
        <v>17.22</v>
      </c>
      <c r="AE542" s="97">
        <v>17.22</v>
      </c>
      <c r="AF542" s="97">
        <v>17.22</v>
      </c>
      <c r="AG542" s="97">
        <v>17.22</v>
      </c>
      <c r="AH542" s="97">
        <v>17.22</v>
      </c>
      <c r="AI542" s="97">
        <v>17.22</v>
      </c>
      <c r="AJ542" s="97">
        <v>17.22</v>
      </c>
      <c r="AK542" s="97">
        <v>17.22</v>
      </c>
      <c r="AL542" s="97">
        <v>17.54</v>
      </c>
      <c r="AM542" s="97">
        <v>19.36</v>
      </c>
      <c r="AN542" s="53"/>
      <c r="AO542" s="53"/>
      <c r="AP542" s="53"/>
      <c r="AQ542" s="123" t="s">
        <v>402</v>
      </c>
      <c r="AR542" s="123" t="s">
        <v>526</v>
      </c>
      <c r="AS542" s="71" t="s">
        <v>397</v>
      </c>
      <c r="AT542" s="71"/>
    </row>
    <row r="543" spans="1:81" s="96" customFormat="1" ht="11.1" customHeight="1">
      <c r="A543" s="48">
        <v>537</v>
      </c>
      <c r="B543" s="53" t="s">
        <v>400</v>
      </c>
      <c r="C543" s="1" t="s">
        <v>403</v>
      </c>
      <c r="D543" s="97">
        <v>4246.71</v>
      </c>
      <c r="E543" s="97"/>
      <c r="F543" s="97"/>
      <c r="G543" s="97"/>
      <c r="H543" s="97">
        <v>4206.74</v>
      </c>
      <c r="I543" s="97"/>
      <c r="J543" s="97"/>
      <c r="K543" s="97"/>
      <c r="L543" s="100"/>
      <c r="M543" s="178"/>
      <c r="N543" s="233">
        <v>4181.87</v>
      </c>
      <c r="O543" s="206"/>
      <c r="P543" s="100"/>
      <c r="Q543" s="100"/>
      <c r="R543" s="100"/>
      <c r="S543" s="100"/>
      <c r="T543" s="100"/>
      <c r="U543" s="100"/>
      <c r="V543" s="100"/>
      <c r="W543" s="100"/>
      <c r="X543" s="97">
        <v>4138.05</v>
      </c>
      <c r="Y543" s="100"/>
      <c r="Z543" s="100"/>
      <c r="AA543" s="100"/>
      <c r="AB543" s="100"/>
      <c r="AC543" s="100"/>
      <c r="AD543" s="100"/>
      <c r="AE543" s="100"/>
      <c r="AF543" s="100"/>
      <c r="AG543" s="97">
        <v>4123.4799999999996</v>
      </c>
      <c r="AH543" s="100"/>
      <c r="AI543" s="100"/>
      <c r="AJ543" s="100"/>
      <c r="AK543" s="100"/>
      <c r="AL543" s="97">
        <v>4108.03</v>
      </c>
      <c r="AM543" s="97"/>
      <c r="AN543" s="53"/>
      <c r="AO543" s="53"/>
      <c r="AP543" s="53"/>
      <c r="AQ543" s="123" t="s">
        <v>403</v>
      </c>
      <c r="AR543" s="123" t="s">
        <v>526</v>
      </c>
      <c r="AS543" s="71" t="s">
        <v>397</v>
      </c>
      <c r="AT543" s="71" t="s">
        <v>421</v>
      </c>
    </row>
    <row r="544" spans="1:81" s="96" customFormat="1" ht="11.1" customHeight="1">
      <c r="A544" s="48">
        <v>538</v>
      </c>
      <c r="B544" s="53" t="s">
        <v>400</v>
      </c>
      <c r="C544" s="1" t="s">
        <v>404</v>
      </c>
      <c r="D544" s="97">
        <v>4189.97</v>
      </c>
      <c r="E544" s="97"/>
      <c r="F544" s="97"/>
      <c r="G544" s="97"/>
      <c r="H544" s="97">
        <v>4181.45</v>
      </c>
      <c r="I544" s="97"/>
      <c r="J544" s="97"/>
      <c r="K544" s="97"/>
      <c r="L544" s="100"/>
      <c r="M544" s="178"/>
      <c r="N544" s="233">
        <v>4141.17</v>
      </c>
      <c r="O544" s="206"/>
      <c r="P544" s="100"/>
      <c r="Q544" s="100"/>
      <c r="R544" s="100"/>
      <c r="S544" s="100"/>
      <c r="T544" s="100"/>
      <c r="U544" s="100"/>
      <c r="V544" s="100"/>
      <c r="W544" s="100"/>
      <c r="X544" s="97">
        <v>4096.92</v>
      </c>
      <c r="Y544" s="100"/>
      <c r="Z544" s="100"/>
      <c r="AA544" s="100"/>
      <c r="AB544" s="100"/>
      <c r="AC544" s="100"/>
      <c r="AD544" s="100"/>
      <c r="AE544" s="100"/>
      <c r="AF544" s="100"/>
      <c r="AG544" s="97">
        <v>4085.1</v>
      </c>
      <c r="AH544" s="100"/>
      <c r="AI544" s="100"/>
      <c r="AJ544" s="100"/>
      <c r="AK544" s="100"/>
      <c r="AL544" s="97">
        <v>4068.8</v>
      </c>
      <c r="AM544" s="97"/>
      <c r="AN544" s="53"/>
      <c r="AO544" s="53"/>
      <c r="AP544" s="53"/>
      <c r="AQ544" s="123" t="s">
        <v>404</v>
      </c>
      <c r="AR544" s="123" t="s">
        <v>526</v>
      </c>
      <c r="AS544" s="71" t="s">
        <v>397</v>
      </c>
      <c r="AT544" s="71"/>
    </row>
    <row r="545" spans="1:46" s="96" customFormat="1" ht="11.1" customHeight="1">
      <c r="A545" s="48">
        <v>539</v>
      </c>
      <c r="B545" s="53" t="s">
        <v>400</v>
      </c>
      <c r="C545" s="1" t="s">
        <v>405</v>
      </c>
      <c r="D545" s="97">
        <v>56.74</v>
      </c>
      <c r="E545" s="97"/>
      <c r="F545" s="97"/>
      <c r="G545" s="97"/>
      <c r="H545" s="97">
        <v>25.29</v>
      </c>
      <c r="I545" s="97"/>
      <c r="J545" s="97"/>
      <c r="K545" s="97"/>
      <c r="L545" s="100"/>
      <c r="M545" s="178"/>
      <c r="N545" s="233">
        <v>40.700000000000003</v>
      </c>
      <c r="O545" s="206"/>
      <c r="P545" s="100"/>
      <c r="Q545" s="100"/>
      <c r="R545" s="100"/>
      <c r="S545" s="100"/>
      <c r="T545" s="100"/>
      <c r="U545" s="100"/>
      <c r="V545" s="100"/>
      <c r="W545" s="100"/>
      <c r="X545" s="97">
        <v>41.13</v>
      </c>
      <c r="Y545" s="100"/>
      <c r="Z545" s="100"/>
      <c r="AA545" s="100"/>
      <c r="AB545" s="100"/>
      <c r="AC545" s="100"/>
      <c r="AD545" s="100"/>
      <c r="AE545" s="100"/>
      <c r="AF545" s="100"/>
      <c r="AG545" s="97">
        <v>38.380000000000003</v>
      </c>
      <c r="AH545" s="100"/>
      <c r="AI545" s="100"/>
      <c r="AJ545" s="100"/>
      <c r="AK545" s="100"/>
      <c r="AL545" s="97">
        <v>39.229999999999997</v>
      </c>
      <c r="AM545" s="97"/>
      <c r="AN545" s="53"/>
      <c r="AO545" s="53"/>
      <c r="AP545" s="53"/>
      <c r="AQ545" s="46" t="s">
        <v>405</v>
      </c>
      <c r="AR545" s="46" t="s">
        <v>526</v>
      </c>
      <c r="AS545" s="71" t="s">
        <v>397</v>
      </c>
      <c r="AT545" s="71"/>
    </row>
    <row r="546" spans="1:46" s="96" customFormat="1" ht="11.1" customHeight="1">
      <c r="A546" s="48">
        <v>540</v>
      </c>
      <c r="B546" s="53" t="s">
        <v>400</v>
      </c>
      <c r="C546" s="1" t="s">
        <v>406</v>
      </c>
      <c r="D546" s="97">
        <v>167.90849999999998</v>
      </c>
      <c r="E546" s="97">
        <v>167.90849999999998</v>
      </c>
      <c r="F546" s="97">
        <v>167.90849999999998</v>
      </c>
      <c r="G546" s="97">
        <v>167.90849999999998</v>
      </c>
      <c r="H546" s="97">
        <v>128.75549999999998</v>
      </c>
      <c r="I546" s="97">
        <v>128.75549999999998</v>
      </c>
      <c r="J546" s="97">
        <v>77.792400000000001</v>
      </c>
      <c r="K546" s="97">
        <v>77.792400000000001</v>
      </c>
      <c r="L546" s="97">
        <v>77.792400000000001</v>
      </c>
      <c r="M546" s="177">
        <v>77.792400000000001</v>
      </c>
      <c r="N546" s="233">
        <v>77.792400000000001</v>
      </c>
      <c r="O546" s="205">
        <v>77.792400000000001</v>
      </c>
      <c r="P546" s="97">
        <v>77.792400000000001</v>
      </c>
      <c r="Q546" s="97">
        <v>77.792400000000001</v>
      </c>
      <c r="R546" s="97">
        <v>77.792400000000001</v>
      </c>
      <c r="S546" s="97">
        <v>77.792400000000001</v>
      </c>
      <c r="T546" s="97">
        <v>77.792400000000001</v>
      </c>
      <c r="U546" s="97">
        <v>78.152100000000004</v>
      </c>
      <c r="V546" s="97">
        <v>78.152100000000004</v>
      </c>
      <c r="W546" s="97">
        <v>78.152100000000004</v>
      </c>
      <c r="X546" s="97">
        <v>78.152100000000004</v>
      </c>
      <c r="Y546" s="97">
        <v>78.152100000000004</v>
      </c>
      <c r="Z546" s="97">
        <v>78.152100000000004</v>
      </c>
      <c r="AA546" s="97">
        <v>78.152100000000004</v>
      </c>
      <c r="AB546" s="97">
        <v>78.152100000000004</v>
      </c>
      <c r="AC546" s="97">
        <v>78.173199999999994</v>
      </c>
      <c r="AD546" s="97">
        <v>78.173199999999994</v>
      </c>
      <c r="AE546" s="97">
        <v>78.173199999999994</v>
      </c>
      <c r="AF546" s="97">
        <v>78.173199999999994</v>
      </c>
      <c r="AG546" s="97">
        <v>78.173199999999994</v>
      </c>
      <c r="AH546" s="97">
        <v>85.719200000000001</v>
      </c>
      <c r="AI546" s="97">
        <v>85.719200000000001</v>
      </c>
      <c r="AJ546" s="97">
        <v>85.719200000000001</v>
      </c>
      <c r="AK546" s="97">
        <v>85.741699999999994</v>
      </c>
      <c r="AL546" s="97">
        <v>85.741699999999994</v>
      </c>
      <c r="AM546" s="97">
        <v>85.741699999999994</v>
      </c>
      <c r="AN546" s="53"/>
      <c r="AO546" s="53"/>
      <c r="AP546" s="53"/>
      <c r="AQ546" s="46" t="s">
        <v>406</v>
      </c>
      <c r="AR546" s="46" t="s">
        <v>526</v>
      </c>
      <c r="AS546" s="71" t="s">
        <v>397</v>
      </c>
      <c r="AT546" s="71"/>
    </row>
    <row r="547" spans="1:46" s="96" customFormat="1" ht="11.1" customHeight="1">
      <c r="A547" s="48">
        <v>541</v>
      </c>
      <c r="B547" s="53" t="s">
        <v>400</v>
      </c>
      <c r="C547" s="1" t="s">
        <v>407</v>
      </c>
      <c r="D547" s="97">
        <v>3229.3519580000002</v>
      </c>
      <c r="E547" s="97">
        <v>3290.4105290000002</v>
      </c>
      <c r="F547" s="97">
        <v>3318.2598109999999</v>
      </c>
      <c r="G547" s="97">
        <v>3319.1089419999998</v>
      </c>
      <c r="H547" s="97">
        <v>3364.661114</v>
      </c>
      <c r="I547" s="97">
        <v>3359.294641</v>
      </c>
      <c r="J547" s="97">
        <v>3367.2969579999999</v>
      </c>
      <c r="K547" s="97">
        <v>3468.0243540000001</v>
      </c>
      <c r="L547" s="97">
        <v>3483.4031690000002</v>
      </c>
      <c r="M547" s="177">
        <v>3490.7016749999998</v>
      </c>
      <c r="N547" s="233">
        <v>3531.9987449999999</v>
      </c>
      <c r="O547" s="205">
        <v>3597.5847050000002</v>
      </c>
      <c r="P547" s="97">
        <v>3604.5123840000001</v>
      </c>
      <c r="Q547" s="97">
        <v>3609.9691929999999</v>
      </c>
      <c r="R547" s="97">
        <v>3614.2348750000001</v>
      </c>
      <c r="S547" s="97">
        <v>3624.093355</v>
      </c>
      <c r="T547" s="97">
        <v>3646.4531379999999</v>
      </c>
      <c r="U547" s="97">
        <v>3645.8205189999999</v>
      </c>
      <c r="V547" s="97">
        <v>3636.0165160000001</v>
      </c>
      <c r="W547" s="97">
        <v>3648.3120950000002</v>
      </c>
      <c r="X547" s="97">
        <v>3653.5453000000002</v>
      </c>
      <c r="Y547" s="97">
        <v>3649.2812709999998</v>
      </c>
      <c r="Z547" s="97">
        <v>3669.4103359999999</v>
      </c>
      <c r="AA547" s="97">
        <v>3672.3683590000001</v>
      </c>
      <c r="AB547" s="97">
        <v>3677.3783480000002</v>
      </c>
      <c r="AC547" s="97">
        <v>3711.931853</v>
      </c>
      <c r="AD547" s="97">
        <v>3709.662186</v>
      </c>
      <c r="AE547" s="97">
        <v>3722.9467359999999</v>
      </c>
      <c r="AF547" s="97">
        <v>3733.4135849999998</v>
      </c>
      <c r="AG547" s="97">
        <v>3730.9073320000002</v>
      </c>
      <c r="AH547" s="97">
        <v>3527.3900140000001</v>
      </c>
      <c r="AI547" s="97">
        <v>3570.4939519999998</v>
      </c>
      <c r="AJ547" s="97">
        <v>3597.5624819999998</v>
      </c>
      <c r="AK547" s="97">
        <v>3622.680773</v>
      </c>
      <c r="AL547" s="97">
        <v>3689.3125009999999</v>
      </c>
      <c r="AM547" s="97"/>
      <c r="AN547" s="53"/>
      <c r="AO547" s="53"/>
      <c r="AP547" s="53"/>
      <c r="AQ547" s="46" t="s">
        <v>407</v>
      </c>
      <c r="AR547" s="46" t="s">
        <v>526</v>
      </c>
      <c r="AS547" s="71" t="s">
        <v>397</v>
      </c>
      <c r="AT547" s="71" t="s">
        <v>544</v>
      </c>
    </row>
    <row r="548" spans="1:46" s="96" customFormat="1" ht="11.1" customHeight="1">
      <c r="A548" s="48">
        <v>542</v>
      </c>
      <c r="B548" s="98" t="s">
        <v>400</v>
      </c>
      <c r="C548" s="1" t="s">
        <v>407</v>
      </c>
      <c r="D548" s="99"/>
      <c r="E548" s="99"/>
      <c r="F548" s="99"/>
      <c r="G548" s="99"/>
      <c r="H548" s="99"/>
      <c r="I548" s="99"/>
      <c r="J548" s="99"/>
      <c r="K548" s="99"/>
      <c r="L548" s="99">
        <f t="shared" ref="L548:AL548" si="76">L549+L550+L551+L552+L553+L554+L555</f>
        <v>3483.4031690000002</v>
      </c>
      <c r="M548" s="179">
        <f t="shared" si="76"/>
        <v>3490.7016750000003</v>
      </c>
      <c r="N548" s="233">
        <f t="shared" si="76"/>
        <v>3531.9987450000003</v>
      </c>
      <c r="O548" s="207">
        <f t="shared" si="76"/>
        <v>3597.5847049999998</v>
      </c>
      <c r="P548" s="99">
        <f t="shared" si="76"/>
        <v>3604.5123840000001</v>
      </c>
      <c r="Q548" s="99">
        <f t="shared" si="76"/>
        <v>3609.9691929999994</v>
      </c>
      <c r="R548" s="99">
        <f t="shared" si="76"/>
        <v>3614.2348750000001</v>
      </c>
      <c r="S548" s="99">
        <f t="shared" si="76"/>
        <v>3624.0933549999995</v>
      </c>
      <c r="T548" s="99">
        <f t="shared" si="76"/>
        <v>3646.4531379999999</v>
      </c>
      <c r="U548" s="99">
        <f t="shared" si="76"/>
        <v>3645.8205189999994</v>
      </c>
      <c r="V548" s="99">
        <f t="shared" si="76"/>
        <v>3636.0165160000006</v>
      </c>
      <c r="W548" s="99">
        <f t="shared" si="76"/>
        <v>3648.3120950000002</v>
      </c>
      <c r="X548" s="99">
        <f t="shared" si="76"/>
        <v>3653.5453000000002</v>
      </c>
      <c r="Y548" s="99">
        <f t="shared" si="76"/>
        <v>3649.2812710000003</v>
      </c>
      <c r="Z548" s="99">
        <f t="shared" si="76"/>
        <v>3669.4103359999999</v>
      </c>
      <c r="AA548" s="99">
        <f t="shared" si="76"/>
        <v>3672.3683590000001</v>
      </c>
      <c r="AB548" s="99">
        <f t="shared" si="76"/>
        <v>3677.3783480000002</v>
      </c>
      <c r="AC548" s="99">
        <f t="shared" si="76"/>
        <v>3711.931853</v>
      </c>
      <c r="AD548" s="99">
        <f t="shared" si="76"/>
        <v>3709.6621860000005</v>
      </c>
      <c r="AE548" s="99">
        <f t="shared" si="76"/>
        <v>3722.9467360000003</v>
      </c>
      <c r="AF548" s="99">
        <f t="shared" si="76"/>
        <v>3733.4139440000004</v>
      </c>
      <c r="AG548" s="99">
        <f t="shared" si="76"/>
        <v>3730.906563</v>
      </c>
      <c r="AH548" s="99">
        <f t="shared" si="76"/>
        <v>3527.3900140000001</v>
      </c>
      <c r="AI548" s="99">
        <f t="shared" si="76"/>
        <v>3570.4939519999998</v>
      </c>
      <c r="AJ548" s="99">
        <f t="shared" si="76"/>
        <v>3597.5624819999998</v>
      </c>
      <c r="AK548" s="99">
        <f t="shared" si="76"/>
        <v>3622.680773</v>
      </c>
      <c r="AL548" s="99">
        <f t="shared" si="76"/>
        <v>3689.3125009999999</v>
      </c>
      <c r="AM548" s="99"/>
      <c r="AN548" s="98"/>
      <c r="AO548" s="98"/>
      <c r="AP548" s="98"/>
      <c r="AQ548" s="126" t="s">
        <v>407</v>
      </c>
      <c r="AR548" s="126" t="s">
        <v>526</v>
      </c>
      <c r="AS548" s="72"/>
      <c r="AT548" s="72" t="s">
        <v>543</v>
      </c>
    </row>
    <row r="549" spans="1:46" s="96" customFormat="1" ht="11.1" customHeight="1">
      <c r="A549" s="48">
        <v>543</v>
      </c>
      <c r="B549" s="53" t="s">
        <v>400</v>
      </c>
      <c r="C549" s="1" t="s">
        <v>408</v>
      </c>
      <c r="D549" s="97">
        <v>1115.934835</v>
      </c>
      <c r="E549" s="97">
        <v>1128.8593530000001</v>
      </c>
      <c r="F549" s="97">
        <v>1135.690681</v>
      </c>
      <c r="G549" s="97">
        <v>1139.550864</v>
      </c>
      <c r="H549" s="97">
        <v>1157.272344</v>
      </c>
      <c r="I549" s="97">
        <v>1160.7236499999999</v>
      </c>
      <c r="J549" s="97">
        <v>1163.685342</v>
      </c>
      <c r="K549" s="97">
        <v>1174.1960200000001</v>
      </c>
      <c r="L549" s="97">
        <v>1177.212614</v>
      </c>
      <c r="M549" s="177">
        <v>1176.073349</v>
      </c>
      <c r="N549" s="233">
        <v>1174.9426450000001</v>
      </c>
      <c r="O549" s="205">
        <v>1173.6605320000001</v>
      </c>
      <c r="P549" s="97">
        <v>1172.994852</v>
      </c>
      <c r="Q549" s="97">
        <v>1169.561886</v>
      </c>
      <c r="R549" s="97">
        <v>1166.1326590000001</v>
      </c>
      <c r="S549" s="97">
        <v>1162.4093559999999</v>
      </c>
      <c r="T549" s="97">
        <v>1161.462808</v>
      </c>
      <c r="U549" s="97">
        <v>1158.5061430000001</v>
      </c>
      <c r="V549" s="97">
        <v>1154.8922789999999</v>
      </c>
      <c r="W549" s="97">
        <v>1151.13768</v>
      </c>
      <c r="X549" s="97">
        <v>1149.673843</v>
      </c>
      <c r="Y549" s="97">
        <v>1146.6002370000001</v>
      </c>
      <c r="Z549" s="97">
        <v>1145.694158</v>
      </c>
      <c r="AA549" s="97">
        <v>1144.0702349999999</v>
      </c>
      <c r="AB549" s="97">
        <v>1141.253555</v>
      </c>
      <c r="AC549" s="97">
        <v>1143.373728</v>
      </c>
      <c r="AD549" s="97">
        <v>1141.646653</v>
      </c>
      <c r="AE549" s="97">
        <v>1140.1909270000001</v>
      </c>
      <c r="AF549" s="97">
        <v>1138.236337</v>
      </c>
      <c r="AG549" s="97">
        <v>1136.135407</v>
      </c>
      <c r="AH549" s="97">
        <v>1028.6415500000001</v>
      </c>
      <c r="AI549" s="97">
        <v>1057.7588310000001</v>
      </c>
      <c r="AJ549" s="97">
        <v>1077.5596350000001</v>
      </c>
      <c r="AK549" s="97">
        <v>1094.5843580000001</v>
      </c>
      <c r="AL549" s="97">
        <v>1120.128747</v>
      </c>
      <c r="AM549" s="97"/>
      <c r="AN549" s="53"/>
      <c r="AO549" s="53"/>
      <c r="AP549" s="53"/>
      <c r="AQ549" s="123" t="s">
        <v>408</v>
      </c>
      <c r="AR549" s="123" t="s">
        <v>526</v>
      </c>
      <c r="AS549" s="71" t="s">
        <v>397</v>
      </c>
      <c r="AT549" s="71" t="s">
        <v>543</v>
      </c>
    </row>
    <row r="550" spans="1:46" s="96" customFormat="1" ht="11.1" customHeight="1">
      <c r="A550" s="48">
        <v>544</v>
      </c>
      <c r="B550" s="53" t="s">
        <v>400</v>
      </c>
      <c r="C550" s="1" t="s">
        <v>409</v>
      </c>
      <c r="D550" s="97">
        <v>394.72062799999998</v>
      </c>
      <c r="E550" s="97">
        <v>391.11631599999998</v>
      </c>
      <c r="F550" s="97">
        <v>385.22330899999997</v>
      </c>
      <c r="G550" s="97">
        <v>381.46721100000002</v>
      </c>
      <c r="H550" s="97">
        <v>371.63073700000001</v>
      </c>
      <c r="I550" s="97">
        <v>365.94219700000002</v>
      </c>
      <c r="J550" s="97">
        <v>360.72920599999998</v>
      </c>
      <c r="K550" s="97">
        <v>364.63070099999999</v>
      </c>
      <c r="L550" s="97">
        <v>358.797571</v>
      </c>
      <c r="M550" s="177">
        <v>354.97483399999999</v>
      </c>
      <c r="N550" s="233">
        <v>353.14071899999999</v>
      </c>
      <c r="O550" s="205">
        <v>350.73113599999999</v>
      </c>
      <c r="P550" s="97">
        <v>349.88583599999998</v>
      </c>
      <c r="Q550" s="97">
        <v>344.917619</v>
      </c>
      <c r="R550" s="97">
        <v>341.38515699999999</v>
      </c>
      <c r="S550" s="97">
        <v>337.19315499999999</v>
      </c>
      <c r="T550" s="97">
        <v>334.08104200000002</v>
      </c>
      <c r="U550" s="97">
        <v>332.19372199999998</v>
      </c>
      <c r="V550" s="97">
        <v>329.78901300000001</v>
      </c>
      <c r="W550" s="97">
        <v>327.09631200000001</v>
      </c>
      <c r="X550" s="97">
        <v>327.94465600000001</v>
      </c>
      <c r="Y550" s="97">
        <v>326.38799699999998</v>
      </c>
      <c r="Z550" s="97">
        <v>328.86854799999998</v>
      </c>
      <c r="AA550" s="97">
        <v>328.48837200000003</v>
      </c>
      <c r="AB550" s="97">
        <v>327.56956500000001</v>
      </c>
      <c r="AC550" s="97">
        <v>326.30965600000002</v>
      </c>
      <c r="AD550" s="97">
        <v>324.03892000000002</v>
      </c>
      <c r="AE550" s="97">
        <v>324.39106299999997</v>
      </c>
      <c r="AF550" s="97">
        <v>324.25032499999998</v>
      </c>
      <c r="AG550" s="97">
        <v>323.323983</v>
      </c>
      <c r="AH550" s="97">
        <v>296.546356</v>
      </c>
      <c r="AI550" s="97">
        <v>298.66367100000002</v>
      </c>
      <c r="AJ550" s="97">
        <v>301.346564</v>
      </c>
      <c r="AK550" s="97">
        <v>301.542799</v>
      </c>
      <c r="AL550" s="97">
        <v>313.99838</v>
      </c>
      <c r="AM550" s="97"/>
      <c r="AN550" s="53"/>
      <c r="AO550" s="53"/>
      <c r="AP550" s="53"/>
      <c r="AQ550" s="123" t="s">
        <v>409</v>
      </c>
      <c r="AR550" s="123" t="s">
        <v>526</v>
      </c>
      <c r="AS550" s="71" t="s">
        <v>397</v>
      </c>
      <c r="AT550" s="71" t="s">
        <v>543</v>
      </c>
    </row>
    <row r="551" spans="1:46" s="96" customFormat="1" ht="11.1" customHeight="1">
      <c r="A551" s="48">
        <v>545</v>
      </c>
      <c r="B551" s="53" t="s">
        <v>400</v>
      </c>
      <c r="C551" s="1" t="s">
        <v>410</v>
      </c>
      <c r="D551" s="97">
        <v>264.55120499999998</v>
      </c>
      <c r="E551" s="97">
        <v>273.198621</v>
      </c>
      <c r="F551" s="97">
        <v>279.52710300000001</v>
      </c>
      <c r="G551" s="97">
        <v>284.87081000000001</v>
      </c>
      <c r="H551" s="97">
        <v>292.66076500000003</v>
      </c>
      <c r="I551" s="97">
        <v>297.62180899999998</v>
      </c>
      <c r="J551" s="97">
        <v>301.19049899999999</v>
      </c>
      <c r="K551" s="97">
        <v>307.39085599999999</v>
      </c>
      <c r="L551" s="97">
        <v>312.55903699999999</v>
      </c>
      <c r="M551" s="177">
        <v>318.61920900000001</v>
      </c>
      <c r="N551" s="233">
        <v>327.770126</v>
      </c>
      <c r="O551" s="205">
        <v>334.45834300000001</v>
      </c>
      <c r="P551" s="97">
        <v>340.44213100000002</v>
      </c>
      <c r="Q551" s="97">
        <v>344.35492399999998</v>
      </c>
      <c r="R551" s="97">
        <v>348.542327</v>
      </c>
      <c r="S551" s="97">
        <v>352.77022899999997</v>
      </c>
      <c r="T551" s="97">
        <v>357.20838400000002</v>
      </c>
      <c r="U551" s="97">
        <v>361.80332800000002</v>
      </c>
      <c r="V551" s="97">
        <v>365.48006700000002</v>
      </c>
      <c r="W551" s="97">
        <v>368.32836200000003</v>
      </c>
      <c r="X551" s="97">
        <v>371.848883</v>
      </c>
      <c r="Y551" s="97">
        <v>374.22131200000001</v>
      </c>
      <c r="Z551" s="97">
        <v>377.56805900000001</v>
      </c>
      <c r="AA551" s="97">
        <v>380.23629899999997</v>
      </c>
      <c r="AB551" s="97">
        <v>383.428359</v>
      </c>
      <c r="AC551" s="97">
        <v>387.71489000000003</v>
      </c>
      <c r="AD551" s="97">
        <v>390.23037900000003</v>
      </c>
      <c r="AE551" s="97">
        <v>395.00144699999998</v>
      </c>
      <c r="AF551" s="97">
        <v>399.91687000000002</v>
      </c>
      <c r="AG551" s="97">
        <v>401.12676099999999</v>
      </c>
      <c r="AH551" s="97">
        <v>350.87801000000002</v>
      </c>
      <c r="AI551" s="97">
        <v>369.10158300000001</v>
      </c>
      <c r="AJ551" s="97">
        <v>378.51266399999997</v>
      </c>
      <c r="AK551" s="97">
        <v>384.23891099999997</v>
      </c>
      <c r="AL551" s="97">
        <v>402.11434600000001</v>
      </c>
      <c r="AM551" s="97"/>
      <c r="AN551" s="53"/>
      <c r="AO551" s="53"/>
      <c r="AP551" s="53"/>
      <c r="AQ551" s="123" t="s">
        <v>410</v>
      </c>
      <c r="AR551" s="123" t="s">
        <v>526</v>
      </c>
      <c r="AS551" s="71" t="s">
        <v>397</v>
      </c>
      <c r="AT551" s="71" t="s">
        <v>545</v>
      </c>
    </row>
    <row r="552" spans="1:46" s="96" customFormat="1" ht="10.5" customHeight="1">
      <c r="A552" s="48">
        <v>546</v>
      </c>
      <c r="B552" s="53" t="s">
        <v>400</v>
      </c>
      <c r="C552" s="1" t="s">
        <v>411</v>
      </c>
      <c r="D552" s="97">
        <v>1346.527554</v>
      </c>
      <c r="E552" s="97">
        <v>1382.674878</v>
      </c>
      <c r="F552" s="97">
        <v>1402.1057929999999</v>
      </c>
      <c r="G552" s="97">
        <v>1398.09</v>
      </c>
      <c r="H552" s="97">
        <v>1421.356092</v>
      </c>
      <c r="I552" s="97">
        <v>1414.389602</v>
      </c>
      <c r="J552" s="97">
        <v>1421.5806640000001</v>
      </c>
      <c r="K552" s="97">
        <v>1491.0573340000001</v>
      </c>
      <c r="L552" s="97">
        <v>1491.22252</v>
      </c>
      <c r="M552" s="177">
        <v>1495.764496</v>
      </c>
      <c r="N552" s="233">
        <v>1528.2872620000001</v>
      </c>
      <c r="O552" s="205">
        <v>1567.3583369999999</v>
      </c>
      <c r="P552" s="97">
        <v>1582.6986440000001</v>
      </c>
      <c r="Q552" s="97">
        <v>1586.3351829999999</v>
      </c>
      <c r="R552" s="97">
        <v>1588.4566709999999</v>
      </c>
      <c r="S552" s="97">
        <v>1598.735398</v>
      </c>
      <c r="T552" s="97">
        <v>1618.9686509999999</v>
      </c>
      <c r="U552" s="97">
        <v>1618.754103</v>
      </c>
      <c r="V552" s="97">
        <v>1609.4977690000001</v>
      </c>
      <c r="W552" s="97">
        <v>1622.1452180000001</v>
      </c>
      <c r="X552" s="97">
        <v>1623.9818379999999</v>
      </c>
      <c r="Y552" s="97">
        <v>1621.7494489999999</v>
      </c>
      <c r="Z552" s="97">
        <v>1635.8778010000001</v>
      </c>
      <c r="AA552" s="97">
        <v>1639.1615039999999</v>
      </c>
      <c r="AB552" s="97">
        <v>1645.8895130000001</v>
      </c>
      <c r="AC552" s="97">
        <v>1670.9437909999999</v>
      </c>
      <c r="AD552" s="97">
        <v>1669.1755929999999</v>
      </c>
      <c r="AE552" s="97">
        <v>1675.0528870000001</v>
      </c>
      <c r="AF552" s="97">
        <v>1682.7</v>
      </c>
      <c r="AG552" s="97">
        <v>1682.01</v>
      </c>
      <c r="AH552" s="99">
        <v>1851.324098</v>
      </c>
      <c r="AI552" s="99">
        <v>1844.9698669999998</v>
      </c>
      <c r="AJ552" s="99">
        <v>1840.1436189999999</v>
      </c>
      <c r="AK552" s="99">
        <v>1842.314705</v>
      </c>
      <c r="AL552" s="99">
        <v>1853.0710279999998</v>
      </c>
      <c r="AM552" s="99"/>
      <c r="AN552" s="98"/>
      <c r="AO552" s="98"/>
      <c r="AP552" s="98"/>
      <c r="AQ552" s="124" t="s">
        <v>411</v>
      </c>
      <c r="AR552" s="124" t="s">
        <v>526</v>
      </c>
      <c r="AS552" s="72" t="s">
        <v>397</v>
      </c>
      <c r="AT552" s="72" t="s">
        <v>546</v>
      </c>
    </row>
    <row r="553" spans="1:46" s="96" customFormat="1" ht="11.1" customHeight="1">
      <c r="A553" s="48">
        <v>547</v>
      </c>
      <c r="B553" s="53" t="s">
        <v>400</v>
      </c>
      <c r="C553" s="1" t="s">
        <v>412</v>
      </c>
      <c r="D553" s="97">
        <v>2.8465259999999999</v>
      </c>
      <c r="E553" s="97">
        <v>4.0234199999999998</v>
      </c>
      <c r="F553" s="97">
        <v>3.8084030000000002</v>
      </c>
      <c r="G553" s="97">
        <v>3.9497360000000001</v>
      </c>
      <c r="H553" s="97">
        <v>4.4576640000000003</v>
      </c>
      <c r="I553" s="97">
        <v>4.4598009999999997</v>
      </c>
      <c r="J553" s="97">
        <v>4.83962</v>
      </c>
      <c r="K553" s="97">
        <v>6.3360029999999998</v>
      </c>
      <c r="L553" s="97">
        <v>6.5989599999999999</v>
      </c>
      <c r="M553" s="177">
        <v>6.8838939999999997</v>
      </c>
      <c r="N553" s="233">
        <v>6.7749870000000003</v>
      </c>
      <c r="O553" s="205">
        <v>6.8178960000000002</v>
      </c>
      <c r="P553" s="97">
        <v>6.9950299999999999</v>
      </c>
      <c r="Q553" s="97">
        <v>7.1191839999999997</v>
      </c>
      <c r="R553" s="97">
        <v>7.1218919999999999</v>
      </c>
      <c r="S553" s="97">
        <v>7.0910650000000004</v>
      </c>
      <c r="T553" s="97">
        <v>7.0914210000000004</v>
      </c>
      <c r="U553" s="97">
        <v>7.0434919999999996</v>
      </c>
      <c r="V553" s="97">
        <v>7.0355059999999998</v>
      </c>
      <c r="W553" s="97">
        <v>7.0442119999999999</v>
      </c>
      <c r="X553" s="97">
        <v>7.0439790000000002</v>
      </c>
      <c r="Y553" s="97">
        <v>7.0431679999999997</v>
      </c>
      <c r="Z553" s="97">
        <v>7.3240100000000004</v>
      </c>
      <c r="AA553" s="97">
        <v>7.5909230000000001</v>
      </c>
      <c r="AB553" s="97">
        <v>7.8618769999999998</v>
      </c>
      <c r="AC553" s="97">
        <v>7.1878669999999998</v>
      </c>
      <c r="AD553" s="97">
        <v>7.3110470000000003</v>
      </c>
      <c r="AE553" s="97">
        <v>7.2277969999999998</v>
      </c>
      <c r="AF553" s="97">
        <v>7.2277969999999998</v>
      </c>
      <c r="AG553" s="97">
        <v>7.2277969999999998</v>
      </c>
      <c r="AH553" s="100"/>
      <c r="AI553" s="100"/>
      <c r="AJ553" s="100"/>
      <c r="AK553" s="100"/>
      <c r="AL553" s="100"/>
      <c r="AM553" s="97"/>
      <c r="AN553" s="53"/>
      <c r="AO553" s="53"/>
      <c r="AP553" s="53"/>
      <c r="AQ553" s="123" t="s">
        <v>412</v>
      </c>
      <c r="AR553" s="123" t="s">
        <v>526</v>
      </c>
      <c r="AS553" s="71" t="s">
        <v>397</v>
      </c>
      <c r="AT553" s="71" t="s">
        <v>543</v>
      </c>
    </row>
    <row r="554" spans="1:46" s="96" customFormat="1" ht="11.1" customHeight="1">
      <c r="A554" s="48">
        <v>548</v>
      </c>
      <c r="B554" s="53" t="s">
        <v>400</v>
      </c>
      <c r="C554" s="1" t="s">
        <v>413</v>
      </c>
      <c r="D554" s="97">
        <v>68.975753999999995</v>
      </c>
      <c r="E554" s="97">
        <v>71.353097000000005</v>
      </c>
      <c r="F554" s="97">
        <v>70.380882</v>
      </c>
      <c r="G554" s="97">
        <v>68.804989000000006</v>
      </c>
      <c r="H554" s="97">
        <v>68.551520999999994</v>
      </c>
      <c r="I554" s="97">
        <v>66.805704000000006</v>
      </c>
      <c r="J554" s="97">
        <v>65.615302</v>
      </c>
      <c r="K554" s="97">
        <v>66.123462000000004</v>
      </c>
      <c r="L554" s="97">
        <v>65.230560999999994</v>
      </c>
      <c r="M554" s="177">
        <v>62.933700000000002</v>
      </c>
      <c r="N554" s="233">
        <v>61.174104</v>
      </c>
      <c r="O554" s="205">
        <v>79.286721999999997</v>
      </c>
      <c r="P554" s="97">
        <v>63.203386000000002</v>
      </c>
      <c r="Q554" s="97">
        <v>62.904972000000001</v>
      </c>
      <c r="R554" s="97">
        <v>61.953439000000003</v>
      </c>
      <c r="S554" s="97">
        <v>61.221544000000002</v>
      </c>
      <c r="T554" s="97">
        <v>61.245266000000001</v>
      </c>
      <c r="U554" s="97">
        <v>60.316589</v>
      </c>
      <c r="V554" s="97">
        <v>60.387555999999996</v>
      </c>
      <c r="W554" s="97">
        <v>60.769514000000001</v>
      </c>
      <c r="X554" s="97">
        <v>60.699129999999997</v>
      </c>
      <c r="Y554" s="97">
        <v>60.310785000000003</v>
      </c>
      <c r="Z554" s="97">
        <v>60.359954999999999</v>
      </c>
      <c r="AA554" s="97">
        <v>59.619011</v>
      </c>
      <c r="AB554" s="97">
        <v>59.517161999999999</v>
      </c>
      <c r="AC554" s="97">
        <v>59.889395</v>
      </c>
      <c r="AD554" s="97">
        <v>60.786199000000003</v>
      </c>
      <c r="AE554" s="97">
        <v>61.417918</v>
      </c>
      <c r="AF554" s="97">
        <v>61.417918</v>
      </c>
      <c r="AG554" s="97">
        <v>61.417918</v>
      </c>
      <c r="AH554" s="100"/>
      <c r="AI554" s="100"/>
      <c r="AJ554" s="100"/>
      <c r="AK554" s="100"/>
      <c r="AL554" s="100"/>
      <c r="AM554" s="97"/>
      <c r="AN554" s="53"/>
      <c r="AO554" s="53"/>
      <c r="AP554" s="53"/>
      <c r="AQ554" s="123" t="s">
        <v>413</v>
      </c>
      <c r="AR554" s="123" t="s">
        <v>526</v>
      </c>
      <c r="AS554" s="71" t="s">
        <v>397</v>
      </c>
      <c r="AT554" s="71" t="s">
        <v>543</v>
      </c>
    </row>
    <row r="555" spans="1:46" s="96" customFormat="1" ht="11.1" customHeight="1">
      <c r="A555" s="48">
        <v>549</v>
      </c>
      <c r="B555" s="53" t="s">
        <v>400</v>
      </c>
      <c r="C555" s="1" t="s">
        <v>414</v>
      </c>
      <c r="D555" s="97">
        <v>35.795456000000001</v>
      </c>
      <c r="E555" s="97">
        <v>39.184843999999998</v>
      </c>
      <c r="F555" s="97">
        <v>41.52364</v>
      </c>
      <c r="G555" s="97">
        <v>42.375332</v>
      </c>
      <c r="H555" s="97">
        <v>48.731991000000001</v>
      </c>
      <c r="I555" s="97">
        <v>49.351877999999999</v>
      </c>
      <c r="J555" s="97">
        <v>49.656325000000002</v>
      </c>
      <c r="K555" s="97">
        <v>58.289977999999998</v>
      </c>
      <c r="L555" s="97">
        <v>71.781906000000006</v>
      </c>
      <c r="M555" s="177">
        <v>75.452192999999994</v>
      </c>
      <c r="N555" s="233">
        <v>79.908901999999998</v>
      </c>
      <c r="O555" s="205">
        <v>85.271738999999997</v>
      </c>
      <c r="P555" s="97">
        <v>88.292505000000006</v>
      </c>
      <c r="Q555" s="97">
        <v>94.775424999999998</v>
      </c>
      <c r="R555" s="97">
        <v>100.64273</v>
      </c>
      <c r="S555" s="97">
        <v>104.672608</v>
      </c>
      <c r="T555" s="97">
        <v>106.395566</v>
      </c>
      <c r="U555" s="97">
        <v>107.203142</v>
      </c>
      <c r="V555" s="97">
        <v>108.934326</v>
      </c>
      <c r="W555" s="97">
        <v>111.790797</v>
      </c>
      <c r="X555" s="97">
        <v>112.352971</v>
      </c>
      <c r="Y555" s="97">
        <v>112.968323</v>
      </c>
      <c r="Z555" s="97">
        <v>113.717805</v>
      </c>
      <c r="AA555" s="97">
        <v>113.202015</v>
      </c>
      <c r="AB555" s="97">
        <v>111.858317</v>
      </c>
      <c r="AC555" s="97">
        <v>116.51252599999999</v>
      </c>
      <c r="AD555" s="97">
        <v>116.473395</v>
      </c>
      <c r="AE555" s="97">
        <v>119.664697</v>
      </c>
      <c r="AF555" s="97">
        <v>119.664697</v>
      </c>
      <c r="AG555" s="97">
        <v>119.664697</v>
      </c>
      <c r="AH555" s="100"/>
      <c r="AI555" s="100"/>
      <c r="AJ555" s="100"/>
      <c r="AK555" s="100"/>
      <c r="AL555" s="100"/>
      <c r="AM555" s="97"/>
      <c r="AN555" s="53"/>
      <c r="AO555" s="53"/>
      <c r="AP555" s="53"/>
      <c r="AQ555" s="123" t="s">
        <v>414</v>
      </c>
      <c r="AR555" s="123" t="s">
        <v>526</v>
      </c>
      <c r="AS555" s="71" t="s">
        <v>397</v>
      </c>
      <c r="AT555" s="71" t="s">
        <v>543</v>
      </c>
    </row>
    <row r="556" spans="1:46" s="96" customFormat="1" ht="11.1" customHeight="1">
      <c r="A556" s="48">
        <v>550</v>
      </c>
      <c r="B556" s="53" t="s">
        <v>400</v>
      </c>
      <c r="C556" s="1" t="s">
        <v>415</v>
      </c>
      <c r="D556" s="97"/>
      <c r="E556" s="97"/>
      <c r="F556" s="97"/>
      <c r="G556" s="97"/>
      <c r="H556" s="97"/>
      <c r="I556" s="97"/>
      <c r="J556" s="97"/>
      <c r="K556" s="97"/>
      <c r="L556" s="100"/>
      <c r="M556" s="178"/>
      <c r="N556" s="234"/>
      <c r="O556" s="206"/>
      <c r="P556" s="100"/>
      <c r="Q556" s="100"/>
      <c r="R556" s="100"/>
      <c r="S556" s="100"/>
      <c r="T556" s="100"/>
      <c r="U556" s="100"/>
      <c r="V556" s="100"/>
      <c r="W556" s="100"/>
      <c r="X556" s="97">
        <v>4.72</v>
      </c>
      <c r="Y556" s="97">
        <v>4.29</v>
      </c>
      <c r="Z556" s="97">
        <v>4.12</v>
      </c>
      <c r="AA556" s="97">
        <v>3.87</v>
      </c>
      <c r="AB556" s="97">
        <v>2.83</v>
      </c>
      <c r="AC556" s="97">
        <v>2.59</v>
      </c>
      <c r="AD556" s="97">
        <v>2.37</v>
      </c>
      <c r="AE556" s="97">
        <v>2.16</v>
      </c>
      <c r="AF556" s="97">
        <v>2.16</v>
      </c>
      <c r="AG556" s="97">
        <v>2.16</v>
      </c>
      <c r="AH556" s="100"/>
      <c r="AI556" s="100"/>
      <c r="AJ556" s="100"/>
      <c r="AK556" s="100"/>
      <c r="AL556" s="100"/>
      <c r="AM556" s="97"/>
      <c r="AN556" s="53"/>
      <c r="AO556" s="53"/>
      <c r="AP556" s="53"/>
      <c r="AQ556" s="123" t="s">
        <v>415</v>
      </c>
      <c r="AR556" s="123" t="s">
        <v>526</v>
      </c>
      <c r="AS556" s="71" t="s">
        <v>397</v>
      </c>
      <c r="AT556" s="71" t="s">
        <v>543</v>
      </c>
    </row>
    <row r="557" spans="1:46" s="96" customFormat="1" ht="11.1" customHeight="1">
      <c r="A557" s="48">
        <v>551</v>
      </c>
      <c r="B557" s="53" t="s">
        <v>400</v>
      </c>
      <c r="C557" s="1" t="s">
        <v>416</v>
      </c>
      <c r="D557" s="97">
        <v>1899.63</v>
      </c>
      <c r="E557" s="97">
        <v>1899.63</v>
      </c>
      <c r="F557" s="97">
        <v>1899.63</v>
      </c>
      <c r="G557" s="97">
        <v>1859.74</v>
      </c>
      <c r="H557" s="97">
        <v>1859.74</v>
      </c>
      <c r="I557" s="97">
        <v>1859.74</v>
      </c>
      <c r="J557" s="97">
        <v>1876.05</v>
      </c>
      <c r="K557" s="97">
        <v>1876.05</v>
      </c>
      <c r="L557" s="97">
        <v>1817.55</v>
      </c>
      <c r="M557" s="177">
        <v>1817.44</v>
      </c>
      <c r="N557" s="233">
        <v>1817.44</v>
      </c>
      <c r="O557" s="205">
        <v>1817.44</v>
      </c>
      <c r="P557" s="97">
        <v>1817.44</v>
      </c>
      <c r="Q557" s="97">
        <v>1711.98</v>
      </c>
      <c r="R557" s="97">
        <v>1711.99</v>
      </c>
      <c r="S557" s="97">
        <v>1711.99</v>
      </c>
      <c r="T557" s="97">
        <v>1711.99</v>
      </c>
      <c r="U557" s="97">
        <v>1711.99</v>
      </c>
      <c r="V557" s="97">
        <v>1711.99</v>
      </c>
      <c r="W557" s="97">
        <v>1711.99</v>
      </c>
      <c r="X557" s="97">
        <v>1711.99</v>
      </c>
      <c r="Y557" s="97">
        <v>1711.99</v>
      </c>
      <c r="Z557" s="97">
        <v>1711.99</v>
      </c>
      <c r="AA557" s="97">
        <v>1711.99</v>
      </c>
      <c r="AB557" s="97">
        <v>1711.99</v>
      </c>
      <c r="AC557" s="97">
        <v>1711.99</v>
      </c>
      <c r="AD557" s="97">
        <v>1711.99</v>
      </c>
      <c r="AE557" s="97">
        <v>1711.99</v>
      </c>
      <c r="AF557" s="97">
        <v>1711.99</v>
      </c>
      <c r="AG557" s="97">
        <v>1711.99</v>
      </c>
      <c r="AH557" s="97">
        <v>1711.99</v>
      </c>
      <c r="AI557" s="97">
        <v>1711.99</v>
      </c>
      <c r="AJ557" s="97">
        <v>1711.99</v>
      </c>
      <c r="AK557" s="97">
        <v>1711.99</v>
      </c>
      <c r="AL557" s="97">
        <v>1711.99</v>
      </c>
      <c r="AM557" s="97">
        <v>1711.99</v>
      </c>
      <c r="AN557" s="53"/>
      <c r="AO557" s="53"/>
      <c r="AP557" s="53"/>
      <c r="AQ557" s="123" t="s">
        <v>416</v>
      </c>
      <c r="AR557" s="123" t="s">
        <v>526</v>
      </c>
      <c r="AS557" s="71" t="s">
        <v>397</v>
      </c>
      <c r="AT557" s="71" t="s">
        <v>422</v>
      </c>
    </row>
    <row r="558" spans="1:46" s="96" customFormat="1" ht="11.1" customHeight="1">
      <c r="A558" s="48">
        <v>552</v>
      </c>
      <c r="B558" s="53" t="s">
        <v>400</v>
      </c>
      <c r="C558" s="1" t="s">
        <v>398</v>
      </c>
      <c r="D558" s="53">
        <v>7</v>
      </c>
      <c r="E558" s="53">
        <v>7</v>
      </c>
      <c r="F558" s="53">
        <v>7</v>
      </c>
      <c r="G558" s="53">
        <v>7</v>
      </c>
      <c r="H558" s="53">
        <v>7</v>
      </c>
      <c r="I558" s="53">
        <v>7</v>
      </c>
      <c r="J558" s="108">
        <v>7</v>
      </c>
      <c r="K558" s="108">
        <v>7</v>
      </c>
      <c r="L558" s="108">
        <v>8</v>
      </c>
      <c r="M558" s="180">
        <v>8</v>
      </c>
      <c r="N558" s="235">
        <v>8</v>
      </c>
      <c r="O558" s="208">
        <v>8</v>
      </c>
      <c r="P558" s="108">
        <v>8</v>
      </c>
      <c r="Q558" s="108">
        <v>8</v>
      </c>
      <c r="R558" s="108">
        <v>8</v>
      </c>
      <c r="S558" s="108">
        <v>8</v>
      </c>
      <c r="T558" s="108">
        <v>8</v>
      </c>
      <c r="U558" s="108">
        <v>8</v>
      </c>
      <c r="V558" s="108">
        <v>8</v>
      </c>
      <c r="W558" s="108">
        <v>8</v>
      </c>
      <c r="X558" s="108">
        <v>8</v>
      </c>
      <c r="Y558" s="108">
        <v>8</v>
      </c>
      <c r="Z558" s="108">
        <v>8</v>
      </c>
      <c r="AA558" s="108">
        <v>8</v>
      </c>
      <c r="AB558" s="108">
        <v>8</v>
      </c>
      <c r="AC558" s="108">
        <v>8</v>
      </c>
      <c r="AD558" s="108">
        <v>8</v>
      </c>
      <c r="AE558" s="108">
        <v>8</v>
      </c>
      <c r="AF558" s="108">
        <v>8</v>
      </c>
      <c r="AG558" s="108">
        <v>8</v>
      </c>
      <c r="AH558" s="108">
        <v>8</v>
      </c>
      <c r="AI558" s="108">
        <v>8</v>
      </c>
      <c r="AJ558" s="108">
        <v>8</v>
      </c>
      <c r="AK558" s="108">
        <v>8</v>
      </c>
      <c r="AL558" s="108">
        <v>8</v>
      </c>
      <c r="AM558" s="108">
        <v>8</v>
      </c>
      <c r="AN558" s="53"/>
      <c r="AO558" s="53"/>
      <c r="AP558" s="53"/>
      <c r="AQ558" s="46" t="s">
        <v>398</v>
      </c>
      <c r="AR558" s="46" t="s">
        <v>526</v>
      </c>
      <c r="AS558" s="71" t="s">
        <v>397</v>
      </c>
      <c r="AT558" s="71"/>
    </row>
    <row r="559" spans="1:46" s="96" customFormat="1" ht="11.1" customHeight="1">
      <c r="A559" s="48">
        <v>553</v>
      </c>
      <c r="B559" s="53" t="s">
        <v>400</v>
      </c>
      <c r="C559" s="1" t="s">
        <v>417</v>
      </c>
      <c r="D559" s="97">
        <v>1248.0899999999999</v>
      </c>
      <c r="E559" s="97">
        <v>1248.0899999999999</v>
      </c>
      <c r="F559" s="97">
        <v>1248.0899999999999</v>
      </c>
      <c r="G559" s="97">
        <v>1208.2</v>
      </c>
      <c r="H559" s="97">
        <v>1208.2</v>
      </c>
      <c r="I559" s="97">
        <v>1208.2</v>
      </c>
      <c r="J559" s="97">
        <v>1224.51</v>
      </c>
      <c r="K559" s="97">
        <v>1224.51</v>
      </c>
      <c r="L559" s="97">
        <v>1165.9000000000001</v>
      </c>
      <c r="M559" s="177">
        <v>1165.9000000000001</v>
      </c>
      <c r="N559" s="233">
        <v>1165.9000000000001</v>
      </c>
      <c r="O559" s="205">
        <v>1165.9000000000001</v>
      </c>
      <c r="P559" s="97">
        <v>1165.9000000000001</v>
      </c>
      <c r="Q559" s="97">
        <v>1060.44</v>
      </c>
      <c r="R559" s="97">
        <v>1060.44</v>
      </c>
      <c r="S559" s="97">
        <v>1060.44</v>
      </c>
      <c r="T559" s="97">
        <v>1060.44</v>
      </c>
      <c r="U559" s="97">
        <v>1060.44</v>
      </c>
      <c r="V559" s="97">
        <v>1060.44</v>
      </c>
      <c r="W559" s="97">
        <v>1060.44</v>
      </c>
      <c r="X559" s="97">
        <v>1060.44</v>
      </c>
      <c r="Y559" s="97">
        <v>1060.44</v>
      </c>
      <c r="Z559" s="97">
        <v>1060.44</v>
      </c>
      <c r="AA559" s="97">
        <v>1060.44</v>
      </c>
      <c r="AB559" s="97">
        <v>1060.44</v>
      </c>
      <c r="AC559" s="97">
        <v>1060.44</v>
      </c>
      <c r="AD559" s="97">
        <v>1060.44</v>
      </c>
      <c r="AE559" s="97">
        <v>1060.44</v>
      </c>
      <c r="AF559" s="97">
        <v>1060.44</v>
      </c>
      <c r="AG559" s="97">
        <v>1060.44</v>
      </c>
      <c r="AH559" s="97">
        <v>1060.44</v>
      </c>
      <c r="AI559" s="97">
        <v>1060.44</v>
      </c>
      <c r="AJ559" s="97">
        <v>1060.44</v>
      </c>
      <c r="AK559" s="97">
        <v>1060.44</v>
      </c>
      <c r="AL559" s="97">
        <v>1060.44</v>
      </c>
      <c r="AM559" s="97">
        <v>1060.44</v>
      </c>
      <c r="AN559" s="53"/>
      <c r="AO559" s="53"/>
      <c r="AP559" s="53"/>
      <c r="AQ559" s="46" t="s">
        <v>417</v>
      </c>
      <c r="AR559" s="46" t="s">
        <v>526</v>
      </c>
      <c r="AS559" s="71" t="s">
        <v>397</v>
      </c>
      <c r="AT559" s="71"/>
    </row>
    <row r="560" spans="1:46" s="96" customFormat="1" ht="11.1" customHeight="1">
      <c r="A560" s="48">
        <v>554</v>
      </c>
      <c r="B560" s="53" t="s">
        <v>400</v>
      </c>
      <c r="C560" s="1" t="s">
        <v>418</v>
      </c>
      <c r="D560" s="97">
        <v>9.7899999999999991</v>
      </c>
      <c r="E560" s="97">
        <v>9.7899999999999991</v>
      </c>
      <c r="F560" s="97">
        <v>9.7899999999999991</v>
      </c>
      <c r="G560" s="97">
        <v>9.7899999999999991</v>
      </c>
      <c r="H560" s="97">
        <v>9.7899999999999991</v>
      </c>
      <c r="I560" s="97">
        <v>9.7899999999999991</v>
      </c>
      <c r="J560" s="97">
        <v>9.7899999999999991</v>
      </c>
      <c r="K560" s="97">
        <v>9.7899999999999991</v>
      </c>
      <c r="L560" s="97">
        <v>9.7899999999999991</v>
      </c>
      <c r="M560" s="177">
        <v>9.7899999999999991</v>
      </c>
      <c r="N560" s="233">
        <v>9.7899999999999991</v>
      </c>
      <c r="O560" s="205">
        <v>9.7899999999999991</v>
      </c>
      <c r="P560" s="97">
        <v>9.7899999999999991</v>
      </c>
      <c r="Q560" s="97">
        <v>9.7899999999999991</v>
      </c>
      <c r="R560" s="97">
        <v>9.8000000000000007</v>
      </c>
      <c r="S560" s="97">
        <v>9.8000000000000007</v>
      </c>
      <c r="T560" s="97">
        <v>9.8000000000000007</v>
      </c>
      <c r="U560" s="97">
        <v>9.8000000000000007</v>
      </c>
      <c r="V560" s="97">
        <v>9.8000000000000007</v>
      </c>
      <c r="W560" s="97">
        <v>9.8000000000000007</v>
      </c>
      <c r="X560" s="97">
        <v>9.8000000000000007</v>
      </c>
      <c r="Y560" s="97">
        <v>9.8000000000000007</v>
      </c>
      <c r="Z560" s="97">
        <v>9.8000000000000007</v>
      </c>
      <c r="AA560" s="97">
        <v>9.8000000000000007</v>
      </c>
      <c r="AB560" s="97">
        <v>9.8000000000000007</v>
      </c>
      <c r="AC560" s="97">
        <v>9.8000000000000007</v>
      </c>
      <c r="AD560" s="97">
        <v>9.8000000000000007</v>
      </c>
      <c r="AE560" s="97">
        <v>9.8000000000000007</v>
      </c>
      <c r="AF560" s="97">
        <v>9.8000000000000007</v>
      </c>
      <c r="AG560" s="97">
        <v>9.8000000000000007</v>
      </c>
      <c r="AH560" s="97">
        <v>9.8000000000000007</v>
      </c>
      <c r="AI560" s="97">
        <v>9.8000000000000007</v>
      </c>
      <c r="AJ560" s="97">
        <v>9.8000000000000007</v>
      </c>
      <c r="AK560" s="97">
        <v>9.8000000000000007</v>
      </c>
      <c r="AL560" s="97">
        <v>148.82</v>
      </c>
      <c r="AM560" s="97">
        <v>148.82</v>
      </c>
      <c r="AN560" s="53"/>
      <c r="AO560" s="53"/>
      <c r="AP560" s="53"/>
      <c r="AQ560" s="123" t="s">
        <v>418</v>
      </c>
      <c r="AR560" s="123" t="s">
        <v>526</v>
      </c>
      <c r="AS560" s="71" t="s">
        <v>397</v>
      </c>
      <c r="AT560" s="71"/>
    </row>
    <row r="561" spans="1:46" s="96" customFormat="1" ht="11.1" customHeight="1">
      <c r="A561" s="48">
        <v>555</v>
      </c>
      <c r="B561" s="53" t="s">
        <v>400</v>
      </c>
      <c r="C561" s="1" t="s">
        <v>419</v>
      </c>
      <c r="D561" s="97">
        <v>641.75</v>
      </c>
      <c r="E561" s="97">
        <v>641.75</v>
      </c>
      <c r="F561" s="97">
        <v>641.75</v>
      </c>
      <c r="G561" s="97">
        <v>641.75</v>
      </c>
      <c r="H561" s="97">
        <v>641.75</v>
      </c>
      <c r="I561" s="97">
        <v>641.75</v>
      </c>
      <c r="J561" s="97">
        <v>641.75</v>
      </c>
      <c r="K561" s="97">
        <v>641.75</v>
      </c>
      <c r="L561" s="97">
        <v>641.75</v>
      </c>
      <c r="M561" s="177">
        <v>641.75</v>
      </c>
      <c r="N561" s="233">
        <v>641.75</v>
      </c>
      <c r="O561" s="205">
        <v>641.75</v>
      </c>
      <c r="P561" s="97">
        <v>641.75</v>
      </c>
      <c r="Q561" s="97">
        <v>641.75</v>
      </c>
      <c r="R561" s="97">
        <v>641.75</v>
      </c>
      <c r="S561" s="97">
        <v>641.75</v>
      </c>
      <c r="T561" s="97">
        <v>641.75</v>
      </c>
      <c r="U561" s="97">
        <v>641.75</v>
      </c>
      <c r="V561" s="97">
        <v>641.75</v>
      </c>
      <c r="W561" s="97">
        <v>641.75</v>
      </c>
      <c r="X561" s="97">
        <v>641.75</v>
      </c>
      <c r="Y561" s="97">
        <v>641.75</v>
      </c>
      <c r="Z561" s="97">
        <v>641.75</v>
      </c>
      <c r="AA561" s="97">
        <v>641.75</v>
      </c>
      <c r="AB561" s="97">
        <v>641.75</v>
      </c>
      <c r="AC561" s="97">
        <v>641.75</v>
      </c>
      <c r="AD561" s="97">
        <v>641.75</v>
      </c>
      <c r="AE561" s="97">
        <v>641.75</v>
      </c>
      <c r="AF561" s="97">
        <v>641.75</v>
      </c>
      <c r="AG561" s="97">
        <v>641.75</v>
      </c>
      <c r="AH561" s="97">
        <v>641.75</v>
      </c>
      <c r="AI561" s="97">
        <v>641.75</v>
      </c>
      <c r="AJ561" s="97">
        <v>641.75</v>
      </c>
      <c r="AK561" s="97">
        <v>641.75</v>
      </c>
      <c r="AL561" s="97">
        <v>502.73</v>
      </c>
      <c r="AM561" s="97">
        <v>502.73</v>
      </c>
      <c r="AN561" s="53"/>
      <c r="AO561" s="53"/>
      <c r="AP561" s="53"/>
      <c r="AQ561" s="123" t="s">
        <v>419</v>
      </c>
      <c r="AR561" s="123" t="s">
        <v>526</v>
      </c>
      <c r="AS561" s="71" t="s">
        <v>397</v>
      </c>
      <c r="AT561" s="71"/>
    </row>
    <row r="562" spans="1:46" s="96" customFormat="1" ht="11.1" customHeight="1">
      <c r="A562" s="48">
        <v>556</v>
      </c>
      <c r="B562" s="53" t="s">
        <v>399</v>
      </c>
      <c r="C562" s="1" t="s">
        <v>527</v>
      </c>
      <c r="D562" s="97">
        <v>377708.09</v>
      </c>
      <c r="E562" s="97">
        <v>377727.57</v>
      </c>
      <c r="F562" s="97">
        <v>377748.43</v>
      </c>
      <c r="G562" s="97">
        <v>377765.27</v>
      </c>
      <c r="H562" s="97">
        <v>377780.55</v>
      </c>
      <c r="I562" s="97">
        <v>377801.14</v>
      </c>
      <c r="J562" s="97">
        <v>377815.02</v>
      </c>
      <c r="K562" s="97">
        <v>377835.24</v>
      </c>
      <c r="L562" s="97">
        <v>377719.76</v>
      </c>
      <c r="M562" s="177">
        <v>377727.37</v>
      </c>
      <c r="N562" s="233">
        <v>377737.11</v>
      </c>
      <c r="O562" s="205">
        <v>377750.28</v>
      </c>
      <c r="P562" s="97">
        <v>377800.43</v>
      </c>
      <c r="Q562" s="97">
        <v>377812.09</v>
      </c>
      <c r="R562" s="97">
        <v>377818.86</v>
      </c>
      <c r="S562" s="97">
        <v>377829.41</v>
      </c>
      <c r="T562" s="97">
        <v>377836.89</v>
      </c>
      <c r="U562" s="97">
        <v>377846.58</v>
      </c>
      <c r="V562" s="97">
        <v>377854.64</v>
      </c>
      <c r="W562" s="97">
        <v>377863.66</v>
      </c>
      <c r="X562" s="97">
        <v>377873.06</v>
      </c>
      <c r="Y562" s="97">
        <v>377880.25</v>
      </c>
      <c r="Z562" s="97">
        <v>377887.25</v>
      </c>
      <c r="AA562" s="97">
        <v>377899.2</v>
      </c>
      <c r="AB562" s="97">
        <v>377906.97</v>
      </c>
      <c r="AC562" s="97">
        <v>377914.78</v>
      </c>
      <c r="AD562" s="97">
        <v>377923.14</v>
      </c>
      <c r="AE562" s="97">
        <v>377929.99</v>
      </c>
      <c r="AF562" s="97">
        <v>377943.57</v>
      </c>
      <c r="AG562" s="97">
        <v>377946.51</v>
      </c>
      <c r="AH562" s="97">
        <v>377950.1</v>
      </c>
      <c r="AI562" s="97">
        <v>377954.84</v>
      </c>
      <c r="AJ562" s="97">
        <v>377959.91</v>
      </c>
      <c r="AK562" s="97">
        <v>377961.73</v>
      </c>
      <c r="AL562" s="97">
        <v>377972.28</v>
      </c>
      <c r="AM562" s="97">
        <v>377970.75</v>
      </c>
      <c r="AN562" s="53"/>
      <c r="AO562" s="53"/>
      <c r="AP562" s="53"/>
      <c r="AQ562" s="46" t="s">
        <v>527</v>
      </c>
      <c r="AR562" s="46" t="s">
        <v>440</v>
      </c>
      <c r="AS562" s="71" t="s">
        <v>397</v>
      </c>
      <c r="AT562" s="71"/>
    </row>
    <row r="563" spans="1:46" s="96" customFormat="1" ht="11.1" customHeight="1">
      <c r="A563" s="48">
        <v>557</v>
      </c>
      <c r="B563" s="53" t="s">
        <v>399</v>
      </c>
      <c r="C563" s="1" t="s">
        <v>528</v>
      </c>
      <c r="D563" s="97">
        <v>372712.1</v>
      </c>
      <c r="E563" s="97">
        <v>372731.58</v>
      </c>
      <c r="F563" s="97">
        <v>372752.44</v>
      </c>
      <c r="G563" s="97">
        <v>372769.28000000003</v>
      </c>
      <c r="H563" s="97">
        <v>372784.56</v>
      </c>
      <c r="I563" s="97">
        <v>372805.15</v>
      </c>
      <c r="J563" s="97">
        <v>372819.03</v>
      </c>
      <c r="K563" s="97">
        <v>372839.25</v>
      </c>
      <c r="L563" s="97">
        <v>372723.77</v>
      </c>
      <c r="M563" s="177">
        <v>372731.38</v>
      </c>
      <c r="N563" s="233">
        <v>372741.12</v>
      </c>
      <c r="O563" s="205">
        <v>372754.29</v>
      </c>
      <c r="P563" s="97">
        <v>372764.06</v>
      </c>
      <c r="Q563" s="97">
        <v>372775.72</v>
      </c>
      <c r="R563" s="97">
        <v>372782.49</v>
      </c>
      <c r="S563" s="97">
        <v>372793.04</v>
      </c>
      <c r="T563" s="97">
        <v>372800.52</v>
      </c>
      <c r="U563" s="97">
        <v>372810.21</v>
      </c>
      <c r="V563" s="97">
        <v>372818.27</v>
      </c>
      <c r="W563" s="97">
        <v>372827.29</v>
      </c>
      <c r="X563" s="97">
        <v>372836.69</v>
      </c>
      <c r="Y563" s="97">
        <v>372843.88</v>
      </c>
      <c r="Z563" s="97">
        <v>372850.88</v>
      </c>
      <c r="AA563" s="97">
        <v>372862.83</v>
      </c>
      <c r="AB563" s="97">
        <v>372870.6</v>
      </c>
      <c r="AC563" s="97">
        <v>372878.41</v>
      </c>
      <c r="AD563" s="97">
        <v>372886.77</v>
      </c>
      <c r="AE563" s="97">
        <v>372893.62</v>
      </c>
      <c r="AF563" s="97">
        <v>372907.22</v>
      </c>
      <c r="AG563" s="97">
        <v>372910.16</v>
      </c>
      <c r="AH563" s="97">
        <v>372913.75</v>
      </c>
      <c r="AI563" s="97">
        <v>372918.49</v>
      </c>
      <c r="AJ563" s="97">
        <v>372923.56</v>
      </c>
      <c r="AK563" s="97">
        <v>372925.38</v>
      </c>
      <c r="AL563" s="97">
        <v>372969.02</v>
      </c>
      <c r="AM563" s="97">
        <v>372967.49</v>
      </c>
      <c r="AN563" s="53"/>
      <c r="AO563" s="53"/>
      <c r="AP563" s="53"/>
      <c r="AQ563" s="46" t="s">
        <v>528</v>
      </c>
      <c r="AR563" s="46" t="s">
        <v>440</v>
      </c>
      <c r="AS563" s="71" t="s">
        <v>397</v>
      </c>
      <c r="AT563" s="71"/>
    </row>
    <row r="564" spans="1:46" s="96" customFormat="1" ht="11.1" customHeight="1">
      <c r="A564" s="48">
        <v>558</v>
      </c>
      <c r="B564" s="53" t="s">
        <v>399</v>
      </c>
      <c r="C564" s="1" t="s">
        <v>401</v>
      </c>
      <c r="D564" s="97">
        <v>118419.62</v>
      </c>
      <c r="E564" s="97">
        <v>118458.82</v>
      </c>
      <c r="F564" s="97">
        <v>118480.5</v>
      </c>
      <c r="G564" s="97">
        <v>119421.58</v>
      </c>
      <c r="H564" s="97">
        <v>119437.6</v>
      </c>
      <c r="I564" s="97">
        <v>119458.19</v>
      </c>
      <c r="J564" s="97">
        <v>119472.57</v>
      </c>
      <c r="K564" s="97">
        <v>119492.79</v>
      </c>
      <c r="L564" s="97">
        <v>120148.24</v>
      </c>
      <c r="M564" s="177">
        <v>119366.33</v>
      </c>
      <c r="N564" s="233">
        <v>120166.34</v>
      </c>
      <c r="O564" s="205">
        <v>120178.29</v>
      </c>
      <c r="P564" s="97">
        <v>120187.47</v>
      </c>
      <c r="Q564" s="97">
        <v>120199.14</v>
      </c>
      <c r="R564" s="97">
        <v>120206.25</v>
      </c>
      <c r="S564" s="97">
        <v>120216.86</v>
      </c>
      <c r="T564" s="97">
        <v>120224.3</v>
      </c>
      <c r="U564" s="97">
        <v>120233.99</v>
      </c>
      <c r="V564" s="97">
        <v>120242.09</v>
      </c>
      <c r="W564" s="97">
        <v>120251.12</v>
      </c>
      <c r="X564" s="97">
        <v>121343.23</v>
      </c>
      <c r="Y564" s="97">
        <v>121350.43</v>
      </c>
      <c r="Z564" s="97">
        <v>121357.03</v>
      </c>
      <c r="AA564" s="97">
        <v>121368.59</v>
      </c>
      <c r="AB564" s="97">
        <v>121376.38</v>
      </c>
      <c r="AC564" s="97">
        <v>121384.07</v>
      </c>
      <c r="AD564" s="97">
        <v>121392.45</v>
      </c>
      <c r="AE564" s="97">
        <v>121399.3</v>
      </c>
      <c r="AF564" s="97">
        <v>121412.9</v>
      </c>
      <c r="AG564" s="97">
        <v>121415.84</v>
      </c>
      <c r="AH564" s="97">
        <v>122146.58</v>
      </c>
      <c r="AI564" s="97">
        <v>122151.33</v>
      </c>
      <c r="AJ564" s="97">
        <v>122156.43</v>
      </c>
      <c r="AK564" s="97">
        <v>122158.25</v>
      </c>
      <c r="AL564" s="97">
        <v>122203.88</v>
      </c>
      <c r="AM564" s="97">
        <v>122630.69</v>
      </c>
      <c r="AN564" s="53"/>
      <c r="AO564" s="53"/>
      <c r="AP564" s="53"/>
      <c r="AQ564" s="123" t="s">
        <v>401</v>
      </c>
      <c r="AR564" s="123" t="s">
        <v>440</v>
      </c>
      <c r="AS564" s="71" t="s">
        <v>397</v>
      </c>
      <c r="AT564" s="71"/>
    </row>
    <row r="565" spans="1:46" s="96" customFormat="1" ht="11.1" customHeight="1">
      <c r="A565" s="48">
        <v>559</v>
      </c>
      <c r="B565" s="53" t="s">
        <v>399</v>
      </c>
      <c r="C565" s="1" t="s">
        <v>402</v>
      </c>
      <c r="D565" s="97"/>
      <c r="E565" s="97"/>
      <c r="F565" s="97"/>
      <c r="G565" s="97"/>
      <c r="H565" s="97"/>
      <c r="I565" s="97"/>
      <c r="J565" s="97"/>
      <c r="K565" s="97"/>
      <c r="L565" s="100"/>
      <c r="M565" s="178"/>
      <c r="N565" s="233">
        <v>2311.96</v>
      </c>
      <c r="O565" s="205">
        <v>2313.1799999999998</v>
      </c>
      <c r="P565" s="97">
        <v>2313.77</v>
      </c>
      <c r="Q565" s="97">
        <v>2313.7600000000002</v>
      </c>
      <c r="R565" s="97">
        <v>2313.42</v>
      </c>
      <c r="S565" s="97">
        <v>2313.36</v>
      </c>
      <c r="T565" s="97">
        <v>2313.4</v>
      </c>
      <c r="U565" s="97">
        <v>2313.4</v>
      </c>
      <c r="V565" s="97">
        <v>2313.36</v>
      </c>
      <c r="W565" s="97">
        <v>2313.35</v>
      </c>
      <c r="X565" s="97">
        <v>2313.29</v>
      </c>
      <c r="Y565" s="97">
        <v>2313.2800000000002</v>
      </c>
      <c r="Z565" s="97">
        <v>2313.6799999999998</v>
      </c>
      <c r="AA565" s="97">
        <v>2314.0700000000002</v>
      </c>
      <c r="AB565" s="97">
        <v>2314.0500000000002</v>
      </c>
      <c r="AC565" s="97">
        <v>2314.17</v>
      </c>
      <c r="AD565" s="97">
        <v>2314.15</v>
      </c>
      <c r="AE565" s="97">
        <v>2314.15</v>
      </c>
      <c r="AF565" s="97">
        <v>2314.15</v>
      </c>
      <c r="AG565" s="97">
        <v>2314.15</v>
      </c>
      <c r="AH565" s="97">
        <v>2314.15</v>
      </c>
      <c r="AI565" s="97">
        <v>2314.14</v>
      </c>
      <c r="AJ565" s="97">
        <v>2314.11</v>
      </c>
      <c r="AK565" s="97">
        <v>2314.11</v>
      </c>
      <c r="AL565" s="97">
        <v>2312.12</v>
      </c>
      <c r="AM565" s="97">
        <v>2314.0300000000002</v>
      </c>
      <c r="AN565" s="53"/>
      <c r="AO565" s="53"/>
      <c r="AP565" s="53"/>
      <c r="AQ565" s="123" t="s">
        <v>402</v>
      </c>
      <c r="AR565" s="123" t="s">
        <v>440</v>
      </c>
      <c r="AS565" s="71" t="s">
        <v>397</v>
      </c>
      <c r="AT565" s="71"/>
    </row>
    <row r="566" spans="1:46" s="96" customFormat="1" ht="11.1" customHeight="1">
      <c r="A566" s="48">
        <v>560</v>
      </c>
      <c r="B566" s="53" t="s">
        <v>399</v>
      </c>
      <c r="C566" s="1" t="s">
        <v>403</v>
      </c>
      <c r="D566" s="97">
        <v>251976.53</v>
      </c>
      <c r="E566" s="97"/>
      <c r="F566" s="97"/>
      <c r="G566" s="97"/>
      <c r="H566" s="97">
        <v>251052.34</v>
      </c>
      <c r="I566" s="97"/>
      <c r="J566" s="97"/>
      <c r="K566" s="97"/>
      <c r="L566" s="100"/>
      <c r="M566" s="178"/>
      <c r="N566" s="233">
        <v>250262.82</v>
      </c>
      <c r="O566" s="206"/>
      <c r="P566" s="100"/>
      <c r="Q566" s="100"/>
      <c r="R566" s="100"/>
      <c r="S566" s="100"/>
      <c r="T566" s="100"/>
      <c r="U566" s="100"/>
      <c r="V566" s="100"/>
      <c r="W566" s="100"/>
      <c r="X566" s="97">
        <v>249180.17</v>
      </c>
      <c r="Y566" s="100"/>
      <c r="Z566" s="100"/>
      <c r="AA566" s="100"/>
      <c r="AB566" s="100"/>
      <c r="AC566" s="100"/>
      <c r="AD566" s="100"/>
      <c r="AE566" s="100"/>
      <c r="AF566" s="100"/>
      <c r="AG566" s="97">
        <v>248453.02</v>
      </c>
      <c r="AH566" s="100"/>
      <c r="AI566" s="100"/>
      <c r="AJ566" s="100"/>
      <c r="AK566" s="100"/>
      <c r="AL566" s="97">
        <v>248022.77</v>
      </c>
      <c r="AM566" s="97"/>
      <c r="AN566" s="53"/>
      <c r="AO566" s="53"/>
      <c r="AP566" s="53"/>
      <c r="AQ566" s="123" t="s">
        <v>403</v>
      </c>
      <c r="AR566" s="123" t="s">
        <v>440</v>
      </c>
      <c r="AS566" s="71" t="s">
        <v>397</v>
      </c>
      <c r="AT566" s="71"/>
    </row>
    <row r="567" spans="1:46" s="96" customFormat="1" ht="11.1" customHeight="1">
      <c r="A567" s="48">
        <v>561</v>
      </c>
      <c r="B567" s="53" t="s">
        <v>399</v>
      </c>
      <c r="C567" s="1" t="s">
        <v>404</v>
      </c>
      <c r="D567" s="97">
        <v>247282.21</v>
      </c>
      <c r="E567" s="97"/>
      <c r="F567" s="97"/>
      <c r="G567" s="97"/>
      <c r="H567" s="97">
        <v>247175.66</v>
      </c>
      <c r="I567" s="97"/>
      <c r="J567" s="97"/>
      <c r="K567" s="97"/>
      <c r="L567" s="100"/>
      <c r="M567" s="178"/>
      <c r="N567" s="233">
        <v>246211.73</v>
      </c>
      <c r="O567" s="206"/>
      <c r="P567" s="100"/>
      <c r="Q567" s="100"/>
      <c r="R567" s="100"/>
      <c r="S567" s="100"/>
      <c r="T567" s="100"/>
      <c r="U567" s="100"/>
      <c r="V567" s="100"/>
      <c r="W567" s="100"/>
      <c r="X567" s="97">
        <v>244903.87</v>
      </c>
      <c r="Y567" s="100"/>
      <c r="Z567" s="100"/>
      <c r="AA567" s="100"/>
      <c r="AB567" s="100"/>
      <c r="AC567" s="100"/>
      <c r="AD567" s="100"/>
      <c r="AE567" s="100"/>
      <c r="AF567" s="100"/>
      <c r="AG567" s="97">
        <v>244616.31</v>
      </c>
      <c r="AH567" s="100"/>
      <c r="AI567" s="100"/>
      <c r="AJ567" s="100"/>
      <c r="AK567" s="100"/>
      <c r="AL567" s="97">
        <v>244327.57</v>
      </c>
      <c r="AM567" s="97"/>
      <c r="AN567" s="53"/>
      <c r="AO567" s="53"/>
      <c r="AP567" s="53"/>
      <c r="AQ567" s="123" t="s">
        <v>404</v>
      </c>
      <c r="AR567" s="123" t="s">
        <v>440</v>
      </c>
      <c r="AS567" s="71" t="s">
        <v>397</v>
      </c>
      <c r="AT567" s="71"/>
    </row>
    <row r="568" spans="1:46" s="96" customFormat="1" ht="11.1" customHeight="1">
      <c r="A568" s="48">
        <v>562</v>
      </c>
      <c r="B568" s="53" t="s">
        <v>399</v>
      </c>
      <c r="C568" s="1" t="s">
        <v>405</v>
      </c>
      <c r="D568" s="97">
        <v>4694.32</v>
      </c>
      <c r="E568" s="97"/>
      <c r="F568" s="97"/>
      <c r="G568" s="97"/>
      <c r="H568" s="97">
        <v>3876.68</v>
      </c>
      <c r="I568" s="97"/>
      <c r="J568" s="97"/>
      <c r="K568" s="97"/>
      <c r="L568" s="100"/>
      <c r="M568" s="178"/>
      <c r="N568" s="233">
        <v>4051.09</v>
      </c>
      <c r="O568" s="206"/>
      <c r="P568" s="100"/>
      <c r="Q568" s="100"/>
      <c r="R568" s="100"/>
      <c r="S568" s="100"/>
      <c r="T568" s="100"/>
      <c r="U568" s="100"/>
      <c r="V568" s="100"/>
      <c r="W568" s="100"/>
      <c r="X568" s="97">
        <v>4276.3</v>
      </c>
      <c r="Y568" s="100"/>
      <c r="Z568" s="100"/>
      <c r="AA568" s="100"/>
      <c r="AB568" s="100"/>
      <c r="AC568" s="100"/>
      <c r="AD568" s="100"/>
      <c r="AE568" s="100"/>
      <c r="AF568" s="100"/>
      <c r="AG568" s="97">
        <v>3836.71</v>
      </c>
      <c r="AH568" s="100"/>
      <c r="AI568" s="100"/>
      <c r="AJ568" s="100"/>
      <c r="AK568" s="100"/>
      <c r="AL568" s="97">
        <v>3695.2</v>
      </c>
      <c r="AM568" s="97"/>
      <c r="AN568" s="53"/>
      <c r="AO568" s="53"/>
      <c r="AP568" s="53"/>
      <c r="AQ568" s="46" t="s">
        <v>405</v>
      </c>
      <c r="AR568" s="46" t="s">
        <v>440</v>
      </c>
      <c r="AS568" s="71" t="s">
        <v>397</v>
      </c>
      <c r="AT568" s="71"/>
    </row>
    <row r="569" spans="1:46" s="96" customFormat="1" ht="11.1" customHeight="1">
      <c r="A569" s="48">
        <v>563</v>
      </c>
      <c r="B569" s="53" t="s">
        <v>399</v>
      </c>
      <c r="C569" s="1" t="s">
        <v>406</v>
      </c>
      <c r="D569" s="97">
        <v>776.4665</v>
      </c>
      <c r="E569" s="97">
        <v>789.78190000000006</v>
      </c>
      <c r="F569" s="97">
        <v>802.68880000000001</v>
      </c>
      <c r="G569" s="97">
        <v>800.48619999999994</v>
      </c>
      <c r="H569" s="97">
        <v>761.86080000000004</v>
      </c>
      <c r="I569" s="97">
        <v>769.38080000000002</v>
      </c>
      <c r="J569" s="97">
        <v>718.59640000000002</v>
      </c>
      <c r="K569" s="97">
        <v>850.64350000000002</v>
      </c>
      <c r="L569" s="97">
        <v>852.73289999999997</v>
      </c>
      <c r="M569" s="177">
        <v>854.54419999999993</v>
      </c>
      <c r="N569" s="233">
        <v>855.8610000000001</v>
      </c>
      <c r="O569" s="205">
        <v>856.12630000000001</v>
      </c>
      <c r="P569" s="97">
        <v>1005.0296000000001</v>
      </c>
      <c r="Q569" s="97">
        <v>1006.1726</v>
      </c>
      <c r="R569" s="97">
        <v>1006.2866</v>
      </c>
      <c r="S569" s="97">
        <v>1006.3702000000001</v>
      </c>
      <c r="T569" s="97">
        <v>1006.7972</v>
      </c>
      <c r="U569" s="97">
        <v>1008.3312</v>
      </c>
      <c r="V569" s="97">
        <v>1009.5127</v>
      </c>
      <c r="W569" s="97">
        <v>1009.6342999999999</v>
      </c>
      <c r="X569" s="97">
        <v>1009.6342999999999</v>
      </c>
      <c r="Y569" s="97">
        <v>1010.8759</v>
      </c>
      <c r="Z569" s="97">
        <v>1012.4580999999999</v>
      </c>
      <c r="AA569" s="97">
        <v>1035.5726</v>
      </c>
      <c r="AB569" s="97">
        <v>1035.6327000000001</v>
      </c>
      <c r="AC569" s="97">
        <v>1035.6538</v>
      </c>
      <c r="AD569" s="97">
        <v>1036.7533000000001</v>
      </c>
      <c r="AE569" s="97">
        <v>1036.2173</v>
      </c>
      <c r="AF569" s="97">
        <v>1036.2653</v>
      </c>
      <c r="AG569" s="97">
        <v>1037.796</v>
      </c>
      <c r="AH569" s="97">
        <v>1045.6617999999999</v>
      </c>
      <c r="AI569" s="97">
        <v>1045.6617999999999</v>
      </c>
      <c r="AJ569" s="97">
        <v>1045.6611</v>
      </c>
      <c r="AK569" s="97">
        <v>1046.2236</v>
      </c>
      <c r="AL569" s="97">
        <v>1055.8136</v>
      </c>
      <c r="AM569" s="97">
        <v>1055.8178</v>
      </c>
      <c r="AN569" s="53"/>
      <c r="AO569" s="53"/>
      <c r="AP569" s="53"/>
      <c r="AQ569" s="46" t="s">
        <v>406</v>
      </c>
      <c r="AR569" s="46" t="s">
        <v>440</v>
      </c>
      <c r="AS569" s="71" t="s">
        <v>397</v>
      </c>
      <c r="AT569" s="71"/>
    </row>
    <row r="570" spans="1:46" s="96" customFormat="1" ht="11.1" customHeight="1">
      <c r="A570" s="48">
        <v>564</v>
      </c>
      <c r="B570" s="53" t="s">
        <v>399</v>
      </c>
      <c r="C570" s="1" t="s">
        <v>407</v>
      </c>
      <c r="D570" s="97">
        <v>161036.782011</v>
      </c>
      <c r="E570" s="97">
        <v>161760.736753</v>
      </c>
      <c r="F570" s="97">
        <v>161506.87364199999</v>
      </c>
      <c r="G570" s="97">
        <v>161175.61562500001</v>
      </c>
      <c r="H570" s="97">
        <v>161901.03005599999</v>
      </c>
      <c r="I570" s="97">
        <v>161755.19854400001</v>
      </c>
      <c r="J570" s="97">
        <v>161637.145215</v>
      </c>
      <c r="K570" s="97">
        <v>162585.381348</v>
      </c>
      <c r="L570" s="97">
        <v>163014.99716200001</v>
      </c>
      <c r="M570" s="177">
        <v>162904.67580600001</v>
      </c>
      <c r="N570" s="233">
        <v>163417.63218499999</v>
      </c>
      <c r="O570" s="205">
        <v>163358.92884499999</v>
      </c>
      <c r="P570" s="97">
        <v>163237.09769299999</v>
      </c>
      <c r="Q570" s="97">
        <v>163454.121656</v>
      </c>
      <c r="R570" s="97">
        <v>163381.03977999999</v>
      </c>
      <c r="S570" s="97">
        <v>163166.125593</v>
      </c>
      <c r="T570" s="97">
        <v>163262.199314</v>
      </c>
      <c r="U570" s="97">
        <v>163004.61869199999</v>
      </c>
      <c r="V570" s="97">
        <v>162763.13274500001</v>
      </c>
      <c r="W570" s="97">
        <v>162716.07537499999</v>
      </c>
      <c r="X570" s="97">
        <v>162446.05032099999</v>
      </c>
      <c r="Y570" s="97">
        <v>162310.606504</v>
      </c>
      <c r="Z570" s="97">
        <v>162549.44769</v>
      </c>
      <c r="AA570" s="97">
        <v>162301.53943100001</v>
      </c>
      <c r="AB570" s="97">
        <v>162205.61320399999</v>
      </c>
      <c r="AC570" s="97">
        <v>162492.37585400001</v>
      </c>
      <c r="AD570" s="97">
        <v>162461.164108</v>
      </c>
      <c r="AE570" s="97">
        <v>162419.371258</v>
      </c>
      <c r="AF570" s="97">
        <v>162453.149898</v>
      </c>
      <c r="AG570" s="97">
        <v>162447.08870600001</v>
      </c>
      <c r="AH570" s="97">
        <v>161395.265839</v>
      </c>
      <c r="AI570" s="97">
        <v>161913.33541500001</v>
      </c>
      <c r="AJ570" s="97">
        <v>161801.82446999999</v>
      </c>
      <c r="AK570" s="97">
        <v>161811.98337999999</v>
      </c>
      <c r="AL570" s="97">
        <v>162364.249602</v>
      </c>
      <c r="AM570" s="97"/>
      <c r="AN570" s="53"/>
      <c r="AO570" s="53"/>
      <c r="AP570" s="53"/>
      <c r="AQ570" s="46" t="s">
        <v>407</v>
      </c>
      <c r="AR570" s="46" t="s">
        <v>440</v>
      </c>
      <c r="AS570" s="71" t="s">
        <v>397</v>
      </c>
      <c r="AT570" s="71"/>
    </row>
    <row r="571" spans="1:46" s="96" customFormat="1" ht="11.1" customHeight="1">
      <c r="A571" s="48">
        <v>565</v>
      </c>
      <c r="B571" s="53" t="s">
        <v>399</v>
      </c>
      <c r="C571" s="1" t="s">
        <v>408</v>
      </c>
      <c r="D571" s="97">
        <v>30200.233802999999</v>
      </c>
      <c r="E571" s="97">
        <v>30113.524645000001</v>
      </c>
      <c r="F571" s="97">
        <v>30016.765405999999</v>
      </c>
      <c r="G571" s="97">
        <v>29932.667549000002</v>
      </c>
      <c r="H571" s="97">
        <v>29902.790473000001</v>
      </c>
      <c r="I571" s="97">
        <v>29795.914343</v>
      </c>
      <c r="J571" s="97">
        <v>29691.610928999999</v>
      </c>
      <c r="K571" s="97">
        <v>29569.634851999999</v>
      </c>
      <c r="L571" s="97">
        <v>29417.647156999999</v>
      </c>
      <c r="M571" s="177">
        <v>29257.237538000001</v>
      </c>
      <c r="N571" s="233">
        <v>29073.778434</v>
      </c>
      <c r="O571" s="205">
        <v>28903.467057000002</v>
      </c>
      <c r="P571" s="97">
        <v>28709.34677</v>
      </c>
      <c r="Q571" s="97">
        <v>28533.525404</v>
      </c>
      <c r="R571" s="97">
        <v>28377.828849000001</v>
      </c>
      <c r="S571" s="97">
        <v>28215.187309000001</v>
      </c>
      <c r="T571" s="97">
        <v>27999.768488000002</v>
      </c>
      <c r="U571" s="97">
        <v>27839.819047000001</v>
      </c>
      <c r="V571" s="97">
        <v>27690.760928</v>
      </c>
      <c r="W571" s="97">
        <v>27542.434271999999</v>
      </c>
      <c r="X571" s="97">
        <v>27410.928843999998</v>
      </c>
      <c r="Y571" s="97">
        <v>27288.256292999999</v>
      </c>
      <c r="Z571" s="97">
        <v>27176.427034</v>
      </c>
      <c r="AA571" s="97">
        <v>27079.875634</v>
      </c>
      <c r="AB571" s="97">
        <v>26982.140729999999</v>
      </c>
      <c r="AC571" s="97">
        <v>26882.471646999998</v>
      </c>
      <c r="AD571" s="97">
        <v>26803.757079999999</v>
      </c>
      <c r="AE571" s="97">
        <v>26715.759236999998</v>
      </c>
      <c r="AF571" s="97">
        <v>26607.058839000001</v>
      </c>
      <c r="AG571" s="97">
        <v>26521.716796000001</v>
      </c>
      <c r="AH571" s="97">
        <v>26174.214357000001</v>
      </c>
      <c r="AI571" s="97">
        <v>26177.007111999999</v>
      </c>
      <c r="AJ571" s="97">
        <v>26130.818832000001</v>
      </c>
      <c r="AK571" s="97">
        <v>26083.127503</v>
      </c>
      <c r="AL571" s="97">
        <v>26053.998034</v>
      </c>
      <c r="AM571" s="97"/>
      <c r="AN571" s="53"/>
      <c r="AO571" s="53"/>
      <c r="AP571" s="53"/>
      <c r="AQ571" s="123" t="s">
        <v>408</v>
      </c>
      <c r="AR571" s="123" t="s">
        <v>440</v>
      </c>
      <c r="AS571" s="71" t="s">
        <v>397</v>
      </c>
      <c r="AT571" s="71"/>
    </row>
    <row r="572" spans="1:46" s="96" customFormat="1" ht="11.1" customHeight="1">
      <c r="A572" s="48">
        <v>566</v>
      </c>
      <c r="B572" s="53" t="s">
        <v>399</v>
      </c>
      <c r="C572" s="1" t="s">
        <v>409</v>
      </c>
      <c r="D572" s="97">
        <v>25754.984488999999</v>
      </c>
      <c r="E572" s="97">
        <v>25910.661338000002</v>
      </c>
      <c r="F572" s="97">
        <v>25879.355584000001</v>
      </c>
      <c r="G572" s="97">
        <v>25884.882745999999</v>
      </c>
      <c r="H572" s="97">
        <v>25933.052757000001</v>
      </c>
      <c r="I572" s="97">
        <v>25955.48142</v>
      </c>
      <c r="J572" s="97">
        <v>25914.940997000002</v>
      </c>
      <c r="K572" s="97">
        <v>25983.043718000001</v>
      </c>
      <c r="L572" s="97">
        <v>25950.154586000001</v>
      </c>
      <c r="M572" s="177">
        <v>25906.15135</v>
      </c>
      <c r="N572" s="233">
        <v>25870.249844000002</v>
      </c>
      <c r="O572" s="205">
        <v>25767.010850999999</v>
      </c>
      <c r="P572" s="97">
        <v>25668.203731000001</v>
      </c>
      <c r="Q572" s="97">
        <v>25597.687817000002</v>
      </c>
      <c r="R572" s="97">
        <v>25507.583342000002</v>
      </c>
      <c r="S572" s="97">
        <v>25381.52908</v>
      </c>
      <c r="T572" s="97">
        <v>25280.877403999999</v>
      </c>
      <c r="U572" s="97">
        <v>25172.813644999998</v>
      </c>
      <c r="V572" s="97">
        <v>25077.588659000001</v>
      </c>
      <c r="W572" s="97">
        <v>25076.868531</v>
      </c>
      <c r="X572" s="97">
        <v>24986.936878</v>
      </c>
      <c r="Y572" s="97">
        <v>25010.957835000001</v>
      </c>
      <c r="Z572" s="97">
        <v>24962.449232999999</v>
      </c>
      <c r="AA572" s="97">
        <v>24884.774039</v>
      </c>
      <c r="AB572" s="97">
        <v>24817.609699000001</v>
      </c>
      <c r="AC572" s="97">
        <v>24755.767039999999</v>
      </c>
      <c r="AD572" s="97">
        <v>24696.980953999999</v>
      </c>
      <c r="AE572" s="97">
        <v>24637.640399</v>
      </c>
      <c r="AF572" s="97">
        <v>24505.813815000001</v>
      </c>
      <c r="AG572" s="97">
        <v>24406.381580000001</v>
      </c>
      <c r="AH572" s="97">
        <v>24238.998879999999</v>
      </c>
      <c r="AI572" s="97">
        <v>24215.326530999999</v>
      </c>
      <c r="AJ572" s="97">
        <v>24154.575283999999</v>
      </c>
      <c r="AK572" s="97">
        <v>24101.393553999998</v>
      </c>
      <c r="AL572" s="97">
        <v>24043.327410999998</v>
      </c>
      <c r="AM572" s="97"/>
      <c r="AN572" s="53"/>
      <c r="AO572" s="53"/>
      <c r="AP572" s="53"/>
      <c r="AQ572" s="123" t="s">
        <v>409</v>
      </c>
      <c r="AR572" s="123" t="s">
        <v>440</v>
      </c>
      <c r="AS572" s="71" t="s">
        <v>397</v>
      </c>
      <c r="AT572" s="71"/>
    </row>
    <row r="573" spans="1:46" s="96" customFormat="1" ht="11.1" customHeight="1">
      <c r="A573" s="48">
        <v>567</v>
      </c>
      <c r="B573" s="53" t="s">
        <v>399</v>
      </c>
      <c r="C573" s="1" t="s">
        <v>410</v>
      </c>
      <c r="D573" s="97">
        <v>11948.833375</v>
      </c>
      <c r="E573" s="97">
        <v>12188.8568</v>
      </c>
      <c r="F573" s="97">
        <v>12384.0347</v>
      </c>
      <c r="G573" s="97">
        <v>12564.665692</v>
      </c>
      <c r="H573" s="97">
        <v>12763.666585999999</v>
      </c>
      <c r="I573" s="97">
        <v>12953.121208</v>
      </c>
      <c r="J573" s="97">
        <v>13117.470147</v>
      </c>
      <c r="K573" s="97">
        <v>13325.181328999999</v>
      </c>
      <c r="L573" s="97">
        <v>13501.575462999999</v>
      </c>
      <c r="M573" s="177">
        <v>13707.592256</v>
      </c>
      <c r="N573" s="233">
        <v>13950.784455000001</v>
      </c>
      <c r="O573" s="205">
        <v>14157.914774999999</v>
      </c>
      <c r="P573" s="97">
        <v>14372.571346999999</v>
      </c>
      <c r="Q573" s="97">
        <v>14576.705099999999</v>
      </c>
      <c r="R573" s="97">
        <v>14739.395896</v>
      </c>
      <c r="S573" s="97">
        <v>14905.098722999999</v>
      </c>
      <c r="T573" s="97">
        <v>15104.217422</v>
      </c>
      <c r="U573" s="97">
        <v>15258.251677</v>
      </c>
      <c r="V573" s="97">
        <v>15388.520295</v>
      </c>
      <c r="W573" s="97">
        <v>15528.850237000001</v>
      </c>
      <c r="X573" s="97">
        <v>15647.092847</v>
      </c>
      <c r="Y573" s="97">
        <v>15746.490427000001</v>
      </c>
      <c r="Z573" s="97">
        <v>15858.275142</v>
      </c>
      <c r="AA573" s="97">
        <v>15961.659167</v>
      </c>
      <c r="AB573" s="97">
        <v>16061.722562999999</v>
      </c>
      <c r="AC573" s="97">
        <v>16188.901656</v>
      </c>
      <c r="AD573" s="97">
        <v>16297.262118000001</v>
      </c>
      <c r="AE573" s="97">
        <v>16416.425945999999</v>
      </c>
      <c r="AF573" s="97">
        <v>16526.535999</v>
      </c>
      <c r="AG573" s="97">
        <v>16605.654268999999</v>
      </c>
      <c r="AH573" s="97">
        <v>16560.524643000001</v>
      </c>
      <c r="AI573" s="97">
        <v>16675.63034</v>
      </c>
      <c r="AJ573" s="97">
        <v>16754.641733</v>
      </c>
      <c r="AK573" s="97">
        <v>16834.418871000002</v>
      </c>
      <c r="AL573" s="97">
        <v>16932.716133999998</v>
      </c>
      <c r="AM573" s="97"/>
      <c r="AN573" s="53"/>
      <c r="AO573" s="53"/>
      <c r="AP573" s="53"/>
      <c r="AQ573" s="123" t="s">
        <v>410</v>
      </c>
      <c r="AR573" s="123" t="s">
        <v>440</v>
      </c>
      <c r="AS573" s="71" t="s">
        <v>397</v>
      </c>
      <c r="AT573" s="71"/>
    </row>
    <row r="574" spans="1:46" s="96" customFormat="1" ht="11.1" customHeight="1">
      <c r="A574" s="48">
        <v>568</v>
      </c>
      <c r="B574" s="53" t="s">
        <v>399</v>
      </c>
      <c r="C574" s="1" t="s">
        <v>411</v>
      </c>
      <c r="D574" s="97">
        <v>75630.149151999998</v>
      </c>
      <c r="E574" s="97">
        <v>76282.929969999997</v>
      </c>
      <c r="F574" s="97">
        <v>76135.417906000002</v>
      </c>
      <c r="G574" s="97">
        <v>75891.419284000003</v>
      </c>
      <c r="H574" s="97">
        <v>76619.900899999993</v>
      </c>
      <c r="I574" s="97">
        <v>76547.387237999996</v>
      </c>
      <c r="J574" s="97">
        <v>76596.062919000004</v>
      </c>
      <c r="K574" s="97">
        <v>77478.368801000004</v>
      </c>
      <c r="L574" s="97">
        <v>77554.575354000001</v>
      </c>
      <c r="M574" s="177">
        <v>77530.730567000006</v>
      </c>
      <c r="N574" s="233">
        <v>78074.084482000006</v>
      </c>
      <c r="O574" s="205">
        <v>78069.331839000006</v>
      </c>
      <c r="P574" s="97">
        <v>78047.902552</v>
      </c>
      <c r="Q574" s="97">
        <v>78370.024797999999</v>
      </c>
      <c r="R574" s="97">
        <v>78402.566065000006</v>
      </c>
      <c r="S574" s="97">
        <v>78335.622086000003</v>
      </c>
      <c r="T574" s="97">
        <v>78604.165896999999</v>
      </c>
      <c r="U574" s="97">
        <v>78483.694682999994</v>
      </c>
      <c r="V574" s="97">
        <v>78386.082561999996</v>
      </c>
      <c r="W574" s="97">
        <v>78523.892464000004</v>
      </c>
      <c r="X574" s="97">
        <v>78392.297600999998</v>
      </c>
      <c r="Y574" s="97">
        <v>78410.305433000001</v>
      </c>
      <c r="Z574" s="97">
        <v>78776.857187000001</v>
      </c>
      <c r="AA574" s="97">
        <v>78673.807757000002</v>
      </c>
      <c r="AB574" s="97">
        <v>78700.282082999998</v>
      </c>
      <c r="AC574" s="97">
        <v>79067.305991000001</v>
      </c>
      <c r="AD574" s="97">
        <v>79092.229237000007</v>
      </c>
      <c r="AE574" s="97">
        <v>79107.115057000003</v>
      </c>
      <c r="AF574" s="100"/>
      <c r="AG574" s="100"/>
      <c r="AH574" s="100"/>
      <c r="AI574" s="100"/>
      <c r="AJ574" s="100"/>
      <c r="AK574" s="100"/>
      <c r="AL574" s="100"/>
      <c r="AM574" s="97"/>
      <c r="AN574" s="53"/>
      <c r="AO574" s="53"/>
      <c r="AP574" s="53"/>
      <c r="AQ574" s="123" t="s">
        <v>411</v>
      </c>
      <c r="AR574" s="123" t="s">
        <v>440</v>
      </c>
      <c r="AS574" s="71" t="s">
        <v>397</v>
      </c>
      <c r="AT574" s="71"/>
    </row>
    <row r="575" spans="1:46" s="96" customFormat="1" ht="11.1" customHeight="1">
      <c r="A575" s="48">
        <v>569</v>
      </c>
      <c r="B575" s="53" t="s">
        <v>399</v>
      </c>
      <c r="C575" s="1" t="s">
        <v>412</v>
      </c>
      <c r="D575" s="97">
        <v>1950.3250370000001</v>
      </c>
      <c r="E575" s="97">
        <v>1849.8621929999999</v>
      </c>
      <c r="F575" s="97">
        <v>1841.9443269999999</v>
      </c>
      <c r="G575" s="97">
        <v>1836.8262950000001</v>
      </c>
      <c r="H575" s="97">
        <v>1816.771377</v>
      </c>
      <c r="I575" s="97">
        <v>1803.9067789999999</v>
      </c>
      <c r="J575" s="97">
        <v>1782.578256</v>
      </c>
      <c r="K575" s="97">
        <v>1774.4142629999999</v>
      </c>
      <c r="L575" s="97">
        <v>1764.0796359999999</v>
      </c>
      <c r="M575" s="177">
        <v>1752.8525299999999</v>
      </c>
      <c r="N575" s="233">
        <v>1741.100907</v>
      </c>
      <c r="O575" s="205">
        <v>1725.2426780000001</v>
      </c>
      <c r="P575" s="97">
        <v>1711.2125739999999</v>
      </c>
      <c r="Q575" s="97">
        <v>1674.436011</v>
      </c>
      <c r="R575" s="97">
        <v>1651.79727</v>
      </c>
      <c r="S575" s="97">
        <v>1644.7631040000001</v>
      </c>
      <c r="T575" s="97">
        <v>1580.2080860000001</v>
      </c>
      <c r="U575" s="97">
        <v>1574.341449</v>
      </c>
      <c r="V575" s="97">
        <v>1569.24224</v>
      </c>
      <c r="W575" s="97">
        <v>1484.3206049999999</v>
      </c>
      <c r="X575" s="97">
        <v>1477.594883</v>
      </c>
      <c r="Y575" s="97">
        <v>1350.4612959999999</v>
      </c>
      <c r="Z575" s="97">
        <v>1332.7444049999999</v>
      </c>
      <c r="AA575" s="97">
        <v>1331.166146</v>
      </c>
      <c r="AB575" s="97">
        <v>1306.5538590000001</v>
      </c>
      <c r="AC575" s="97">
        <v>1295.552578</v>
      </c>
      <c r="AD575" s="97">
        <v>1284.8125669999999</v>
      </c>
      <c r="AE575" s="97">
        <v>1285.101079</v>
      </c>
      <c r="AF575" s="100"/>
      <c r="AG575" s="100"/>
      <c r="AH575" s="100"/>
      <c r="AI575" s="100"/>
      <c r="AJ575" s="100"/>
      <c r="AK575" s="100"/>
      <c r="AL575" s="100"/>
      <c r="AM575" s="97"/>
      <c r="AN575" s="53"/>
      <c r="AO575" s="53"/>
      <c r="AP575" s="53"/>
      <c r="AQ575" s="123" t="s">
        <v>412</v>
      </c>
      <c r="AR575" s="123" t="s">
        <v>440</v>
      </c>
      <c r="AS575" s="71" t="s">
        <v>397</v>
      </c>
      <c r="AT575" s="71"/>
    </row>
    <row r="576" spans="1:46" s="96" customFormat="1" ht="11.1" customHeight="1">
      <c r="A576" s="48">
        <v>570</v>
      </c>
      <c r="B576" s="53" t="s">
        <v>399</v>
      </c>
      <c r="C576" s="1" t="s">
        <v>413</v>
      </c>
      <c r="D576" s="97">
        <v>12388.398921</v>
      </c>
      <c r="E576" s="97">
        <v>12157.123895000001</v>
      </c>
      <c r="F576" s="97">
        <v>11931.074183000001</v>
      </c>
      <c r="G576" s="97">
        <v>11691.581055000001</v>
      </c>
      <c r="H576" s="97">
        <v>11374.990109</v>
      </c>
      <c r="I576" s="97">
        <v>11145.424281</v>
      </c>
      <c r="J576" s="97">
        <v>10894.025387</v>
      </c>
      <c r="K576" s="97">
        <v>10693.274230000001</v>
      </c>
      <c r="L576" s="97">
        <v>10500.591039999999</v>
      </c>
      <c r="M576" s="177">
        <v>10305.823823000001</v>
      </c>
      <c r="N576" s="233">
        <v>10087.286389999999</v>
      </c>
      <c r="O576" s="205">
        <v>9940.8231739999992</v>
      </c>
      <c r="P576" s="97">
        <v>9767.3003910000007</v>
      </c>
      <c r="Q576" s="97">
        <v>9563.2056969999994</v>
      </c>
      <c r="R576" s="97">
        <v>9443.9184060000007</v>
      </c>
      <c r="S576" s="97">
        <v>9324.3821520000001</v>
      </c>
      <c r="T576" s="97">
        <v>9169.8976469999998</v>
      </c>
      <c r="U576" s="97">
        <v>9094.0838349999995</v>
      </c>
      <c r="V576" s="97">
        <v>9027.8385030000009</v>
      </c>
      <c r="W576" s="97">
        <v>8858.6055550000001</v>
      </c>
      <c r="X576" s="97">
        <v>8800.1616240000003</v>
      </c>
      <c r="Y576" s="97">
        <v>8738.3368179999998</v>
      </c>
      <c r="Z576" s="97">
        <v>8651.8640059999998</v>
      </c>
      <c r="AA576" s="97">
        <v>8596.5023220000003</v>
      </c>
      <c r="AB576" s="97">
        <v>8579.923675</v>
      </c>
      <c r="AC576" s="97">
        <v>8554.8395450000007</v>
      </c>
      <c r="AD576" s="97">
        <v>8518.375806</v>
      </c>
      <c r="AE576" s="97">
        <v>8477.0304680000008</v>
      </c>
      <c r="AF576" s="100"/>
      <c r="AG576" s="100"/>
      <c r="AH576" s="100"/>
      <c r="AI576" s="100"/>
      <c r="AJ576" s="100"/>
      <c r="AK576" s="100"/>
      <c r="AL576" s="100"/>
      <c r="AM576" s="97"/>
      <c r="AN576" s="53"/>
      <c r="AO576" s="53"/>
      <c r="AP576" s="53"/>
      <c r="AQ576" s="123" t="s">
        <v>413</v>
      </c>
      <c r="AR576" s="123" t="s">
        <v>440</v>
      </c>
      <c r="AS576" s="71" t="s">
        <v>397</v>
      </c>
      <c r="AT576" s="71"/>
    </row>
    <row r="577" spans="1:46" s="96" customFormat="1" ht="11.1" customHeight="1">
      <c r="A577" s="48">
        <v>571</v>
      </c>
      <c r="B577" s="53" t="s">
        <v>399</v>
      </c>
      <c r="C577" s="1" t="s">
        <v>414</v>
      </c>
      <c r="D577" s="97">
        <v>3163.8572340000001</v>
      </c>
      <c r="E577" s="97">
        <v>3257.777912</v>
      </c>
      <c r="F577" s="97">
        <v>3318.281536</v>
      </c>
      <c r="G577" s="97">
        <v>3373.5730039999999</v>
      </c>
      <c r="H577" s="97">
        <v>3489.8578539999999</v>
      </c>
      <c r="I577" s="97">
        <v>3553.9632750000001</v>
      </c>
      <c r="J577" s="97">
        <v>3640.45658</v>
      </c>
      <c r="K577" s="97">
        <v>3761.4641550000001</v>
      </c>
      <c r="L577" s="97">
        <v>4326.3739260000002</v>
      </c>
      <c r="M577" s="177">
        <v>4444.2877420000004</v>
      </c>
      <c r="N577" s="233">
        <v>4620.3476730000002</v>
      </c>
      <c r="O577" s="205">
        <v>4795.1384710000002</v>
      </c>
      <c r="P577" s="97">
        <v>4960.5603279999996</v>
      </c>
      <c r="Q577" s="97">
        <v>5138.5368289999997</v>
      </c>
      <c r="R577" s="97">
        <v>5257.9499519999999</v>
      </c>
      <c r="S577" s="97">
        <v>5359.5431390000003</v>
      </c>
      <c r="T577" s="97">
        <v>5523.0643700000001</v>
      </c>
      <c r="U577" s="97">
        <v>5581.614356</v>
      </c>
      <c r="V577" s="97">
        <v>5623.0995579999999</v>
      </c>
      <c r="W577" s="97">
        <v>5701.1037109999997</v>
      </c>
      <c r="X577" s="97">
        <v>5731.037644</v>
      </c>
      <c r="Y577" s="97">
        <v>5765.7984020000004</v>
      </c>
      <c r="Z577" s="97">
        <v>5790.8306830000001</v>
      </c>
      <c r="AA577" s="97">
        <v>5773.7543660000001</v>
      </c>
      <c r="AB577" s="97">
        <v>5757.3805949999996</v>
      </c>
      <c r="AC577" s="97">
        <v>5747.5373970000001</v>
      </c>
      <c r="AD577" s="97">
        <v>5767.7463459999999</v>
      </c>
      <c r="AE577" s="97">
        <v>5780.2990719999998</v>
      </c>
      <c r="AF577" s="100"/>
      <c r="AG577" s="100"/>
      <c r="AH577" s="100"/>
      <c r="AI577" s="100"/>
      <c r="AJ577" s="100"/>
      <c r="AK577" s="100"/>
      <c r="AL577" s="100"/>
      <c r="AM577" s="97"/>
      <c r="AN577" s="53"/>
      <c r="AO577" s="53"/>
      <c r="AP577" s="53"/>
      <c r="AQ577" s="123" t="s">
        <v>414</v>
      </c>
      <c r="AR577" s="123" t="s">
        <v>440</v>
      </c>
      <c r="AS577" s="71" t="s">
        <v>397</v>
      </c>
      <c r="AT577" s="71"/>
    </row>
    <row r="578" spans="1:46" s="96" customFormat="1" ht="11.1" customHeight="1">
      <c r="A578" s="48">
        <v>572</v>
      </c>
      <c r="B578" s="53" t="s">
        <v>399</v>
      </c>
      <c r="C578" s="1" t="s">
        <v>415</v>
      </c>
      <c r="D578" s="97"/>
      <c r="E578" s="97"/>
      <c r="F578" s="97"/>
      <c r="G578" s="97"/>
      <c r="H578" s="97"/>
      <c r="I578" s="97"/>
      <c r="J578" s="97"/>
      <c r="K578" s="97"/>
      <c r="L578" s="97"/>
      <c r="M578" s="177"/>
      <c r="N578" s="233"/>
      <c r="O578" s="205"/>
      <c r="P578" s="97"/>
      <c r="Q578" s="97"/>
      <c r="R578" s="97"/>
      <c r="S578" s="97"/>
      <c r="T578" s="97"/>
      <c r="U578" s="97"/>
      <c r="V578" s="97"/>
      <c r="W578" s="97"/>
      <c r="X578" s="97">
        <v>313.15999999999997</v>
      </c>
      <c r="Y578" s="97">
        <v>284.27999999999997</v>
      </c>
      <c r="Z578" s="97">
        <v>272.58999999999997</v>
      </c>
      <c r="AA578" s="97">
        <v>249.74</v>
      </c>
      <c r="AB578" s="97">
        <v>249.64000000000001</v>
      </c>
      <c r="AC578" s="97">
        <v>255.84</v>
      </c>
      <c r="AD578" s="97">
        <v>238.72</v>
      </c>
      <c r="AE578" s="97">
        <v>258.36</v>
      </c>
      <c r="AF578" s="100"/>
      <c r="AG578" s="100"/>
      <c r="AH578" s="100"/>
      <c r="AI578" s="100"/>
      <c r="AJ578" s="100"/>
      <c r="AK578" s="100"/>
      <c r="AL578" s="100"/>
      <c r="AM578" s="97"/>
      <c r="AN578" s="53"/>
      <c r="AO578" s="53"/>
      <c r="AP578" s="53"/>
      <c r="AQ578" s="123" t="s">
        <v>415</v>
      </c>
      <c r="AR578" s="123" t="s">
        <v>440</v>
      </c>
      <c r="AS578" s="71" t="s">
        <v>397</v>
      </c>
      <c r="AT578" s="71"/>
    </row>
    <row r="579" spans="1:46" s="96" customFormat="1" ht="11.1" customHeight="1">
      <c r="A579" s="48">
        <v>573</v>
      </c>
      <c r="B579" s="53" t="s">
        <v>399</v>
      </c>
      <c r="C579" s="1" t="s">
        <v>416</v>
      </c>
      <c r="D579" s="97">
        <v>52162.66</v>
      </c>
      <c r="E579" s="97">
        <v>52938.76</v>
      </c>
      <c r="F579" s="97">
        <v>53196.89</v>
      </c>
      <c r="G579" s="97">
        <v>53215.88</v>
      </c>
      <c r="H579" s="97">
        <v>53251.89</v>
      </c>
      <c r="I579" s="97">
        <v>53231.87</v>
      </c>
      <c r="J579" s="97">
        <v>52974.63</v>
      </c>
      <c r="K579" s="97">
        <v>52974.63</v>
      </c>
      <c r="L579" s="97">
        <v>52364.86</v>
      </c>
      <c r="M579" s="177">
        <v>53280.69</v>
      </c>
      <c r="N579" s="233">
        <v>53332.25</v>
      </c>
      <c r="O579" s="205">
        <v>53316.94</v>
      </c>
      <c r="P579" s="97">
        <v>53381.48</v>
      </c>
      <c r="Q579" s="97">
        <v>53289.84</v>
      </c>
      <c r="R579" s="97">
        <v>53294.720000000001</v>
      </c>
      <c r="S579" s="97">
        <v>53322.22</v>
      </c>
      <c r="T579" s="97">
        <v>53391.519999999997</v>
      </c>
      <c r="U579" s="97">
        <v>53383.01</v>
      </c>
      <c r="V579" s="97">
        <v>53467.43</v>
      </c>
      <c r="W579" s="97">
        <v>53522.15</v>
      </c>
      <c r="X579" s="97">
        <v>53568.57</v>
      </c>
      <c r="Y579" s="97">
        <v>53661.82</v>
      </c>
      <c r="Z579" s="97">
        <v>53692.32</v>
      </c>
      <c r="AA579" s="97">
        <v>53715.86</v>
      </c>
      <c r="AB579" s="97">
        <v>53708.61</v>
      </c>
      <c r="AC579" s="97">
        <v>53687.53</v>
      </c>
      <c r="AD579" s="97">
        <v>53616.41</v>
      </c>
      <c r="AE579" s="97">
        <v>54088.07</v>
      </c>
      <c r="AF579" s="97">
        <v>54096</v>
      </c>
      <c r="AG579" s="97">
        <v>54175.65</v>
      </c>
      <c r="AH579" s="97">
        <v>54199.44</v>
      </c>
      <c r="AI579" s="97">
        <v>54309</v>
      </c>
      <c r="AJ579" s="97">
        <v>54330.57</v>
      </c>
      <c r="AK579" s="97">
        <v>54309.17</v>
      </c>
      <c r="AL579" s="97">
        <v>54340.639999999999</v>
      </c>
      <c r="AM579" s="97">
        <v>55195.7</v>
      </c>
      <c r="AN579" s="53"/>
      <c r="AO579" s="53"/>
      <c r="AP579" s="53"/>
      <c r="AQ579" s="123" t="s">
        <v>416</v>
      </c>
      <c r="AR579" s="123" t="s">
        <v>440</v>
      </c>
      <c r="AS579" s="71" t="s">
        <v>397</v>
      </c>
      <c r="AT579" s="71"/>
    </row>
    <row r="580" spans="1:46" s="96" customFormat="1" ht="11.1" customHeight="1">
      <c r="A580" s="48">
        <v>574</v>
      </c>
      <c r="B580" s="53" t="s">
        <v>399</v>
      </c>
      <c r="C580" s="1" t="s">
        <v>398</v>
      </c>
      <c r="D580" s="53">
        <v>293</v>
      </c>
      <c r="E580" s="53">
        <v>294</v>
      </c>
      <c r="F580" s="53">
        <v>294</v>
      </c>
      <c r="G580" s="53">
        <v>297</v>
      </c>
      <c r="H580" s="53">
        <v>298</v>
      </c>
      <c r="I580" s="53">
        <v>298</v>
      </c>
      <c r="J580" s="53">
        <v>298</v>
      </c>
      <c r="K580" s="53">
        <v>299</v>
      </c>
      <c r="L580" s="53">
        <v>300</v>
      </c>
      <c r="M580" s="181">
        <v>300</v>
      </c>
      <c r="N580" s="236">
        <v>299</v>
      </c>
      <c r="O580" s="209">
        <v>299</v>
      </c>
      <c r="P580" s="53">
        <v>301</v>
      </c>
      <c r="Q580" s="53">
        <v>301</v>
      </c>
      <c r="R580" s="53">
        <v>301</v>
      </c>
      <c r="S580" s="53">
        <v>303</v>
      </c>
      <c r="T580" s="53">
        <v>304</v>
      </c>
      <c r="U580" s="53">
        <v>304</v>
      </c>
      <c r="V580" s="53">
        <v>306</v>
      </c>
      <c r="W580" s="53">
        <v>307</v>
      </c>
      <c r="X580" s="53">
        <v>307</v>
      </c>
      <c r="Y580" s="53">
        <v>308</v>
      </c>
      <c r="Z580" s="53">
        <v>308</v>
      </c>
      <c r="AA580" s="53">
        <v>308</v>
      </c>
      <c r="AB580" s="53">
        <v>309</v>
      </c>
      <c r="AC580" s="53">
        <v>309</v>
      </c>
      <c r="AD580" s="53">
        <v>309</v>
      </c>
      <c r="AE580" s="53">
        <v>309</v>
      </c>
      <c r="AF580" s="53">
        <v>309</v>
      </c>
      <c r="AG580" s="53">
        <v>312</v>
      </c>
      <c r="AH580" s="53">
        <v>313</v>
      </c>
      <c r="AI580" s="53">
        <v>315</v>
      </c>
      <c r="AJ580" s="53">
        <v>315</v>
      </c>
      <c r="AK580" s="53">
        <v>314</v>
      </c>
      <c r="AL580" s="53">
        <v>313</v>
      </c>
      <c r="AM580" s="53">
        <v>311</v>
      </c>
      <c r="AN580" s="53"/>
      <c r="AO580" s="53"/>
      <c r="AP580" s="53"/>
      <c r="AQ580" s="46" t="s">
        <v>398</v>
      </c>
      <c r="AR580" s="46" t="s">
        <v>440</v>
      </c>
      <c r="AS580" s="71" t="s">
        <v>397</v>
      </c>
      <c r="AT580" s="71"/>
    </row>
    <row r="581" spans="1:46" s="96" customFormat="1" ht="11.1" customHeight="1">
      <c r="A581" s="48">
        <v>575</v>
      </c>
      <c r="B581" s="53" t="s">
        <v>399</v>
      </c>
      <c r="C581" s="1" t="s">
        <v>417</v>
      </c>
      <c r="D581" s="97">
        <v>20469.96</v>
      </c>
      <c r="E581" s="97">
        <v>20250.71</v>
      </c>
      <c r="F581" s="97">
        <v>20089.91</v>
      </c>
      <c r="G581" s="97">
        <v>20114.330000000002</v>
      </c>
      <c r="H581" s="97">
        <v>20118.82</v>
      </c>
      <c r="I581" s="97">
        <v>20105.599999999999</v>
      </c>
      <c r="J581" s="97">
        <v>19850.78</v>
      </c>
      <c r="K581" s="97">
        <v>19905.830000000002</v>
      </c>
      <c r="L581" s="97">
        <v>19853.419999999998</v>
      </c>
      <c r="M581" s="177">
        <v>19835.849999999999</v>
      </c>
      <c r="N581" s="233">
        <v>19454.060000000001</v>
      </c>
      <c r="O581" s="205">
        <v>19442.32</v>
      </c>
      <c r="P581" s="97">
        <v>19511.12</v>
      </c>
      <c r="Q581" s="97">
        <v>19416.28</v>
      </c>
      <c r="R581" s="97">
        <v>19430.46</v>
      </c>
      <c r="S581" s="97">
        <v>19491.91</v>
      </c>
      <c r="T581" s="97">
        <v>19486.87</v>
      </c>
      <c r="U581" s="97">
        <v>19451.650000000001</v>
      </c>
      <c r="V581" s="97">
        <v>19517.61</v>
      </c>
      <c r="W581" s="97">
        <v>19573.599999999999</v>
      </c>
      <c r="X581" s="97">
        <v>19577.32</v>
      </c>
      <c r="Y581" s="97">
        <v>19619.28</v>
      </c>
      <c r="Z581" s="97">
        <v>19638.3</v>
      </c>
      <c r="AA581" s="97">
        <v>19622.2</v>
      </c>
      <c r="AB581" s="97">
        <v>19612.87</v>
      </c>
      <c r="AC581" s="97">
        <v>19591.43</v>
      </c>
      <c r="AD581" s="97">
        <v>19497.11</v>
      </c>
      <c r="AE581" s="97">
        <v>19608.189999999999</v>
      </c>
      <c r="AF581" s="97">
        <v>19610.3</v>
      </c>
      <c r="AG581" s="97">
        <v>19684.650000000001</v>
      </c>
      <c r="AH581" s="97">
        <v>19707.8</v>
      </c>
      <c r="AI581" s="97">
        <v>19775.28</v>
      </c>
      <c r="AJ581" s="97">
        <v>19774.849999999999</v>
      </c>
      <c r="AK581" s="97">
        <v>19725.61</v>
      </c>
      <c r="AL581" s="97">
        <v>19703.73</v>
      </c>
      <c r="AM581" s="97">
        <v>19672.22</v>
      </c>
      <c r="AN581" s="53"/>
      <c r="AO581" s="53"/>
      <c r="AP581" s="53"/>
      <c r="AQ581" s="46" t="s">
        <v>417</v>
      </c>
      <c r="AR581" s="46" t="s">
        <v>440</v>
      </c>
      <c r="AS581" s="71" t="s">
        <v>397</v>
      </c>
      <c r="AT581" s="71"/>
    </row>
    <row r="582" spans="1:46" s="96" customFormat="1" ht="11.1" customHeight="1">
      <c r="A582" s="48">
        <v>576</v>
      </c>
      <c r="B582" s="53" t="s">
        <v>399</v>
      </c>
      <c r="C582" s="1" t="s">
        <v>418</v>
      </c>
      <c r="D582" s="97">
        <v>20236.689999999999</v>
      </c>
      <c r="E582" s="97">
        <v>20231.45</v>
      </c>
      <c r="F582" s="97">
        <v>20243.009999999998</v>
      </c>
      <c r="G582" s="97">
        <v>20238.34</v>
      </c>
      <c r="H582" s="97">
        <v>20269.419999999998</v>
      </c>
      <c r="I582" s="97">
        <v>20250.95</v>
      </c>
      <c r="J582" s="97">
        <v>20251.8</v>
      </c>
      <c r="K582" s="97">
        <v>20531.240000000002</v>
      </c>
      <c r="L582" s="97">
        <v>19612.78</v>
      </c>
      <c r="M582" s="177">
        <v>20542.169999999998</v>
      </c>
      <c r="N582" s="233">
        <v>20540.46</v>
      </c>
      <c r="O582" s="205">
        <v>20541.97</v>
      </c>
      <c r="P582" s="97">
        <v>20542.310000000001</v>
      </c>
      <c r="Q582" s="97">
        <v>20542.060000000001</v>
      </c>
      <c r="R582" s="97">
        <v>20537.88</v>
      </c>
      <c r="S582" s="97">
        <v>20508.259999999998</v>
      </c>
      <c r="T582" s="97">
        <v>20508.47</v>
      </c>
      <c r="U582" s="97">
        <v>20496.34</v>
      </c>
      <c r="V582" s="97">
        <v>20510.78</v>
      </c>
      <c r="W582" s="97">
        <v>20509.509999999998</v>
      </c>
      <c r="X582" s="97">
        <v>20556.22</v>
      </c>
      <c r="Y582" s="97">
        <v>20609.990000000002</v>
      </c>
      <c r="Z582" s="97">
        <v>20615.38</v>
      </c>
      <c r="AA582" s="97">
        <v>20654.84</v>
      </c>
      <c r="AB582" s="97">
        <v>20651.21</v>
      </c>
      <c r="AC582" s="97">
        <v>20651.099999999999</v>
      </c>
      <c r="AD582" s="97">
        <v>20674.310000000001</v>
      </c>
      <c r="AE582" s="97">
        <v>20865.400000000001</v>
      </c>
      <c r="AF582" s="97">
        <v>20865.400000000001</v>
      </c>
      <c r="AG582" s="97">
        <v>20870.7</v>
      </c>
      <c r="AH582" s="97">
        <v>20870.990000000002</v>
      </c>
      <c r="AI582" s="97">
        <v>20907.580000000002</v>
      </c>
      <c r="AJ582" s="97">
        <v>20929.580000000002</v>
      </c>
      <c r="AK582" s="97">
        <v>20992.01</v>
      </c>
      <c r="AL582" s="97">
        <v>21129.97</v>
      </c>
      <c r="AM582" s="97">
        <v>21328.06</v>
      </c>
      <c r="AN582" s="53"/>
      <c r="AO582" s="53"/>
      <c r="AP582" s="53"/>
      <c r="AQ582" s="123" t="s">
        <v>418</v>
      </c>
      <c r="AR582" s="123" t="s">
        <v>440</v>
      </c>
      <c r="AS582" s="71" t="s">
        <v>397</v>
      </c>
      <c r="AT582" s="71"/>
    </row>
    <row r="583" spans="1:46" s="96" customFormat="1" ht="11.1" customHeight="1">
      <c r="A583" s="48">
        <v>577</v>
      </c>
      <c r="B583" s="53" t="s">
        <v>399</v>
      </c>
      <c r="C583" s="1" t="s">
        <v>419</v>
      </c>
      <c r="D583" s="97">
        <v>11456.01</v>
      </c>
      <c r="E583" s="97">
        <v>12456.6</v>
      </c>
      <c r="F583" s="97">
        <v>12863.97</v>
      </c>
      <c r="G583" s="97">
        <v>12863.21</v>
      </c>
      <c r="H583" s="97">
        <v>12863.65</v>
      </c>
      <c r="I583" s="97">
        <v>12875.32</v>
      </c>
      <c r="J583" s="97">
        <v>12872.05</v>
      </c>
      <c r="K583" s="97">
        <v>12872.05</v>
      </c>
      <c r="L583" s="97">
        <v>12894.75</v>
      </c>
      <c r="M583" s="177">
        <v>12902.67</v>
      </c>
      <c r="N583" s="233">
        <v>13337.73</v>
      </c>
      <c r="O583" s="205">
        <v>13332.65</v>
      </c>
      <c r="P583" s="97">
        <v>13328.05</v>
      </c>
      <c r="Q583" s="97">
        <v>13331.5</v>
      </c>
      <c r="R583" s="97">
        <v>13326.38</v>
      </c>
      <c r="S583" s="97">
        <v>13322.05</v>
      </c>
      <c r="T583" s="97">
        <v>13396.18</v>
      </c>
      <c r="U583" s="97">
        <v>13435.02</v>
      </c>
      <c r="V583" s="97">
        <v>13439.04</v>
      </c>
      <c r="W583" s="97">
        <v>13439.04</v>
      </c>
      <c r="X583" s="97">
        <v>13435.03</v>
      </c>
      <c r="Y583" s="97">
        <v>13432.55</v>
      </c>
      <c r="Z583" s="97">
        <v>13438.64</v>
      </c>
      <c r="AA583" s="97">
        <v>13438.82</v>
      </c>
      <c r="AB583" s="97">
        <v>13444.53</v>
      </c>
      <c r="AC583" s="97">
        <v>13445</v>
      </c>
      <c r="AD583" s="97">
        <v>13444.99</v>
      </c>
      <c r="AE583" s="97">
        <v>13614.48</v>
      </c>
      <c r="AF583" s="97">
        <v>13620.3</v>
      </c>
      <c r="AG583" s="97">
        <v>13620.3</v>
      </c>
      <c r="AH583" s="97">
        <v>13620.65</v>
      </c>
      <c r="AI583" s="97">
        <v>13626.13</v>
      </c>
      <c r="AJ583" s="97">
        <v>13626.13</v>
      </c>
      <c r="AK583" s="97">
        <v>13591.55</v>
      </c>
      <c r="AL583" s="97">
        <v>13506.94</v>
      </c>
      <c r="AM583" s="97">
        <v>14195.42</v>
      </c>
      <c r="AN583" s="53"/>
      <c r="AO583" s="53"/>
      <c r="AP583" s="53"/>
      <c r="AQ583" s="123" t="s">
        <v>419</v>
      </c>
      <c r="AR583" s="123" t="s">
        <v>440</v>
      </c>
      <c r="AS583" s="71" t="s">
        <v>397</v>
      </c>
      <c r="AT583" s="71"/>
    </row>
    <row r="584" spans="1:46" s="89" customFormat="1" ht="11.1" customHeight="1">
      <c r="A584" s="48">
        <v>578</v>
      </c>
      <c r="B584" s="95"/>
      <c r="C584" s="1"/>
      <c r="D584" s="95"/>
      <c r="E584" s="95"/>
      <c r="F584" s="95"/>
      <c r="G584" s="95"/>
      <c r="H584" s="95"/>
      <c r="I584" s="95"/>
      <c r="J584" s="95"/>
      <c r="K584" s="95"/>
      <c r="L584" s="95"/>
      <c r="M584" s="91"/>
      <c r="N584" s="236"/>
      <c r="O584" s="211"/>
      <c r="P584" s="95"/>
      <c r="Q584" s="95"/>
      <c r="R584" s="95"/>
      <c r="S584" s="95"/>
      <c r="T584" s="95"/>
      <c r="U584" s="95"/>
      <c r="V584" s="95"/>
      <c r="W584" s="95"/>
      <c r="X584" s="95"/>
      <c r="Y584" s="95"/>
      <c r="Z584" s="95"/>
      <c r="AA584" s="95"/>
      <c r="AB584" s="95"/>
      <c r="AC584" s="95"/>
      <c r="AD584" s="95"/>
      <c r="AE584" s="95"/>
      <c r="AF584" s="95"/>
      <c r="AG584" s="95"/>
      <c r="AH584" s="95"/>
      <c r="AI584" s="95"/>
      <c r="AJ584" s="95"/>
      <c r="AK584" s="95"/>
      <c r="AL584" s="95"/>
      <c r="AM584" s="95"/>
      <c r="AN584" s="95"/>
      <c r="AO584" s="95"/>
      <c r="AP584" s="95"/>
      <c r="AQ584" s="125"/>
      <c r="AR584" s="125"/>
      <c r="AS584" s="137"/>
      <c r="AT584" s="137"/>
    </row>
    <row r="585" spans="1:46" s="89" customFormat="1" ht="11.1" customHeight="1">
      <c r="A585" s="48">
        <v>579</v>
      </c>
      <c r="B585" s="79" t="s">
        <v>113</v>
      </c>
      <c r="C585" s="26" t="s">
        <v>547</v>
      </c>
      <c r="D585" s="99">
        <f t="shared" ref="D585" si="77">D587+D588+D602</f>
        <v>1587.31</v>
      </c>
      <c r="E585" s="99">
        <f t="shared" ref="E585" si="78">E587+E588+E602</f>
        <v>1578.29</v>
      </c>
      <c r="F585" s="99">
        <f t="shared" ref="F585" si="79">F587+F588+F602</f>
        <v>1569.0700000000002</v>
      </c>
      <c r="G585" s="99">
        <f t="shared" ref="G585" si="80">G587+G588+G602</f>
        <v>1562.6699999999998</v>
      </c>
      <c r="H585" s="99">
        <f t="shared" ref="H585" si="81">H587+H588+H602</f>
        <v>1558.04</v>
      </c>
      <c r="I585" s="99">
        <f t="shared" ref="I585" si="82">I587+I588+I602</f>
        <v>1530.07</v>
      </c>
      <c r="J585" s="99">
        <f t="shared" ref="J585" si="83">J587+J588+J602</f>
        <v>1526.19</v>
      </c>
      <c r="K585" s="99">
        <f t="shared" ref="K585" si="84">K587+K588+K602</f>
        <v>1521.7</v>
      </c>
      <c r="L585" s="99">
        <f t="shared" ref="L585" si="85">L587+L588+L602</f>
        <v>1515.71</v>
      </c>
      <c r="M585" s="179">
        <f t="shared" ref="M585" si="86">M587+M588+M602</f>
        <v>1511.44</v>
      </c>
      <c r="N585" s="233">
        <f t="shared" ref="N585" si="87">N587+N588+N602</f>
        <v>1513.72</v>
      </c>
      <c r="O585" s="207">
        <f t="shared" ref="O585" si="88">O587+O588+O602</f>
        <v>1507.53</v>
      </c>
      <c r="P585" s="99">
        <f t="shared" ref="P585" si="89">P587+P588+P602</f>
        <v>1498.5500000000002</v>
      </c>
      <c r="Q585" s="99">
        <f t="shared" ref="Q585" si="90">Q587+Q588+Q602</f>
        <v>1491.31</v>
      </c>
      <c r="R585" s="99">
        <f t="shared" ref="R585" si="91">R587+R588+R602</f>
        <v>1483.58</v>
      </c>
      <c r="S585" s="99">
        <f t="shared" ref="S585" si="92">S587+S588+S602</f>
        <v>1471.7</v>
      </c>
      <c r="T585" s="99">
        <f t="shared" ref="T585" si="93">T587+T588+T602</f>
        <v>1463.02</v>
      </c>
      <c r="U585" s="99">
        <f t="shared" ref="U585" si="94">U587+U588+U602</f>
        <v>1455.94</v>
      </c>
      <c r="V585" s="99">
        <f t="shared" ref="V585" si="95">V587+V588+V602</f>
        <v>1447.16</v>
      </c>
      <c r="W585" s="99">
        <f t="shared" ref="W585" si="96">W587+W588+W602</f>
        <v>1440.36</v>
      </c>
      <c r="X585" s="99">
        <f t="shared" ref="X585" si="97">X587+X588+X602</f>
        <v>1432.79</v>
      </c>
      <c r="Y585" s="99">
        <f t="shared" ref="Y585" si="98">Y587+Y588+Y602</f>
        <v>1425.17</v>
      </c>
      <c r="Z585" s="99">
        <f t="shared" ref="Z585" si="99">Z587+Z588+Z602</f>
        <v>1434.64</v>
      </c>
      <c r="AA585" s="99">
        <f t="shared" ref="AA585" si="100">AA587+AA588+AA602</f>
        <v>1406.9399999999998</v>
      </c>
      <c r="AB585" s="99">
        <f t="shared" ref="AB585" si="101">AB587+AB588+AB602</f>
        <v>1400.82</v>
      </c>
      <c r="AC585" s="99">
        <f t="shared" ref="AC585" si="102">AC587+AC588+AC602</f>
        <v>1395.14</v>
      </c>
      <c r="AD585" s="99">
        <f t="shared" ref="AD585" si="103">AD587+AD588+AD602</f>
        <v>1389.1299999999999</v>
      </c>
      <c r="AE585" s="99">
        <f t="shared" ref="AE585" si="104">AE587+AE588+AE602</f>
        <v>1386.54</v>
      </c>
      <c r="AF585" s="99">
        <f t="shared" ref="AF585" si="105">AF587+AF588+AF602</f>
        <v>1382.8500000000001</v>
      </c>
      <c r="AG585" s="99">
        <f t="shared" ref="AG585" si="106">AG587+AG588+AG602</f>
        <v>1379.65</v>
      </c>
      <c r="AH585" s="102"/>
      <c r="AI585" s="102"/>
      <c r="AJ585" s="102"/>
      <c r="AK585" s="102"/>
      <c r="AL585" s="102"/>
      <c r="AM585" s="98"/>
      <c r="AN585" s="98"/>
      <c r="AO585" s="98"/>
      <c r="AP585" s="98"/>
      <c r="AQ585" s="124" t="s">
        <v>547</v>
      </c>
      <c r="AR585" s="124" t="s">
        <v>113</v>
      </c>
      <c r="AS585" s="136" t="s">
        <v>541</v>
      </c>
      <c r="AT585" s="136" t="s">
        <v>542</v>
      </c>
    </row>
    <row r="586" spans="1:46" s="89" customFormat="1" ht="11.1" customHeight="1">
      <c r="A586" s="48">
        <v>580</v>
      </c>
      <c r="B586" s="79" t="s">
        <v>113</v>
      </c>
      <c r="C586" s="26" t="s">
        <v>702</v>
      </c>
      <c r="D586" s="101">
        <f t="shared" ref="D586:AL586" si="107">D587+D588</f>
        <v>1560.58</v>
      </c>
      <c r="E586" s="101">
        <f t="shared" si="107"/>
        <v>1551.54</v>
      </c>
      <c r="F586" s="101">
        <f t="shared" si="107"/>
        <v>1542.44</v>
      </c>
      <c r="G586" s="101">
        <f t="shared" si="107"/>
        <v>1535.9399999999998</v>
      </c>
      <c r="H586" s="101">
        <f t="shared" si="107"/>
        <v>1531.31</v>
      </c>
      <c r="I586" s="101">
        <f t="shared" si="107"/>
        <v>1526.8</v>
      </c>
      <c r="J586" s="101">
        <f t="shared" si="107"/>
        <v>1522.92</v>
      </c>
      <c r="K586" s="101">
        <f t="shared" si="107"/>
        <v>1518.43</v>
      </c>
      <c r="L586" s="101">
        <f t="shared" si="107"/>
        <v>1512.44</v>
      </c>
      <c r="M586" s="182">
        <f t="shared" si="107"/>
        <v>1508.17</v>
      </c>
      <c r="N586" s="234">
        <f t="shared" si="107"/>
        <v>1499</v>
      </c>
      <c r="O586" s="210">
        <f t="shared" si="107"/>
        <v>1492.81</v>
      </c>
      <c r="P586" s="101">
        <f t="shared" si="107"/>
        <v>1483.8300000000002</v>
      </c>
      <c r="Q586" s="101">
        <f t="shared" si="107"/>
        <v>1476.59</v>
      </c>
      <c r="R586" s="101">
        <f t="shared" si="107"/>
        <v>1468.86</v>
      </c>
      <c r="S586" s="101">
        <f t="shared" si="107"/>
        <v>1456.98</v>
      </c>
      <c r="T586" s="101">
        <f t="shared" si="107"/>
        <v>1448.3</v>
      </c>
      <c r="U586" s="101">
        <f t="shared" si="107"/>
        <v>1441.22</v>
      </c>
      <c r="V586" s="101">
        <f t="shared" si="107"/>
        <v>1432.44</v>
      </c>
      <c r="W586" s="101">
        <f t="shared" si="107"/>
        <v>1425.6399999999999</v>
      </c>
      <c r="X586" s="101">
        <f t="shared" si="107"/>
        <v>1418.07</v>
      </c>
      <c r="Y586" s="101">
        <f t="shared" si="107"/>
        <v>1410.64</v>
      </c>
      <c r="Z586" s="101">
        <f t="shared" si="107"/>
        <v>1420.0900000000001</v>
      </c>
      <c r="AA586" s="101">
        <f t="shared" si="107"/>
        <v>1392.4099999999999</v>
      </c>
      <c r="AB586" s="101">
        <f t="shared" si="107"/>
        <v>1386.29</v>
      </c>
      <c r="AC586" s="101">
        <f t="shared" si="107"/>
        <v>1380.6100000000001</v>
      </c>
      <c r="AD586" s="101">
        <f t="shared" si="107"/>
        <v>1374.6</v>
      </c>
      <c r="AE586" s="101">
        <f t="shared" si="107"/>
        <v>1372.01</v>
      </c>
      <c r="AF586" s="101">
        <f t="shared" si="107"/>
        <v>1368.3200000000002</v>
      </c>
      <c r="AG586" s="101">
        <f t="shared" si="107"/>
        <v>1365.1200000000001</v>
      </c>
      <c r="AH586" s="99">
        <f t="shared" si="107"/>
        <v>1363.47</v>
      </c>
      <c r="AI586" s="99">
        <f t="shared" si="107"/>
        <v>1261.8600000000001</v>
      </c>
      <c r="AJ586" s="99">
        <f t="shared" si="107"/>
        <v>1278.8900000000001</v>
      </c>
      <c r="AK586" s="99">
        <f t="shared" si="107"/>
        <v>1297.47</v>
      </c>
      <c r="AL586" s="99">
        <f t="shared" si="107"/>
        <v>1301.18</v>
      </c>
      <c r="AM586" s="98"/>
      <c r="AN586" s="98"/>
      <c r="AO586" s="98"/>
      <c r="AP586" s="98"/>
      <c r="AQ586" s="124" t="s">
        <v>702</v>
      </c>
      <c r="AR586" s="124" t="s">
        <v>113</v>
      </c>
      <c r="AS586" s="136" t="s">
        <v>541</v>
      </c>
      <c r="AT586" s="136" t="s">
        <v>542</v>
      </c>
    </row>
    <row r="587" spans="1:46" s="5" customFormat="1" ht="9.9499999999999993" customHeight="1">
      <c r="A587" s="48">
        <v>581</v>
      </c>
      <c r="B587" s="31" t="s">
        <v>113</v>
      </c>
      <c r="C587" s="1" t="s">
        <v>172</v>
      </c>
      <c r="D587" s="20">
        <v>1242.47</v>
      </c>
      <c r="E587" s="20">
        <v>1235.5999999999999</v>
      </c>
      <c r="F587" s="20">
        <v>1228</v>
      </c>
      <c r="G587" s="20">
        <v>1223.3599999999999</v>
      </c>
      <c r="H587" s="20">
        <v>1219.56</v>
      </c>
      <c r="I587" s="20">
        <v>1215.3499999999999</v>
      </c>
      <c r="J587" s="20">
        <v>1211.72</v>
      </c>
      <c r="K587" s="20">
        <v>1208.3800000000001</v>
      </c>
      <c r="L587" s="20">
        <v>1204.9000000000001</v>
      </c>
      <c r="M587" s="164">
        <v>1200.9000000000001</v>
      </c>
      <c r="N587" s="222">
        <v>1194.33</v>
      </c>
      <c r="O587" s="191">
        <v>1190.3599999999999</v>
      </c>
      <c r="P587" s="20">
        <v>1183.92</v>
      </c>
      <c r="Q587" s="20">
        <v>1180.02</v>
      </c>
      <c r="R587" s="20">
        <v>1177.82</v>
      </c>
      <c r="S587" s="20">
        <v>1172.6300000000001</v>
      </c>
      <c r="T587" s="20">
        <v>1167.49</v>
      </c>
      <c r="U587" s="20">
        <v>1163.26</v>
      </c>
      <c r="V587" s="20">
        <v>1157.3</v>
      </c>
      <c r="W587" s="20">
        <v>1153.29</v>
      </c>
      <c r="X587" s="20">
        <v>1148.6099999999999</v>
      </c>
      <c r="Y587" s="20">
        <v>1143.8800000000001</v>
      </c>
      <c r="Z587" s="20">
        <v>1154.1300000000001</v>
      </c>
      <c r="AA587" s="20">
        <v>1134.0899999999999</v>
      </c>
      <c r="AB587" s="20">
        <v>1125.1600000000001</v>
      </c>
      <c r="AC587" s="20">
        <v>1118.94</v>
      </c>
      <c r="AD587" s="20">
        <v>1113.53</v>
      </c>
      <c r="AE587" s="20">
        <v>1111.18</v>
      </c>
      <c r="AF587" s="20">
        <v>1108.9100000000001</v>
      </c>
      <c r="AG587" s="20">
        <v>1104.6400000000001</v>
      </c>
      <c r="AH587" s="20">
        <v>1102.77</v>
      </c>
      <c r="AI587" s="20">
        <v>1019</v>
      </c>
      <c r="AJ587" s="20">
        <v>1037.1500000000001</v>
      </c>
      <c r="AK587" s="20">
        <v>1057.74</v>
      </c>
      <c r="AL587" s="20">
        <v>1066.1600000000001</v>
      </c>
      <c r="AM587" s="95"/>
      <c r="AN587" s="18"/>
      <c r="AO587" s="18"/>
      <c r="AP587" s="18"/>
      <c r="AQ587" s="127" t="s">
        <v>172</v>
      </c>
      <c r="AR587" s="127" t="s">
        <v>113</v>
      </c>
      <c r="AS587" s="74" t="s">
        <v>541</v>
      </c>
      <c r="AT587" s="74" t="s">
        <v>542</v>
      </c>
    </row>
    <row r="588" spans="1:46" s="5" customFormat="1" ht="9.9499999999999993" customHeight="1">
      <c r="A588" s="48">
        <v>582</v>
      </c>
      <c r="B588" s="31" t="s">
        <v>113</v>
      </c>
      <c r="C588" s="6" t="s">
        <v>88</v>
      </c>
      <c r="D588" s="20">
        <v>318.11</v>
      </c>
      <c r="E588" s="20">
        <v>315.94</v>
      </c>
      <c r="F588" s="20">
        <v>314.44</v>
      </c>
      <c r="G588" s="20">
        <v>312.58</v>
      </c>
      <c r="H588" s="20">
        <v>311.75</v>
      </c>
      <c r="I588" s="20">
        <v>311.45</v>
      </c>
      <c r="J588" s="20">
        <v>311.2</v>
      </c>
      <c r="K588" s="20">
        <v>310.05</v>
      </c>
      <c r="L588" s="20">
        <v>307.54000000000002</v>
      </c>
      <c r="M588" s="164">
        <v>307.27</v>
      </c>
      <c r="N588" s="222">
        <v>304.67</v>
      </c>
      <c r="O588" s="191">
        <v>302.45</v>
      </c>
      <c r="P588" s="20">
        <v>299.91000000000003</v>
      </c>
      <c r="Q588" s="20">
        <v>296.57</v>
      </c>
      <c r="R588" s="20">
        <v>291.04000000000002</v>
      </c>
      <c r="S588" s="20">
        <v>284.35000000000002</v>
      </c>
      <c r="T588" s="20">
        <v>280.81</v>
      </c>
      <c r="U588" s="20">
        <v>277.95999999999998</v>
      </c>
      <c r="V588" s="20">
        <v>275.14</v>
      </c>
      <c r="W588" s="20">
        <v>272.35000000000002</v>
      </c>
      <c r="X588" s="20">
        <v>269.45999999999998</v>
      </c>
      <c r="Y588" s="20">
        <v>266.76</v>
      </c>
      <c r="Z588" s="20">
        <v>265.95999999999998</v>
      </c>
      <c r="AA588" s="20">
        <v>258.32</v>
      </c>
      <c r="AB588" s="20">
        <v>261.13</v>
      </c>
      <c r="AC588" s="20">
        <v>261.67</v>
      </c>
      <c r="AD588" s="20">
        <v>261.07</v>
      </c>
      <c r="AE588" s="20">
        <v>260.83</v>
      </c>
      <c r="AF588" s="20">
        <v>259.41000000000003</v>
      </c>
      <c r="AG588" s="20">
        <v>260.48</v>
      </c>
      <c r="AH588" s="20">
        <v>260.7</v>
      </c>
      <c r="AI588" s="20">
        <v>242.86</v>
      </c>
      <c r="AJ588" s="20">
        <v>241.74</v>
      </c>
      <c r="AK588" s="20">
        <v>239.73</v>
      </c>
      <c r="AL588" s="20">
        <v>235.02</v>
      </c>
      <c r="AM588" s="95"/>
      <c r="AN588" s="18"/>
      <c r="AO588" s="18"/>
      <c r="AP588" s="18"/>
      <c r="AQ588" s="127" t="s">
        <v>88</v>
      </c>
      <c r="AR588" s="127" t="s">
        <v>113</v>
      </c>
      <c r="AS588" s="74" t="s">
        <v>541</v>
      </c>
      <c r="AT588" s="74" t="s">
        <v>540</v>
      </c>
    </row>
    <row r="589" spans="1:46" s="5" customFormat="1" ht="9.9499999999999993" customHeight="1">
      <c r="A589" s="48">
        <v>583</v>
      </c>
      <c r="B589" s="31" t="s">
        <v>113</v>
      </c>
      <c r="C589" s="6" t="s">
        <v>89</v>
      </c>
      <c r="D589" s="20">
        <v>4270.17</v>
      </c>
      <c r="E589" s="20">
        <v>4268.59</v>
      </c>
      <c r="F589" s="20">
        <v>4259.5</v>
      </c>
      <c r="G589" s="20">
        <v>4258.0600000000004</v>
      </c>
      <c r="H589" s="20">
        <v>4262.6099999999997</v>
      </c>
      <c r="I589" s="20">
        <v>4254.6899999999996</v>
      </c>
      <c r="J589" s="20">
        <v>4247.99</v>
      </c>
      <c r="K589" s="20">
        <v>4241.76</v>
      </c>
      <c r="L589" s="20">
        <v>4235.4799999999996</v>
      </c>
      <c r="M589" s="164">
        <v>4225</v>
      </c>
      <c r="N589" s="222">
        <v>4218.1000000000004</v>
      </c>
      <c r="O589" s="191">
        <v>4215.55</v>
      </c>
      <c r="P589" s="20">
        <v>4206.8999999999996</v>
      </c>
      <c r="Q589" s="20">
        <v>4206.38</v>
      </c>
      <c r="R589" s="20">
        <v>4198.8500000000004</v>
      </c>
      <c r="S589" s="20">
        <v>4193.88</v>
      </c>
      <c r="T589" s="20">
        <v>4177.96</v>
      </c>
      <c r="U589" s="20">
        <v>4177.26</v>
      </c>
      <c r="V589" s="20">
        <v>4172.78</v>
      </c>
      <c r="W589" s="20">
        <v>4172.8100000000004</v>
      </c>
      <c r="X589" s="20">
        <v>4168.51</v>
      </c>
      <c r="Y589" s="20">
        <v>4167.8999999999996</v>
      </c>
      <c r="Z589" s="20">
        <v>4200.12</v>
      </c>
      <c r="AA589" s="20">
        <v>4165.4690000000001</v>
      </c>
      <c r="AB589" s="20">
        <v>4164.7890000000007</v>
      </c>
      <c r="AC589" s="20">
        <v>4162.84</v>
      </c>
      <c r="AD589" s="20">
        <v>4160.71</v>
      </c>
      <c r="AE589" s="20">
        <v>4161.45</v>
      </c>
      <c r="AF589" s="20">
        <v>4160.8900000000003</v>
      </c>
      <c r="AG589" s="20">
        <v>4162.46</v>
      </c>
      <c r="AH589" s="20">
        <v>4161.79</v>
      </c>
      <c r="AI589" s="20">
        <v>4163.2700000000004</v>
      </c>
      <c r="AJ589" s="20">
        <v>4164.2700000000004</v>
      </c>
      <c r="AK589" s="20">
        <v>4164.68</v>
      </c>
      <c r="AL589" s="20">
        <v>4161.13</v>
      </c>
      <c r="AM589" s="95"/>
      <c r="AN589" s="18"/>
      <c r="AO589" s="18"/>
      <c r="AP589" s="18"/>
      <c r="AQ589" s="127" t="s">
        <v>89</v>
      </c>
      <c r="AR589" s="127" t="s">
        <v>113</v>
      </c>
      <c r="AS589" s="74" t="s">
        <v>541</v>
      </c>
      <c r="AT589" s="74" t="s">
        <v>540</v>
      </c>
    </row>
    <row r="590" spans="1:46" s="5" customFormat="1" ht="9.9499999999999993" customHeight="1">
      <c r="A590" s="48">
        <v>584</v>
      </c>
      <c r="B590" s="31" t="s">
        <v>113</v>
      </c>
      <c r="C590" s="6" t="s">
        <v>548</v>
      </c>
      <c r="D590" s="20">
        <v>28.41</v>
      </c>
      <c r="E590" s="20">
        <v>28.41</v>
      </c>
      <c r="F590" s="20">
        <v>28.41</v>
      </c>
      <c r="G590" s="20">
        <v>28.41</v>
      </c>
      <c r="H590" s="20">
        <v>28.41</v>
      </c>
      <c r="I590" s="20">
        <v>20.81</v>
      </c>
      <c r="J590" s="20">
        <v>20.81</v>
      </c>
      <c r="K590" s="20">
        <v>20.81</v>
      </c>
      <c r="L590" s="20">
        <v>20.81</v>
      </c>
      <c r="M590" s="164">
        <v>20.81</v>
      </c>
      <c r="N590" s="222">
        <v>24.48</v>
      </c>
      <c r="O590" s="191">
        <v>24.48</v>
      </c>
      <c r="P590" s="20">
        <v>24.48</v>
      </c>
      <c r="Q590" s="20">
        <v>24.48</v>
      </c>
      <c r="R590" s="20">
        <v>24.48</v>
      </c>
      <c r="S590" s="20">
        <v>24.48</v>
      </c>
      <c r="T590" s="20">
        <v>24.48</v>
      </c>
      <c r="U590" s="20">
        <v>24.48</v>
      </c>
      <c r="V590" s="20">
        <v>24.48</v>
      </c>
      <c r="W590" s="20">
        <v>24.48</v>
      </c>
      <c r="X590" s="20">
        <v>24.48</v>
      </c>
      <c r="Y590" s="20">
        <v>24.48</v>
      </c>
      <c r="Z590" s="20">
        <v>24.48</v>
      </c>
      <c r="AA590" s="20">
        <v>24.48</v>
      </c>
      <c r="AB590" s="20">
        <v>24.48</v>
      </c>
      <c r="AC590" s="20">
        <v>24.48</v>
      </c>
      <c r="AD590" s="20">
        <v>24.48</v>
      </c>
      <c r="AE590" s="20">
        <v>24.48</v>
      </c>
      <c r="AF590" s="20">
        <v>24.48</v>
      </c>
      <c r="AG590" s="20">
        <v>24.48</v>
      </c>
      <c r="AH590" s="122"/>
      <c r="AI590" s="122"/>
      <c r="AJ590" s="122"/>
      <c r="AK590" s="122"/>
      <c r="AL590" s="122"/>
      <c r="AM590" s="95"/>
      <c r="AN590" s="18"/>
      <c r="AO590" s="18"/>
      <c r="AP590" s="18"/>
      <c r="AQ590" s="127" t="s">
        <v>674</v>
      </c>
      <c r="AR590" s="127" t="s">
        <v>113</v>
      </c>
      <c r="AS590" s="74" t="s">
        <v>541</v>
      </c>
      <c r="AT590" s="74" t="s">
        <v>540</v>
      </c>
    </row>
    <row r="591" spans="1:46" s="89" customFormat="1" ht="11.1" customHeight="1">
      <c r="A591" s="48">
        <v>585</v>
      </c>
      <c r="B591" s="79" t="s">
        <v>113</v>
      </c>
      <c r="C591" s="98" t="s">
        <v>549</v>
      </c>
      <c r="D591" s="101">
        <f t="shared" ref="D591:AG591" si="108">D590+D602</f>
        <v>55.14</v>
      </c>
      <c r="E591" s="101">
        <f t="shared" si="108"/>
        <v>55.16</v>
      </c>
      <c r="F591" s="101">
        <f t="shared" si="108"/>
        <v>55.04</v>
      </c>
      <c r="G591" s="101">
        <f t="shared" si="108"/>
        <v>55.14</v>
      </c>
      <c r="H591" s="101">
        <f t="shared" si="108"/>
        <v>55.14</v>
      </c>
      <c r="I591" s="101">
        <f t="shared" si="108"/>
        <v>24.08</v>
      </c>
      <c r="J591" s="101">
        <f t="shared" si="108"/>
        <v>24.08</v>
      </c>
      <c r="K591" s="101">
        <f t="shared" si="108"/>
        <v>24.08</v>
      </c>
      <c r="L591" s="101">
        <f t="shared" si="108"/>
        <v>24.08</v>
      </c>
      <c r="M591" s="182">
        <f t="shared" si="108"/>
        <v>24.08</v>
      </c>
      <c r="N591" s="234">
        <f t="shared" si="108"/>
        <v>39.200000000000003</v>
      </c>
      <c r="O591" s="210">
        <f t="shared" si="108"/>
        <v>39.200000000000003</v>
      </c>
      <c r="P591" s="101">
        <f t="shared" si="108"/>
        <v>39.200000000000003</v>
      </c>
      <c r="Q591" s="101">
        <f t="shared" si="108"/>
        <v>39.200000000000003</v>
      </c>
      <c r="R591" s="101">
        <f t="shared" si="108"/>
        <v>39.200000000000003</v>
      </c>
      <c r="S591" s="101">
        <f t="shared" si="108"/>
        <v>39.200000000000003</v>
      </c>
      <c r="T591" s="101">
        <f t="shared" si="108"/>
        <v>39.200000000000003</v>
      </c>
      <c r="U591" s="101">
        <f t="shared" si="108"/>
        <v>39.200000000000003</v>
      </c>
      <c r="V591" s="101">
        <f t="shared" si="108"/>
        <v>39.200000000000003</v>
      </c>
      <c r="W591" s="101">
        <f t="shared" si="108"/>
        <v>39.200000000000003</v>
      </c>
      <c r="X591" s="101">
        <f t="shared" si="108"/>
        <v>39.200000000000003</v>
      </c>
      <c r="Y591" s="101">
        <f t="shared" si="108"/>
        <v>39.01</v>
      </c>
      <c r="Z591" s="101">
        <f t="shared" si="108"/>
        <v>39.03</v>
      </c>
      <c r="AA591" s="101">
        <f t="shared" si="108"/>
        <v>39.01</v>
      </c>
      <c r="AB591" s="101">
        <f t="shared" si="108"/>
        <v>39.01</v>
      </c>
      <c r="AC591" s="101">
        <f t="shared" si="108"/>
        <v>39.01</v>
      </c>
      <c r="AD591" s="101">
        <f t="shared" si="108"/>
        <v>39.01</v>
      </c>
      <c r="AE591" s="101">
        <f t="shared" si="108"/>
        <v>39.01</v>
      </c>
      <c r="AF591" s="101">
        <f t="shared" si="108"/>
        <v>39.01</v>
      </c>
      <c r="AG591" s="101">
        <f t="shared" si="108"/>
        <v>39.01</v>
      </c>
      <c r="AH591" s="99">
        <v>37.03</v>
      </c>
      <c r="AI591" s="99">
        <v>37.03</v>
      </c>
      <c r="AJ591" s="99">
        <v>37.03</v>
      </c>
      <c r="AK591" s="99">
        <v>37.03</v>
      </c>
      <c r="AL591" s="99">
        <v>37.03</v>
      </c>
      <c r="AM591" s="98"/>
      <c r="AN591" s="98"/>
      <c r="AO591" s="98"/>
      <c r="AP591" s="98"/>
      <c r="AQ591" s="124" t="s">
        <v>549</v>
      </c>
      <c r="AR591" s="124" t="s">
        <v>113</v>
      </c>
      <c r="AS591" s="136" t="s">
        <v>541</v>
      </c>
      <c r="AT591" s="136" t="s">
        <v>540</v>
      </c>
    </row>
    <row r="592" spans="1:46" s="5" customFormat="1" ht="9.9499999999999993" customHeight="1">
      <c r="A592" s="48">
        <v>586</v>
      </c>
      <c r="B592" s="31" t="s">
        <v>113</v>
      </c>
      <c r="C592" s="6" t="s">
        <v>90</v>
      </c>
      <c r="D592" s="20">
        <v>45.71</v>
      </c>
      <c r="E592" s="20">
        <v>45.71</v>
      </c>
      <c r="F592" s="20">
        <v>45.71</v>
      </c>
      <c r="G592" s="20">
        <v>48.99</v>
      </c>
      <c r="H592" s="20">
        <v>47.19</v>
      </c>
      <c r="I592" s="20">
        <v>47.31</v>
      </c>
      <c r="J592" s="20">
        <v>48.15</v>
      </c>
      <c r="K592" s="20">
        <v>49.05</v>
      </c>
      <c r="L592" s="20">
        <v>49.05</v>
      </c>
      <c r="M592" s="164">
        <v>49.05</v>
      </c>
      <c r="N592" s="222">
        <v>49.05</v>
      </c>
      <c r="O592" s="191">
        <v>56.64</v>
      </c>
      <c r="P592" s="20">
        <v>54.28</v>
      </c>
      <c r="Q592" s="20">
        <v>57.37</v>
      </c>
      <c r="R592" s="20">
        <v>58.56</v>
      </c>
      <c r="S592" s="20">
        <v>54.66</v>
      </c>
      <c r="T592" s="20">
        <v>54.74</v>
      </c>
      <c r="U592" s="20">
        <v>59.07</v>
      </c>
      <c r="V592" s="20">
        <v>59</v>
      </c>
      <c r="W592" s="20">
        <v>61.31</v>
      </c>
      <c r="X592" s="20">
        <v>60.19</v>
      </c>
      <c r="Y592" s="20">
        <v>59.9</v>
      </c>
      <c r="Z592" s="20">
        <v>62.77</v>
      </c>
      <c r="AA592" s="20">
        <v>59.73</v>
      </c>
      <c r="AB592" s="20">
        <v>57.99</v>
      </c>
      <c r="AC592" s="20">
        <v>57.98</v>
      </c>
      <c r="AD592" s="20">
        <v>58.7</v>
      </c>
      <c r="AE592" s="20">
        <v>58.79</v>
      </c>
      <c r="AF592" s="20">
        <v>58.79</v>
      </c>
      <c r="AG592" s="20">
        <v>58.79</v>
      </c>
      <c r="AH592" s="20">
        <v>59.44</v>
      </c>
      <c r="AI592" s="20">
        <v>59.56</v>
      </c>
      <c r="AJ592" s="20">
        <v>59.61</v>
      </c>
      <c r="AK592" s="20">
        <v>59.61</v>
      </c>
      <c r="AL592" s="20">
        <v>60.02</v>
      </c>
      <c r="AM592" s="95"/>
      <c r="AN592" s="18"/>
      <c r="AO592" s="18"/>
      <c r="AP592" s="18"/>
      <c r="AQ592" s="127" t="s">
        <v>90</v>
      </c>
      <c r="AR592" s="127" t="s">
        <v>113</v>
      </c>
      <c r="AS592" s="74" t="s">
        <v>541</v>
      </c>
      <c r="AT592" s="74" t="s">
        <v>540</v>
      </c>
    </row>
    <row r="593" spans="1:46" s="5" customFormat="1" ht="9.9499999999999993" customHeight="1">
      <c r="A593" s="48">
        <v>587</v>
      </c>
      <c r="B593" s="31" t="s">
        <v>113</v>
      </c>
      <c r="C593" s="6" t="s">
        <v>91</v>
      </c>
      <c r="D593" s="20">
        <v>203.77</v>
      </c>
      <c r="E593" s="20">
        <v>203.77</v>
      </c>
      <c r="F593" s="20">
        <v>204.04</v>
      </c>
      <c r="G593" s="20">
        <v>204.04</v>
      </c>
      <c r="H593" s="20">
        <v>204.09</v>
      </c>
      <c r="I593" s="20">
        <v>204.1</v>
      </c>
      <c r="J593" s="20">
        <v>204.1</v>
      </c>
      <c r="K593" s="20">
        <v>204.1</v>
      </c>
      <c r="L593" s="20">
        <v>204.16</v>
      </c>
      <c r="M593" s="164">
        <v>204.16</v>
      </c>
      <c r="N593" s="222">
        <v>204.19</v>
      </c>
      <c r="O593" s="191">
        <v>204.11</v>
      </c>
      <c r="P593" s="20">
        <v>201.21</v>
      </c>
      <c r="Q593" s="20">
        <v>201.57</v>
      </c>
      <c r="R593" s="20">
        <v>201.6</v>
      </c>
      <c r="S593" s="20">
        <v>202.52</v>
      </c>
      <c r="T593" s="20">
        <v>201.89</v>
      </c>
      <c r="U593" s="20">
        <v>201.64</v>
      </c>
      <c r="V593" s="20">
        <v>201.63</v>
      </c>
      <c r="W593" s="20">
        <v>201.65</v>
      </c>
      <c r="X593" s="20">
        <v>201.65</v>
      </c>
      <c r="Y593" s="20">
        <v>201.58</v>
      </c>
      <c r="Z593" s="20">
        <v>204.76</v>
      </c>
      <c r="AA593" s="20">
        <v>201.59</v>
      </c>
      <c r="AB593" s="20">
        <v>201.63495</v>
      </c>
      <c r="AC593" s="20">
        <v>201.63</v>
      </c>
      <c r="AD593" s="20">
        <v>201.63</v>
      </c>
      <c r="AE593" s="20">
        <v>201.63</v>
      </c>
      <c r="AF593" s="20">
        <v>201.63</v>
      </c>
      <c r="AG593" s="20">
        <v>201.63</v>
      </c>
      <c r="AH593" s="20">
        <v>201.68</v>
      </c>
      <c r="AI593" s="20">
        <v>201.68</v>
      </c>
      <c r="AJ593" s="20">
        <v>201.69</v>
      </c>
      <c r="AK593" s="20">
        <v>201.69</v>
      </c>
      <c r="AL593" s="20">
        <v>201.69</v>
      </c>
      <c r="AM593" s="95"/>
      <c r="AN593" s="18"/>
      <c r="AO593" s="18"/>
      <c r="AP593" s="18"/>
      <c r="AQ593" s="127" t="s">
        <v>91</v>
      </c>
      <c r="AR593" s="127" t="s">
        <v>113</v>
      </c>
      <c r="AS593" s="74" t="s">
        <v>541</v>
      </c>
      <c r="AT593" s="74" t="s">
        <v>540</v>
      </c>
    </row>
    <row r="594" spans="1:46" s="5" customFormat="1" ht="9.9499999999999993" customHeight="1">
      <c r="A594" s="48">
        <v>588</v>
      </c>
      <c r="B594" s="31" t="s">
        <v>113</v>
      </c>
      <c r="C594" s="6" t="s">
        <v>92</v>
      </c>
      <c r="D594" s="20">
        <v>64.91</v>
      </c>
      <c r="E594" s="20">
        <v>64.87</v>
      </c>
      <c r="F594" s="20">
        <v>64.739999999999995</v>
      </c>
      <c r="G594" s="20">
        <v>64.760000000000005</v>
      </c>
      <c r="H594" s="20">
        <v>65.36</v>
      </c>
      <c r="I594" s="20">
        <v>65.319999999999993</v>
      </c>
      <c r="J594" s="20">
        <v>65</v>
      </c>
      <c r="K594" s="20">
        <v>65</v>
      </c>
      <c r="L594" s="20">
        <v>65.39</v>
      </c>
      <c r="M594" s="164">
        <v>65.489999999999995</v>
      </c>
      <c r="N594" s="222">
        <v>65.38</v>
      </c>
      <c r="O594" s="191">
        <v>65.239999999999995</v>
      </c>
      <c r="P594" s="20">
        <v>65.010000000000005</v>
      </c>
      <c r="Q594" s="20">
        <v>65.010000000000005</v>
      </c>
      <c r="R594" s="20">
        <v>65.52</v>
      </c>
      <c r="S594" s="20">
        <v>65.67</v>
      </c>
      <c r="T594" s="20">
        <v>65.87</v>
      </c>
      <c r="U594" s="20">
        <v>66.16</v>
      </c>
      <c r="V594" s="20">
        <v>66.38</v>
      </c>
      <c r="W594" s="20">
        <v>66.48</v>
      </c>
      <c r="X594" s="20">
        <v>66.45</v>
      </c>
      <c r="Y594" s="20">
        <v>66.52</v>
      </c>
      <c r="Z594" s="20">
        <v>67.290000000000006</v>
      </c>
      <c r="AA594" s="20">
        <v>66.599999999999994</v>
      </c>
      <c r="AB594" s="20">
        <v>66.540000000000006</v>
      </c>
      <c r="AC594" s="20">
        <v>66.569999999999993</v>
      </c>
      <c r="AD594" s="20">
        <v>66.55</v>
      </c>
      <c r="AE594" s="20">
        <v>66.67</v>
      </c>
      <c r="AF594" s="20">
        <v>66.67</v>
      </c>
      <c r="AG594" s="20">
        <v>66.67</v>
      </c>
      <c r="AH594" s="20">
        <v>66.55</v>
      </c>
      <c r="AI594" s="20">
        <v>62.58</v>
      </c>
      <c r="AJ594" s="20">
        <v>63.55</v>
      </c>
      <c r="AK594" s="20">
        <v>64.459999999999994</v>
      </c>
      <c r="AL594" s="20">
        <v>65.36</v>
      </c>
      <c r="AM594" s="95"/>
      <c r="AN594" s="18"/>
      <c r="AO594" s="18"/>
      <c r="AP594" s="18"/>
      <c r="AQ594" s="127" t="s">
        <v>92</v>
      </c>
      <c r="AR594" s="127" t="s">
        <v>113</v>
      </c>
      <c r="AS594" s="74" t="s">
        <v>541</v>
      </c>
      <c r="AT594" s="74" t="s">
        <v>540</v>
      </c>
    </row>
    <row r="595" spans="1:46" s="5" customFormat="1" ht="9.9499999999999993" customHeight="1">
      <c r="A595" s="48">
        <v>589</v>
      </c>
      <c r="B595" s="31" t="s">
        <v>113</v>
      </c>
      <c r="C595" s="6" t="s">
        <v>93</v>
      </c>
      <c r="D595" s="20">
        <v>146.97999999999999</v>
      </c>
      <c r="E595" s="20">
        <v>147.47</v>
      </c>
      <c r="F595" s="20">
        <v>153.82</v>
      </c>
      <c r="G595" s="20">
        <v>155.02000000000001</v>
      </c>
      <c r="H595" s="20">
        <v>157.83000000000001</v>
      </c>
      <c r="I595" s="20">
        <v>161.08000000000001</v>
      </c>
      <c r="J595" s="20">
        <v>163.77000000000001</v>
      </c>
      <c r="K595" s="20">
        <v>170.27</v>
      </c>
      <c r="L595" s="20">
        <v>174.04</v>
      </c>
      <c r="M595" s="164">
        <v>177.09</v>
      </c>
      <c r="N595" s="222">
        <v>180.77</v>
      </c>
      <c r="O595" s="191">
        <v>183.14</v>
      </c>
      <c r="P595" s="20">
        <v>183.25</v>
      </c>
      <c r="Q595" s="20">
        <v>188.78</v>
      </c>
      <c r="R595" s="20">
        <v>192.31</v>
      </c>
      <c r="S595" s="20">
        <v>195.2</v>
      </c>
      <c r="T595" s="20">
        <v>199.31</v>
      </c>
      <c r="U595" s="20">
        <v>206.49</v>
      </c>
      <c r="V595" s="20">
        <v>208.7</v>
      </c>
      <c r="W595" s="20">
        <v>208.76</v>
      </c>
      <c r="X595" s="20">
        <v>210.26</v>
      </c>
      <c r="Y595" s="20">
        <v>211.91</v>
      </c>
      <c r="Z595" s="20">
        <v>215.11</v>
      </c>
      <c r="AA595" s="20">
        <v>216.09</v>
      </c>
      <c r="AB595" s="20">
        <v>218.86</v>
      </c>
      <c r="AC595" s="20">
        <v>220.5</v>
      </c>
      <c r="AD595" s="20">
        <v>221.05</v>
      </c>
      <c r="AE595" s="20">
        <v>219.39</v>
      </c>
      <c r="AF595" s="20">
        <v>221.99</v>
      </c>
      <c r="AG595" s="20">
        <v>224.31</v>
      </c>
      <c r="AH595" s="20">
        <v>227.01</v>
      </c>
      <c r="AI595" s="20">
        <v>228.79</v>
      </c>
      <c r="AJ595" s="20">
        <v>229.02</v>
      </c>
      <c r="AK595" s="20">
        <v>230</v>
      </c>
      <c r="AL595" s="20">
        <v>232.13</v>
      </c>
      <c r="AM595" s="95"/>
      <c r="AN595" s="18"/>
      <c r="AO595" s="18"/>
      <c r="AP595" s="18"/>
      <c r="AQ595" s="127" t="s">
        <v>93</v>
      </c>
      <c r="AR595" s="127" t="s">
        <v>113</v>
      </c>
      <c r="AS595" s="74" t="s">
        <v>541</v>
      </c>
      <c r="AT595" s="74" t="s">
        <v>540</v>
      </c>
    </row>
    <row r="596" spans="1:46" s="5" customFormat="1" ht="9.9499999999999993" customHeight="1">
      <c r="A596" s="48">
        <v>590</v>
      </c>
      <c r="B596" s="31" t="s">
        <v>113</v>
      </c>
      <c r="C596" s="6" t="s">
        <v>94</v>
      </c>
      <c r="D596" s="20">
        <v>78.52</v>
      </c>
      <c r="E596" s="20">
        <v>78.89</v>
      </c>
      <c r="F596" s="20">
        <v>79.05</v>
      </c>
      <c r="G596" s="20">
        <v>79.319999999999993</v>
      </c>
      <c r="H596" s="20">
        <v>80.739999999999995</v>
      </c>
      <c r="I596" s="20">
        <v>79.86</v>
      </c>
      <c r="J596" s="20">
        <v>77.7</v>
      </c>
      <c r="K596" s="20">
        <v>77.37</v>
      </c>
      <c r="L596" s="20">
        <v>79.650000000000006</v>
      </c>
      <c r="M596" s="164">
        <v>78.67</v>
      </c>
      <c r="N596" s="222">
        <v>79.73</v>
      </c>
      <c r="O596" s="191">
        <v>79.69</v>
      </c>
      <c r="P596" s="20">
        <v>80.78</v>
      </c>
      <c r="Q596" s="20">
        <v>79.3</v>
      </c>
      <c r="R596" s="20">
        <v>77.569999999999993</v>
      </c>
      <c r="S596" s="20">
        <v>77.58</v>
      </c>
      <c r="T596" s="20">
        <v>77.81</v>
      </c>
      <c r="U596" s="20">
        <v>78.75</v>
      </c>
      <c r="V596" s="20">
        <v>79.63</v>
      </c>
      <c r="W596" s="20">
        <v>79.349999999999994</v>
      </c>
      <c r="X596" s="20">
        <v>79.64</v>
      </c>
      <c r="Y596" s="20">
        <v>79.63</v>
      </c>
      <c r="Z596" s="20">
        <v>80.95</v>
      </c>
      <c r="AA596" s="20">
        <v>80.36</v>
      </c>
      <c r="AB596" s="20">
        <v>80.84</v>
      </c>
      <c r="AC596" s="20">
        <v>80.37</v>
      </c>
      <c r="AD596" s="20">
        <v>76</v>
      </c>
      <c r="AE596" s="20">
        <v>76.05</v>
      </c>
      <c r="AF596" s="20">
        <v>76.150000000000006</v>
      </c>
      <c r="AG596" s="20">
        <v>76.239999999999995</v>
      </c>
      <c r="AH596" s="20">
        <v>76.34</v>
      </c>
      <c r="AI596" s="20">
        <v>72.72</v>
      </c>
      <c r="AJ596" s="20">
        <v>73.44</v>
      </c>
      <c r="AK596" s="20">
        <v>74.52000000000001</v>
      </c>
      <c r="AL596" s="20">
        <v>75.37</v>
      </c>
      <c r="AM596" s="95"/>
      <c r="AN596" s="18"/>
      <c r="AO596" s="18"/>
      <c r="AP596" s="18"/>
      <c r="AQ596" s="127" t="s">
        <v>94</v>
      </c>
      <c r="AR596" s="127" t="s">
        <v>113</v>
      </c>
      <c r="AS596" s="74" t="s">
        <v>541</v>
      </c>
      <c r="AT596" s="74" t="s">
        <v>540</v>
      </c>
    </row>
    <row r="597" spans="1:46" s="5" customFormat="1" ht="9.9499999999999993" customHeight="1">
      <c r="A597" s="48">
        <v>591</v>
      </c>
      <c r="B597" s="31" t="s">
        <v>113</v>
      </c>
      <c r="C597" s="6" t="s">
        <v>95</v>
      </c>
      <c r="D597" s="20">
        <v>13.81</v>
      </c>
      <c r="E597" s="20">
        <v>14.14</v>
      </c>
      <c r="F597" s="20">
        <v>14.45</v>
      </c>
      <c r="G597" s="20">
        <v>14.54</v>
      </c>
      <c r="H597" s="20">
        <v>15.7</v>
      </c>
      <c r="I597" s="20">
        <v>16.29</v>
      </c>
      <c r="J597" s="20">
        <v>16.12</v>
      </c>
      <c r="K597" s="20">
        <v>16.16</v>
      </c>
      <c r="L597" s="20">
        <v>16.829999999999998</v>
      </c>
      <c r="M597" s="164">
        <v>17.05</v>
      </c>
      <c r="N597" s="222">
        <v>17.12</v>
      </c>
      <c r="O597" s="191">
        <v>17.14</v>
      </c>
      <c r="P597" s="20">
        <v>17.2</v>
      </c>
      <c r="Q597" s="20">
        <v>17.190000000000001</v>
      </c>
      <c r="R597" s="20">
        <v>17.3</v>
      </c>
      <c r="S597" s="20">
        <v>17.47</v>
      </c>
      <c r="T597" s="20">
        <v>17.399999999999999</v>
      </c>
      <c r="U597" s="20">
        <v>17.43</v>
      </c>
      <c r="V597" s="20">
        <v>17.510000000000002</v>
      </c>
      <c r="W597" s="20">
        <v>17.510000000000002</v>
      </c>
      <c r="X597" s="20">
        <v>17.62</v>
      </c>
      <c r="Y597" s="20">
        <v>17.670000000000002</v>
      </c>
      <c r="Z597" s="20">
        <v>17.66</v>
      </c>
      <c r="AA597" s="20">
        <v>17.489999999999998</v>
      </c>
      <c r="AB597" s="20">
        <v>17.690000000000001</v>
      </c>
      <c r="AC597" s="20">
        <v>17.510000000000002</v>
      </c>
      <c r="AD597" s="20">
        <v>17.41</v>
      </c>
      <c r="AE597" s="20">
        <v>17.47</v>
      </c>
      <c r="AF597" s="20">
        <v>17.46</v>
      </c>
      <c r="AG597" s="20">
        <v>17.440000000000001</v>
      </c>
      <c r="AH597" s="20">
        <v>17.43</v>
      </c>
      <c r="AI597" s="20">
        <v>17.37</v>
      </c>
      <c r="AJ597" s="20">
        <v>17.47</v>
      </c>
      <c r="AK597" s="20">
        <v>17.47</v>
      </c>
      <c r="AL597" s="20">
        <v>17.43</v>
      </c>
      <c r="AM597" s="95"/>
      <c r="AN597" s="18"/>
      <c r="AO597" s="18"/>
      <c r="AP597" s="18"/>
      <c r="AQ597" s="127" t="s">
        <v>95</v>
      </c>
      <c r="AR597" s="127" t="s">
        <v>113</v>
      </c>
      <c r="AS597" s="74" t="s">
        <v>541</v>
      </c>
      <c r="AT597" s="74" t="s">
        <v>540</v>
      </c>
    </row>
    <row r="598" spans="1:46" s="5" customFormat="1" ht="9.9499999999999993" customHeight="1">
      <c r="A598" s="48">
        <v>592</v>
      </c>
      <c r="B598" s="31" t="s">
        <v>113</v>
      </c>
      <c r="C598" s="6" t="s">
        <v>96</v>
      </c>
      <c r="D598" s="20">
        <v>202.7</v>
      </c>
      <c r="E598" s="20">
        <v>206.05</v>
      </c>
      <c r="F598" s="20">
        <v>211.19</v>
      </c>
      <c r="G598" s="20">
        <v>213.89</v>
      </c>
      <c r="H598" s="20">
        <v>216.11</v>
      </c>
      <c r="I598" s="20">
        <v>218.97</v>
      </c>
      <c r="J598" s="20">
        <v>222.2</v>
      </c>
      <c r="K598" s="20">
        <v>228.4</v>
      </c>
      <c r="L598" s="20">
        <v>231.39</v>
      </c>
      <c r="M598" s="164">
        <v>234.54</v>
      </c>
      <c r="N598" s="222">
        <v>237.69</v>
      </c>
      <c r="O598" s="191">
        <v>241.51</v>
      </c>
      <c r="P598" s="20">
        <v>244.76</v>
      </c>
      <c r="Q598" s="20">
        <v>244.44</v>
      </c>
      <c r="R598" s="20">
        <v>247.7</v>
      </c>
      <c r="S598" s="20">
        <v>249.95</v>
      </c>
      <c r="T598" s="20">
        <v>252.97</v>
      </c>
      <c r="U598" s="20">
        <v>256.54000000000002</v>
      </c>
      <c r="V598" s="20">
        <v>258.45</v>
      </c>
      <c r="W598" s="20">
        <v>259.89999999999998</v>
      </c>
      <c r="X598" s="20">
        <v>263.19</v>
      </c>
      <c r="Y598" s="20">
        <v>265.39999999999998</v>
      </c>
      <c r="Z598" s="20">
        <v>269</v>
      </c>
      <c r="AA598" s="20">
        <v>269.99</v>
      </c>
      <c r="AB598" s="20">
        <v>273.12</v>
      </c>
      <c r="AC598" s="20">
        <v>272.76</v>
      </c>
      <c r="AD598" s="20">
        <v>275.74</v>
      </c>
      <c r="AE598" s="20">
        <v>277.37</v>
      </c>
      <c r="AF598" s="20">
        <v>280.39999999999998</v>
      </c>
      <c r="AG598" s="20">
        <v>282.89</v>
      </c>
      <c r="AH598" s="20">
        <v>285.08999999999997</v>
      </c>
      <c r="AI598" s="20">
        <v>258.63</v>
      </c>
      <c r="AJ598" s="20">
        <v>266.86</v>
      </c>
      <c r="AK598" s="20">
        <v>272.20999999999998</v>
      </c>
      <c r="AL598" s="20">
        <v>276.58</v>
      </c>
      <c r="AM598" s="95"/>
      <c r="AN598" s="18"/>
      <c r="AO598" s="18"/>
      <c r="AP598" s="18"/>
      <c r="AQ598" s="127" t="s">
        <v>96</v>
      </c>
      <c r="AR598" s="127" t="s">
        <v>113</v>
      </c>
      <c r="AS598" s="74" t="s">
        <v>541</v>
      </c>
      <c r="AT598" s="74" t="s">
        <v>540</v>
      </c>
    </row>
    <row r="599" spans="1:46" s="5" customFormat="1" ht="9.9499999999999993" customHeight="1">
      <c r="A599" s="48">
        <v>593</v>
      </c>
      <c r="B599" s="31" t="s">
        <v>113</v>
      </c>
      <c r="C599" s="6" t="s">
        <v>97</v>
      </c>
      <c r="D599" s="20">
        <v>20.75</v>
      </c>
      <c r="E599" s="20">
        <v>20.72</v>
      </c>
      <c r="F599" s="20">
        <v>20.52</v>
      </c>
      <c r="G599" s="20">
        <v>20.49</v>
      </c>
      <c r="H599" s="20">
        <v>21.48</v>
      </c>
      <c r="I599" s="20">
        <v>21.58</v>
      </c>
      <c r="J599" s="20">
        <v>21.77</v>
      </c>
      <c r="K599" s="20">
        <v>21.99</v>
      </c>
      <c r="L599" s="20">
        <v>21.97</v>
      </c>
      <c r="M599" s="164">
        <v>22.58</v>
      </c>
      <c r="N599" s="222">
        <v>23.75</v>
      </c>
      <c r="O599" s="191">
        <v>24.41</v>
      </c>
      <c r="P599" s="20">
        <v>26.27</v>
      </c>
      <c r="Q599" s="20">
        <v>27.54</v>
      </c>
      <c r="R599" s="20">
        <v>28.27</v>
      </c>
      <c r="S599" s="20">
        <v>28.23</v>
      </c>
      <c r="T599" s="20">
        <v>28.19</v>
      </c>
      <c r="U599" s="20">
        <v>29.43</v>
      </c>
      <c r="V599" s="20">
        <v>29.31</v>
      </c>
      <c r="W599" s="20">
        <v>29.54</v>
      </c>
      <c r="X599" s="20">
        <v>29.16</v>
      </c>
      <c r="Y599" s="20">
        <v>29.17</v>
      </c>
      <c r="Z599" s="20">
        <v>28.29</v>
      </c>
      <c r="AA599" s="20">
        <v>28.45</v>
      </c>
      <c r="AB599" s="20">
        <v>28.09</v>
      </c>
      <c r="AC599" s="20">
        <v>26.91</v>
      </c>
      <c r="AD599" s="20">
        <v>26.3</v>
      </c>
      <c r="AE599" s="20">
        <v>26.56</v>
      </c>
      <c r="AF599" s="20">
        <v>26.94</v>
      </c>
      <c r="AG599" s="20">
        <v>27.08</v>
      </c>
      <c r="AH599" s="20">
        <v>27.32</v>
      </c>
      <c r="AI599" s="20">
        <v>26.87</v>
      </c>
      <c r="AJ599" s="20">
        <v>26.43</v>
      </c>
      <c r="AK599" s="20">
        <v>26.51</v>
      </c>
      <c r="AL599" s="20">
        <v>26.97</v>
      </c>
      <c r="AM599" s="95"/>
      <c r="AN599" s="18"/>
      <c r="AO599" s="18"/>
      <c r="AP599" s="18"/>
      <c r="AQ599" s="127" t="s">
        <v>97</v>
      </c>
      <c r="AR599" s="127" t="s">
        <v>113</v>
      </c>
      <c r="AS599" s="74" t="s">
        <v>541</v>
      </c>
      <c r="AT599" s="74" t="s">
        <v>540</v>
      </c>
    </row>
    <row r="600" spans="1:46" s="5" customFormat="1" ht="9.9499999999999993" customHeight="1">
      <c r="A600" s="48">
        <v>594</v>
      </c>
      <c r="B600" s="31" t="s">
        <v>113</v>
      </c>
      <c r="C600" s="6" t="s">
        <v>98</v>
      </c>
      <c r="D600" s="20">
        <v>104.29</v>
      </c>
      <c r="E600" s="20">
        <v>105.72</v>
      </c>
      <c r="F600" s="20">
        <v>107.4</v>
      </c>
      <c r="G600" s="20">
        <v>108.03</v>
      </c>
      <c r="H600" s="20">
        <v>109.13</v>
      </c>
      <c r="I600" s="20">
        <v>110.08</v>
      </c>
      <c r="J600" s="20">
        <v>111.67</v>
      </c>
      <c r="K600" s="20">
        <v>113.73</v>
      </c>
      <c r="L600" s="20">
        <v>117.42</v>
      </c>
      <c r="M600" s="164">
        <v>119.42</v>
      </c>
      <c r="N600" s="222">
        <v>118.59</v>
      </c>
      <c r="O600" s="191">
        <v>125.28</v>
      </c>
      <c r="P600" s="20">
        <v>125.85</v>
      </c>
      <c r="Q600" s="20">
        <v>124.44</v>
      </c>
      <c r="R600" s="20">
        <v>125.25</v>
      </c>
      <c r="S600" s="20">
        <v>127.85</v>
      </c>
      <c r="T600" s="20">
        <v>129.63</v>
      </c>
      <c r="U600" s="20">
        <v>128.83000000000001</v>
      </c>
      <c r="V600" s="20">
        <v>130.38</v>
      </c>
      <c r="W600" s="20">
        <v>132.84</v>
      </c>
      <c r="X600" s="20">
        <v>133.74</v>
      </c>
      <c r="Y600" s="20">
        <v>134.57</v>
      </c>
      <c r="Z600" s="20">
        <v>136.63999999999999</v>
      </c>
      <c r="AA600" s="20">
        <v>136.51</v>
      </c>
      <c r="AB600" s="20">
        <v>140.53</v>
      </c>
      <c r="AC600" s="20">
        <v>141.72</v>
      </c>
      <c r="AD600" s="20">
        <v>144.47</v>
      </c>
      <c r="AE600" s="20">
        <v>144.03</v>
      </c>
      <c r="AF600" s="20">
        <v>145.16300000000001</v>
      </c>
      <c r="AG600" s="20">
        <v>146.297</v>
      </c>
      <c r="AH600" s="20">
        <v>147.43</v>
      </c>
      <c r="AI600" s="20">
        <v>146.15</v>
      </c>
      <c r="AJ600" s="20">
        <v>149.28</v>
      </c>
      <c r="AK600" s="20">
        <v>153.31</v>
      </c>
      <c r="AL600" s="20">
        <v>153.59</v>
      </c>
      <c r="AM600" s="95"/>
      <c r="AN600" s="18"/>
      <c r="AO600" s="18"/>
      <c r="AP600" s="18"/>
      <c r="AQ600" s="127" t="s">
        <v>98</v>
      </c>
      <c r="AR600" s="127" t="s">
        <v>113</v>
      </c>
      <c r="AS600" s="74" t="s">
        <v>541</v>
      </c>
      <c r="AT600" s="74" t="s">
        <v>540</v>
      </c>
    </row>
    <row r="601" spans="1:46" s="5" customFormat="1" ht="9.9499999999999993" customHeight="1">
      <c r="A601" s="48">
        <v>595</v>
      </c>
      <c r="B601" s="31" t="s">
        <v>113</v>
      </c>
      <c r="C601" s="6" t="s">
        <v>99</v>
      </c>
      <c r="D601" s="20">
        <v>523.95000000000005</v>
      </c>
      <c r="E601" s="20">
        <v>528.70000000000005</v>
      </c>
      <c r="F601" s="20">
        <v>533.47</v>
      </c>
      <c r="G601" s="20">
        <v>533.29999999999995</v>
      </c>
      <c r="H601" s="20">
        <v>524.92999999999995</v>
      </c>
      <c r="I601" s="20">
        <v>561.49</v>
      </c>
      <c r="J601" s="20">
        <v>566.20000000000005</v>
      </c>
      <c r="K601" s="20">
        <v>561.35</v>
      </c>
      <c r="L601" s="20">
        <v>559.79</v>
      </c>
      <c r="M601" s="164">
        <v>566.39</v>
      </c>
      <c r="N601" s="222">
        <v>559.12</v>
      </c>
      <c r="O601" s="191">
        <v>546.96</v>
      </c>
      <c r="P601" s="20">
        <v>563.15</v>
      </c>
      <c r="Q601" s="20">
        <v>563.88</v>
      </c>
      <c r="R601" s="20">
        <v>563.59</v>
      </c>
      <c r="S601" s="20">
        <v>576.05999999999995</v>
      </c>
      <c r="T601" s="20">
        <v>592.05999999999995</v>
      </c>
      <c r="U601" s="20">
        <v>582.49</v>
      </c>
      <c r="V601" s="20">
        <v>589.17999999999995</v>
      </c>
      <c r="W601" s="20">
        <v>590.01</v>
      </c>
      <c r="X601" s="20">
        <v>597.39</v>
      </c>
      <c r="Y601" s="20">
        <v>601.26</v>
      </c>
      <c r="Z601" s="20">
        <v>616.15</v>
      </c>
      <c r="AA601" s="20">
        <v>611.601</v>
      </c>
      <c r="AB601" s="20">
        <v>610.16604999999993</v>
      </c>
      <c r="AC601" s="20">
        <v>617.19000000000005</v>
      </c>
      <c r="AD601" s="20">
        <v>623.55999999999995</v>
      </c>
      <c r="AE601" s="20">
        <v>625.30999999999995</v>
      </c>
      <c r="AF601" s="20">
        <v>623.49</v>
      </c>
      <c r="AG601" s="20">
        <v>616.91</v>
      </c>
      <c r="AH601" s="20">
        <v>613.20000000000005</v>
      </c>
      <c r="AI601" s="20">
        <v>749.26</v>
      </c>
      <c r="AJ601" s="20">
        <v>718.24</v>
      </c>
      <c r="AK601" s="20">
        <v>686.95</v>
      </c>
      <c r="AL601" s="20">
        <v>673.67</v>
      </c>
      <c r="AM601" s="95"/>
      <c r="AN601" s="18"/>
      <c r="AO601" s="18"/>
      <c r="AP601" s="18"/>
      <c r="AQ601" s="127" t="s">
        <v>99</v>
      </c>
      <c r="AR601" s="127" t="s">
        <v>113</v>
      </c>
      <c r="AS601" s="74" t="s">
        <v>541</v>
      </c>
      <c r="AT601" s="74" t="s">
        <v>540</v>
      </c>
    </row>
    <row r="602" spans="1:46" s="5" customFormat="1" ht="9.9499999999999993" customHeight="1">
      <c r="A602" s="48">
        <v>596</v>
      </c>
      <c r="B602" s="31" t="s">
        <v>113</v>
      </c>
      <c r="C602" s="6" t="s">
        <v>173</v>
      </c>
      <c r="D602" s="20">
        <v>26.73</v>
      </c>
      <c r="E602" s="20">
        <v>26.75</v>
      </c>
      <c r="F602" s="20">
        <v>26.63</v>
      </c>
      <c r="G602" s="20">
        <v>26.73</v>
      </c>
      <c r="H602" s="20">
        <v>26.73</v>
      </c>
      <c r="I602" s="20">
        <v>3.27</v>
      </c>
      <c r="J602" s="20">
        <v>3.27</v>
      </c>
      <c r="K602" s="20">
        <v>3.27</v>
      </c>
      <c r="L602" s="20">
        <v>3.27</v>
      </c>
      <c r="M602" s="164">
        <v>3.27</v>
      </c>
      <c r="N602" s="222">
        <v>14.72</v>
      </c>
      <c r="O602" s="191">
        <v>14.72</v>
      </c>
      <c r="P602" s="20">
        <v>14.72</v>
      </c>
      <c r="Q602" s="20">
        <v>14.72</v>
      </c>
      <c r="R602" s="20">
        <v>14.72</v>
      </c>
      <c r="S602" s="20">
        <v>14.72</v>
      </c>
      <c r="T602" s="20">
        <v>14.72</v>
      </c>
      <c r="U602" s="20">
        <v>14.72</v>
      </c>
      <c r="V602" s="20">
        <v>14.72</v>
      </c>
      <c r="W602" s="20">
        <v>14.72</v>
      </c>
      <c r="X602" s="20">
        <v>14.72</v>
      </c>
      <c r="Y602" s="20">
        <v>14.53</v>
      </c>
      <c r="Z602" s="20">
        <v>14.55</v>
      </c>
      <c r="AA602" s="20">
        <v>14.53</v>
      </c>
      <c r="AB602" s="20">
        <v>14.53</v>
      </c>
      <c r="AC602" s="20">
        <v>14.53</v>
      </c>
      <c r="AD602" s="20">
        <v>14.53</v>
      </c>
      <c r="AE602" s="20">
        <v>14.53</v>
      </c>
      <c r="AF602" s="20">
        <v>14.53</v>
      </c>
      <c r="AG602" s="20">
        <v>14.53</v>
      </c>
      <c r="AH602" s="122"/>
      <c r="AI602" s="122"/>
      <c r="AJ602" s="122"/>
      <c r="AK602" s="122"/>
      <c r="AL602" s="122"/>
      <c r="AM602" s="122"/>
      <c r="AN602" s="122"/>
      <c r="AO602" s="122"/>
      <c r="AP602" s="122"/>
      <c r="AQ602" s="36" t="s">
        <v>173</v>
      </c>
      <c r="AR602" s="36" t="s">
        <v>113</v>
      </c>
      <c r="AS602" s="74" t="s">
        <v>541</v>
      </c>
      <c r="AT602" s="74" t="s">
        <v>540</v>
      </c>
    </row>
    <row r="603" spans="1:46" s="5" customFormat="1" ht="9.9499999999999993" customHeight="1">
      <c r="A603" s="48">
        <v>597</v>
      </c>
      <c r="B603" s="31" t="s">
        <v>113</v>
      </c>
      <c r="C603" s="6"/>
      <c r="D603" s="20"/>
      <c r="E603" s="20"/>
      <c r="F603" s="20"/>
      <c r="G603" s="20"/>
      <c r="H603" s="20"/>
      <c r="I603" s="20"/>
      <c r="J603" s="20"/>
      <c r="K603" s="20"/>
      <c r="L603" s="20"/>
      <c r="M603" s="164"/>
      <c r="N603" s="222"/>
      <c r="O603" s="191"/>
      <c r="P603" s="20"/>
      <c r="Q603" s="20"/>
      <c r="R603" s="20"/>
      <c r="S603" s="20"/>
      <c r="T603" s="20"/>
      <c r="U603" s="20"/>
      <c r="V603" s="20"/>
      <c r="W603" s="20"/>
      <c r="X603" s="20"/>
      <c r="Y603" s="20"/>
      <c r="Z603" s="20"/>
      <c r="AA603" s="20"/>
      <c r="AB603" s="20"/>
      <c r="AC603" s="20"/>
      <c r="AD603" s="20"/>
      <c r="AE603" s="20"/>
      <c r="AF603" s="20"/>
      <c r="AG603" s="20"/>
      <c r="AH603" s="20"/>
      <c r="AI603" s="20"/>
      <c r="AJ603" s="20"/>
      <c r="AK603" s="20"/>
      <c r="AL603" s="20"/>
      <c r="AM603" s="18"/>
      <c r="AN603" s="18"/>
      <c r="AO603" s="18"/>
      <c r="AP603" s="18"/>
      <c r="AQ603" s="36"/>
      <c r="AR603" s="36" t="s">
        <v>113</v>
      </c>
      <c r="AS603" s="74"/>
      <c r="AT603" s="74"/>
    </row>
    <row r="604" spans="1:46" s="5" customFormat="1" ht="9.9499999999999993" customHeight="1">
      <c r="A604" s="48">
        <v>598</v>
      </c>
      <c r="B604" s="31" t="s">
        <v>113</v>
      </c>
      <c r="C604" s="17" t="s">
        <v>531</v>
      </c>
      <c r="D604" s="20">
        <v>1243</v>
      </c>
      <c r="E604" s="20">
        <v>1236</v>
      </c>
      <c r="F604" s="20">
        <v>1228</v>
      </c>
      <c r="G604" s="20">
        <v>1224</v>
      </c>
      <c r="H604" s="20">
        <v>1220</v>
      </c>
      <c r="I604" s="20">
        <v>1216</v>
      </c>
      <c r="J604" s="20">
        <v>1212</v>
      </c>
      <c r="K604" s="20">
        <v>1209</v>
      </c>
      <c r="L604" s="20">
        <v>1204</v>
      </c>
      <c r="M604" s="164">
        <v>1200</v>
      </c>
      <c r="N604" s="222">
        <v>1193</v>
      </c>
      <c r="O604" s="191">
        <v>1189</v>
      </c>
      <c r="P604" s="20">
        <v>1183</v>
      </c>
      <c r="Q604" s="20">
        <v>1179</v>
      </c>
      <c r="R604" s="20">
        <v>1177</v>
      </c>
      <c r="S604" s="20">
        <v>1172</v>
      </c>
      <c r="T604" s="20">
        <v>1167</v>
      </c>
      <c r="U604" s="20">
        <v>1162</v>
      </c>
      <c r="V604" s="20">
        <v>1157</v>
      </c>
      <c r="W604" s="20">
        <v>1153</v>
      </c>
      <c r="X604" s="20">
        <v>1148</v>
      </c>
      <c r="Y604" s="20">
        <v>1143</v>
      </c>
      <c r="Z604" s="20">
        <v>1137</v>
      </c>
      <c r="AA604" s="20">
        <v>1133</v>
      </c>
      <c r="AB604" s="20">
        <v>1124</v>
      </c>
      <c r="AC604" s="20">
        <v>1118</v>
      </c>
      <c r="AD604" s="20">
        <v>1113</v>
      </c>
      <c r="AE604" s="20">
        <v>1110</v>
      </c>
      <c r="AF604" s="20">
        <v>1108</v>
      </c>
      <c r="AG604" s="20">
        <v>1105</v>
      </c>
      <c r="AH604" s="20">
        <v>1103</v>
      </c>
      <c r="AI604" s="20">
        <v>1019</v>
      </c>
      <c r="AJ604" s="20">
        <v>1037</v>
      </c>
      <c r="AK604" s="20">
        <v>1057</v>
      </c>
      <c r="AL604" s="20"/>
      <c r="AM604" s="18"/>
      <c r="AN604" s="18"/>
      <c r="AO604" s="18"/>
      <c r="AP604" s="18"/>
      <c r="AQ604" s="36" t="s">
        <v>531</v>
      </c>
      <c r="AR604" s="36" t="s">
        <v>113</v>
      </c>
      <c r="AS604" s="74" t="s">
        <v>539</v>
      </c>
      <c r="AT604" s="74" t="s">
        <v>530</v>
      </c>
    </row>
    <row r="605" spans="1:46" s="5" customFormat="1" ht="9.9499999999999993" customHeight="1">
      <c r="A605" s="48">
        <v>599</v>
      </c>
      <c r="B605" s="31" t="s">
        <v>113</v>
      </c>
      <c r="C605" s="17" t="s">
        <v>532</v>
      </c>
      <c r="D605" s="17">
        <v>0.24</v>
      </c>
      <c r="E605" s="17">
        <v>0.26</v>
      </c>
      <c r="F605" s="17">
        <v>0.26</v>
      </c>
      <c r="G605" s="17">
        <v>0.28999999999999998</v>
      </c>
      <c r="H605" s="17">
        <v>0.28999999999999998</v>
      </c>
      <c r="I605" s="17">
        <v>0.28999999999999998</v>
      </c>
      <c r="J605" s="17">
        <v>0.28999999999999998</v>
      </c>
      <c r="K605" s="17">
        <v>0.28999999999999998</v>
      </c>
      <c r="L605" s="17">
        <v>0.52</v>
      </c>
      <c r="M605" s="171">
        <v>0.52</v>
      </c>
      <c r="N605" s="227">
        <v>0.51</v>
      </c>
      <c r="O605" s="197">
        <v>0.49</v>
      </c>
      <c r="P605" s="17">
        <v>0.43</v>
      </c>
      <c r="Q605" s="17">
        <v>0.38</v>
      </c>
      <c r="R605" s="17">
        <v>0.38</v>
      </c>
      <c r="S605" s="17">
        <v>0.37</v>
      </c>
      <c r="T605" s="17">
        <v>0.38</v>
      </c>
      <c r="U605" s="17">
        <v>0.39</v>
      </c>
      <c r="V605" s="17">
        <v>0.39</v>
      </c>
      <c r="W605" s="17">
        <v>0.36</v>
      </c>
      <c r="X605" s="17">
        <v>0.38</v>
      </c>
      <c r="Y605" s="17">
        <v>0.41</v>
      </c>
      <c r="Z605" s="17">
        <v>0.47</v>
      </c>
      <c r="AA605" s="17">
        <v>0.48</v>
      </c>
      <c r="AB605" s="17">
        <v>0.46</v>
      </c>
      <c r="AC605" s="17">
        <v>0.48</v>
      </c>
      <c r="AD605" s="17">
        <v>0.44</v>
      </c>
      <c r="AE605" s="17">
        <v>0.47</v>
      </c>
      <c r="AF605" s="17">
        <v>0.47</v>
      </c>
      <c r="AG605" s="17">
        <v>0.44</v>
      </c>
      <c r="AH605" s="122"/>
      <c r="AI605" s="122"/>
      <c r="AJ605" s="122"/>
      <c r="AK605" s="122"/>
      <c r="AL605" s="20"/>
      <c r="AM605" s="18"/>
      <c r="AN605" s="18"/>
      <c r="AO605" s="18"/>
      <c r="AP605" s="18"/>
      <c r="AQ605" s="36" t="s">
        <v>532</v>
      </c>
      <c r="AR605" s="36" t="s">
        <v>113</v>
      </c>
      <c r="AS605" s="74" t="s">
        <v>538</v>
      </c>
      <c r="AT605" s="74" t="s">
        <v>530</v>
      </c>
    </row>
    <row r="606" spans="1:46" s="5" customFormat="1" ht="9.9499999999999993" customHeight="1">
      <c r="A606" s="48">
        <v>600</v>
      </c>
      <c r="B606" s="31" t="s">
        <v>113</v>
      </c>
      <c r="C606" s="17" t="s">
        <v>533</v>
      </c>
      <c r="D606" s="20">
        <v>195</v>
      </c>
      <c r="E606" s="20">
        <v>193</v>
      </c>
      <c r="F606" s="20">
        <v>191</v>
      </c>
      <c r="G606" s="20">
        <v>191</v>
      </c>
      <c r="H606" s="20">
        <v>191</v>
      </c>
      <c r="I606" s="20">
        <v>191</v>
      </c>
      <c r="J606" s="20">
        <v>193</v>
      </c>
      <c r="K606" s="20">
        <v>193</v>
      </c>
      <c r="L606" s="20">
        <v>193</v>
      </c>
      <c r="M606" s="164">
        <v>193</v>
      </c>
      <c r="N606" s="222">
        <v>192</v>
      </c>
      <c r="O606" s="191">
        <v>193</v>
      </c>
      <c r="P606" s="20">
        <v>191</v>
      </c>
      <c r="Q606" s="20">
        <v>190</v>
      </c>
      <c r="R606" s="20">
        <v>190</v>
      </c>
      <c r="S606" s="20">
        <v>190</v>
      </c>
      <c r="T606" s="20">
        <v>189</v>
      </c>
      <c r="U606" s="20">
        <v>188</v>
      </c>
      <c r="V606" s="20">
        <v>188</v>
      </c>
      <c r="W606" s="20">
        <v>186</v>
      </c>
      <c r="X606" s="20">
        <v>184</v>
      </c>
      <c r="Y606" s="20">
        <v>183</v>
      </c>
      <c r="Z606" s="20">
        <v>181</v>
      </c>
      <c r="AA606" s="20">
        <v>179</v>
      </c>
      <c r="AB606" s="20">
        <v>182</v>
      </c>
      <c r="AC606" s="20">
        <v>184</v>
      </c>
      <c r="AD606" s="20">
        <v>184</v>
      </c>
      <c r="AE606" s="20">
        <v>184</v>
      </c>
      <c r="AF606" s="20">
        <v>183</v>
      </c>
      <c r="AG606" s="20">
        <v>184</v>
      </c>
      <c r="AH606" s="20">
        <v>185</v>
      </c>
      <c r="AI606" s="20">
        <v>167</v>
      </c>
      <c r="AJ606" s="20">
        <v>167</v>
      </c>
      <c r="AK606" s="20">
        <v>166</v>
      </c>
      <c r="AL606" s="20"/>
      <c r="AM606" s="18"/>
      <c r="AN606" s="18"/>
      <c r="AO606" s="18"/>
      <c r="AP606" s="18"/>
      <c r="AQ606" s="36" t="s">
        <v>533</v>
      </c>
      <c r="AR606" s="36" t="s">
        <v>113</v>
      </c>
      <c r="AS606" s="74" t="s">
        <v>538</v>
      </c>
      <c r="AT606" s="74" t="s">
        <v>530</v>
      </c>
    </row>
    <row r="607" spans="1:46" s="5" customFormat="1" ht="9.9499999999999993" customHeight="1">
      <c r="A607" s="48">
        <v>601</v>
      </c>
      <c r="B607" s="31" t="s">
        <v>113</v>
      </c>
      <c r="C607" s="17" t="s">
        <v>534</v>
      </c>
      <c r="D607" s="20">
        <v>51</v>
      </c>
      <c r="E607" s="20">
        <v>49.9</v>
      </c>
      <c r="F607" s="20">
        <v>49.5</v>
      </c>
      <c r="G607" s="20">
        <v>47.7</v>
      </c>
      <c r="H607" s="20">
        <v>46.4</v>
      </c>
      <c r="I607" s="20">
        <v>44.5</v>
      </c>
      <c r="J607" s="20">
        <v>41.5</v>
      </c>
      <c r="K607" s="20">
        <v>39.700000000000003</v>
      </c>
      <c r="L607" s="20">
        <v>38.4</v>
      </c>
      <c r="M607" s="164">
        <v>37.799999999999997</v>
      </c>
      <c r="N607" s="222">
        <v>36.9</v>
      </c>
      <c r="O607" s="191">
        <v>35.4</v>
      </c>
      <c r="P607" s="20">
        <v>34.4</v>
      </c>
      <c r="Q607" s="20">
        <v>33.1</v>
      </c>
      <c r="R607" s="20">
        <v>30.4</v>
      </c>
      <c r="S607" s="20">
        <v>25.8</v>
      </c>
      <c r="T607" s="20">
        <v>23.6</v>
      </c>
      <c r="U607" s="20">
        <v>22.2</v>
      </c>
      <c r="V607" s="20">
        <v>21</v>
      </c>
      <c r="W607" s="20">
        <v>20.100000000000001</v>
      </c>
      <c r="X607" s="20">
        <v>19.399999999999999</v>
      </c>
      <c r="Y607" s="20">
        <v>18.8</v>
      </c>
      <c r="Z607" s="20">
        <v>17.899999999999999</v>
      </c>
      <c r="AA607" s="20">
        <v>17.399999999999999</v>
      </c>
      <c r="AB607" s="20">
        <v>17.2</v>
      </c>
      <c r="AC607" s="20">
        <v>17.100000000000001</v>
      </c>
      <c r="AD607" s="20">
        <v>16.399999999999999</v>
      </c>
      <c r="AE607" s="20">
        <v>15.9</v>
      </c>
      <c r="AF607" s="20">
        <v>15.7</v>
      </c>
      <c r="AG607" s="20">
        <v>15.3</v>
      </c>
      <c r="AH607" s="20">
        <v>14.8</v>
      </c>
      <c r="AI607" s="20">
        <v>14.6</v>
      </c>
      <c r="AJ607" s="20">
        <v>14.3</v>
      </c>
      <c r="AK607" s="20">
        <v>14.2</v>
      </c>
      <c r="AL607" s="20"/>
      <c r="AM607" s="18"/>
      <c r="AN607" s="18"/>
      <c r="AO607" s="18"/>
      <c r="AP607" s="18"/>
      <c r="AQ607" s="36" t="s">
        <v>534</v>
      </c>
      <c r="AR607" s="36" t="s">
        <v>113</v>
      </c>
      <c r="AS607" s="74" t="s">
        <v>538</v>
      </c>
      <c r="AT607" s="74" t="s">
        <v>530</v>
      </c>
    </row>
    <row r="608" spans="1:46" s="5" customFormat="1" ht="9.9499999999999993" customHeight="1">
      <c r="A608" s="48">
        <v>602</v>
      </c>
      <c r="B608" s="31" t="s">
        <v>113</v>
      </c>
      <c r="C608" s="17" t="s">
        <v>535</v>
      </c>
      <c r="D608" s="20">
        <v>72.400000000000006</v>
      </c>
      <c r="E608" s="20">
        <v>73.599999999999994</v>
      </c>
      <c r="F608" s="20">
        <v>74.3</v>
      </c>
      <c r="G608" s="20">
        <v>74.599999999999994</v>
      </c>
      <c r="H608" s="20">
        <v>74.8</v>
      </c>
      <c r="I608" s="20">
        <v>76.099999999999994</v>
      </c>
      <c r="J608" s="20">
        <v>76.599999999999994</v>
      </c>
      <c r="K608" s="20">
        <v>77</v>
      </c>
      <c r="L608" s="20">
        <v>76.3</v>
      </c>
      <c r="M608" s="164">
        <v>76.400000000000006</v>
      </c>
      <c r="N608" s="222">
        <v>75.7</v>
      </c>
      <c r="O608" s="191">
        <v>74.599999999999994</v>
      </c>
      <c r="P608" s="20">
        <v>74.099999999999994</v>
      </c>
      <c r="Q608" s="20">
        <v>73.5</v>
      </c>
      <c r="R608" s="20">
        <v>70.400000000000006</v>
      </c>
      <c r="S608" s="20">
        <v>68.599999999999994</v>
      </c>
      <c r="T608" s="20">
        <v>67.7</v>
      </c>
      <c r="U608" s="20">
        <v>67.3</v>
      </c>
      <c r="V608" s="20">
        <v>66.5</v>
      </c>
      <c r="W608" s="20">
        <v>66</v>
      </c>
      <c r="X608" s="20">
        <v>65.8</v>
      </c>
      <c r="Y608" s="20">
        <v>65.2</v>
      </c>
      <c r="Z608" s="20">
        <v>63.1</v>
      </c>
      <c r="AA608" s="20">
        <v>62</v>
      </c>
      <c r="AB608" s="20">
        <v>61.5</v>
      </c>
      <c r="AC608" s="20">
        <v>60.7</v>
      </c>
      <c r="AD608" s="20">
        <v>60.2</v>
      </c>
      <c r="AE608" s="20">
        <v>60.9</v>
      </c>
      <c r="AF608" s="20">
        <v>60.8</v>
      </c>
      <c r="AG608" s="20">
        <v>61.2</v>
      </c>
      <c r="AH608" s="20">
        <v>61.1</v>
      </c>
      <c r="AI608" s="20">
        <v>60.9</v>
      </c>
      <c r="AJ608" s="20">
        <v>60.9</v>
      </c>
      <c r="AK608" s="20">
        <v>59.9</v>
      </c>
      <c r="AL608" s="20"/>
      <c r="AM608" s="18"/>
      <c r="AN608" s="18"/>
      <c r="AO608" s="18"/>
      <c r="AP608" s="18"/>
      <c r="AQ608" s="36" t="s">
        <v>535</v>
      </c>
      <c r="AR608" s="36" t="s">
        <v>113</v>
      </c>
      <c r="AS608" s="74" t="s">
        <v>538</v>
      </c>
      <c r="AT608" s="74" t="s">
        <v>530</v>
      </c>
    </row>
    <row r="609" spans="1:46" s="5" customFormat="1" ht="9.9499999999999993" customHeight="1">
      <c r="A609" s="48">
        <v>603</v>
      </c>
      <c r="B609" s="79" t="s">
        <v>113</v>
      </c>
      <c r="C609" s="28" t="s">
        <v>536</v>
      </c>
      <c r="D609" s="23">
        <f t="shared" ref="D609:AK609" si="109">D604+D605+D606+D607+D608</f>
        <v>1561.64</v>
      </c>
      <c r="E609" s="23">
        <f t="shared" si="109"/>
        <v>1552.76</v>
      </c>
      <c r="F609" s="23">
        <f t="shared" si="109"/>
        <v>1543.06</v>
      </c>
      <c r="G609" s="23">
        <f t="shared" si="109"/>
        <v>1537.59</v>
      </c>
      <c r="H609" s="23">
        <f t="shared" si="109"/>
        <v>1532.49</v>
      </c>
      <c r="I609" s="23">
        <f t="shared" si="109"/>
        <v>1527.8899999999999</v>
      </c>
      <c r="J609" s="23">
        <f t="shared" si="109"/>
        <v>1523.3899999999999</v>
      </c>
      <c r="K609" s="23">
        <f t="shared" si="109"/>
        <v>1518.99</v>
      </c>
      <c r="L609" s="23">
        <f t="shared" si="109"/>
        <v>1512.22</v>
      </c>
      <c r="M609" s="173">
        <f t="shared" si="109"/>
        <v>1507.72</v>
      </c>
      <c r="N609" s="222">
        <f t="shared" si="109"/>
        <v>1498.1100000000001</v>
      </c>
      <c r="O609" s="199">
        <f t="shared" si="109"/>
        <v>1492.49</v>
      </c>
      <c r="P609" s="23">
        <f t="shared" si="109"/>
        <v>1482.93</v>
      </c>
      <c r="Q609" s="23">
        <f t="shared" si="109"/>
        <v>1475.98</v>
      </c>
      <c r="R609" s="23">
        <f t="shared" si="109"/>
        <v>1468.1800000000003</v>
      </c>
      <c r="S609" s="23">
        <f t="shared" si="109"/>
        <v>1456.7699999999998</v>
      </c>
      <c r="T609" s="23">
        <f t="shared" si="109"/>
        <v>1447.68</v>
      </c>
      <c r="U609" s="23">
        <f t="shared" si="109"/>
        <v>1439.89</v>
      </c>
      <c r="V609" s="23">
        <f t="shared" si="109"/>
        <v>1432.89</v>
      </c>
      <c r="W609" s="23">
        <f t="shared" si="109"/>
        <v>1425.4599999999998</v>
      </c>
      <c r="X609" s="23">
        <f t="shared" si="109"/>
        <v>1417.5800000000002</v>
      </c>
      <c r="Y609" s="23">
        <f t="shared" si="109"/>
        <v>1410.41</v>
      </c>
      <c r="Z609" s="23">
        <f t="shared" si="109"/>
        <v>1399.47</v>
      </c>
      <c r="AA609" s="23">
        <f t="shared" si="109"/>
        <v>1391.88</v>
      </c>
      <c r="AB609" s="23">
        <f t="shared" si="109"/>
        <v>1385.16</v>
      </c>
      <c r="AC609" s="23">
        <f t="shared" si="109"/>
        <v>1380.28</v>
      </c>
      <c r="AD609" s="23">
        <f t="shared" si="109"/>
        <v>1374.0400000000002</v>
      </c>
      <c r="AE609" s="23">
        <f t="shared" si="109"/>
        <v>1371.2700000000002</v>
      </c>
      <c r="AF609" s="23">
        <f t="shared" si="109"/>
        <v>1367.97</v>
      </c>
      <c r="AG609" s="23">
        <f t="shared" si="109"/>
        <v>1365.94</v>
      </c>
      <c r="AH609" s="23">
        <f t="shared" si="109"/>
        <v>1363.8999999999999</v>
      </c>
      <c r="AI609" s="23">
        <f t="shared" si="109"/>
        <v>1261.5</v>
      </c>
      <c r="AJ609" s="23">
        <f t="shared" si="109"/>
        <v>1279.2</v>
      </c>
      <c r="AK609" s="23">
        <f t="shared" si="109"/>
        <v>1297.1000000000001</v>
      </c>
      <c r="AL609" s="23"/>
      <c r="AM609" s="103"/>
      <c r="AN609" s="103"/>
      <c r="AO609" s="103"/>
      <c r="AP609" s="103"/>
      <c r="AQ609" s="44" t="s">
        <v>536</v>
      </c>
      <c r="AR609" s="44" t="s">
        <v>113</v>
      </c>
      <c r="AS609" s="73" t="s">
        <v>538</v>
      </c>
      <c r="AT609" s="73" t="s">
        <v>530</v>
      </c>
    </row>
    <row r="610" spans="1:46" s="5" customFormat="1" ht="9.9499999999999993" customHeight="1">
      <c r="A610" s="48">
        <v>604</v>
      </c>
      <c r="B610" s="31" t="s">
        <v>355</v>
      </c>
      <c r="C610" s="17" t="s">
        <v>531</v>
      </c>
      <c r="D610" s="20">
        <v>30490</v>
      </c>
      <c r="E610" s="20">
        <v>30250</v>
      </c>
      <c r="F610" s="20">
        <v>30030</v>
      </c>
      <c r="G610" s="20">
        <v>29820</v>
      </c>
      <c r="H610" s="20">
        <v>29640</v>
      </c>
      <c r="I610" s="20">
        <v>29460</v>
      </c>
      <c r="J610" s="20">
        <v>29250</v>
      </c>
      <c r="K610" s="20">
        <v>29040</v>
      </c>
      <c r="L610" s="20">
        <v>28830</v>
      </c>
      <c r="M610" s="164">
        <v>28620</v>
      </c>
      <c r="N610" s="222">
        <v>28400</v>
      </c>
      <c r="O610" s="191">
        <v>28180</v>
      </c>
      <c r="P610" s="20">
        <v>27960</v>
      </c>
      <c r="Q610" s="20">
        <v>27750</v>
      </c>
      <c r="R610" s="20">
        <v>27580</v>
      </c>
      <c r="S610" s="20">
        <v>27390</v>
      </c>
      <c r="T610" s="20">
        <v>27190</v>
      </c>
      <c r="U610" s="20">
        <v>26960</v>
      </c>
      <c r="V610" s="20">
        <v>26740</v>
      </c>
      <c r="W610" s="20">
        <v>26540</v>
      </c>
      <c r="X610" s="20">
        <v>26360</v>
      </c>
      <c r="Y610" s="20">
        <v>26180</v>
      </c>
      <c r="Z610" s="20">
        <v>26020</v>
      </c>
      <c r="AA610" s="20">
        <v>25870</v>
      </c>
      <c r="AB610" s="20">
        <v>25700</v>
      </c>
      <c r="AC610" s="20">
        <v>25510</v>
      </c>
      <c r="AD610" s="20">
        <v>25380</v>
      </c>
      <c r="AE610" s="20">
        <v>25250</v>
      </c>
      <c r="AF610" s="20">
        <v>25110</v>
      </c>
      <c r="AG610" s="20">
        <v>25010</v>
      </c>
      <c r="AH610" s="20">
        <v>24960</v>
      </c>
      <c r="AI610" s="20">
        <v>24740</v>
      </c>
      <c r="AJ610" s="20">
        <v>24690</v>
      </c>
      <c r="AK610" s="20">
        <v>24650</v>
      </c>
      <c r="AL610" s="20"/>
      <c r="AM610" s="18"/>
      <c r="AN610" s="18"/>
      <c r="AO610" s="18"/>
      <c r="AP610" s="18"/>
      <c r="AQ610" s="36" t="s">
        <v>531</v>
      </c>
      <c r="AR610" s="36" t="s">
        <v>355</v>
      </c>
      <c r="AS610" s="74" t="s">
        <v>538</v>
      </c>
      <c r="AT610" s="74" t="s">
        <v>530</v>
      </c>
    </row>
    <row r="611" spans="1:46" s="5" customFormat="1" ht="9.9499999999999993" customHeight="1">
      <c r="A611" s="48">
        <v>605</v>
      </c>
      <c r="B611" s="31" t="s">
        <v>355</v>
      </c>
      <c r="C611" s="17" t="s">
        <v>532</v>
      </c>
      <c r="D611" s="20">
        <v>69.099999999999994</v>
      </c>
      <c r="E611" s="20">
        <v>70.2</v>
      </c>
      <c r="F611" s="20">
        <v>71.7</v>
      </c>
      <c r="G611" s="20">
        <v>71.5</v>
      </c>
      <c r="H611" s="20">
        <v>70.5</v>
      </c>
      <c r="I611" s="20">
        <v>68.400000000000006</v>
      </c>
      <c r="J611" s="20">
        <v>68.3</v>
      </c>
      <c r="K611" s="20">
        <v>68.2</v>
      </c>
      <c r="L611" s="20">
        <v>68.099999999999994</v>
      </c>
      <c r="M611" s="164">
        <v>69</v>
      </c>
      <c r="N611" s="222">
        <v>67.2</v>
      </c>
      <c r="O611" s="191">
        <v>65.5</v>
      </c>
      <c r="P611" s="20">
        <v>64.5</v>
      </c>
      <c r="Q611" s="20">
        <v>63</v>
      </c>
      <c r="R611" s="20">
        <v>60.6</v>
      </c>
      <c r="S611" s="20">
        <v>59.3</v>
      </c>
      <c r="T611" s="20">
        <v>57.6</v>
      </c>
      <c r="U611" s="20">
        <v>56.2</v>
      </c>
      <c r="V611" s="20">
        <v>55.8</v>
      </c>
      <c r="W611" s="20">
        <v>54.7</v>
      </c>
      <c r="X611" s="20">
        <v>53.8</v>
      </c>
      <c r="Y611" s="20">
        <v>53</v>
      </c>
      <c r="Z611" s="20">
        <v>51.2</v>
      </c>
      <c r="AA611" s="20">
        <v>50.5</v>
      </c>
      <c r="AB611" s="20">
        <v>49.3</v>
      </c>
      <c r="AC611" s="20">
        <v>48.8</v>
      </c>
      <c r="AD611" s="20">
        <v>48.2</v>
      </c>
      <c r="AE611" s="20">
        <v>48.1</v>
      </c>
      <c r="AF611" s="20">
        <v>47.9</v>
      </c>
      <c r="AG611" s="20">
        <v>47.7</v>
      </c>
      <c r="AH611" s="122"/>
      <c r="AI611" s="122"/>
      <c r="AJ611" s="122"/>
      <c r="AK611" s="122"/>
      <c r="AL611" s="20"/>
      <c r="AM611" s="18"/>
      <c r="AN611" s="18"/>
      <c r="AO611" s="18"/>
      <c r="AP611" s="18"/>
      <c r="AQ611" s="36" t="s">
        <v>532</v>
      </c>
      <c r="AR611" s="36" t="s">
        <v>355</v>
      </c>
      <c r="AS611" s="74" t="s">
        <v>538</v>
      </c>
      <c r="AT611" s="74" t="s">
        <v>530</v>
      </c>
    </row>
    <row r="612" spans="1:46" s="5" customFormat="1" ht="9.9499999999999993" customHeight="1">
      <c r="A612" s="48">
        <v>606</v>
      </c>
      <c r="B612" s="31" t="s">
        <v>355</v>
      </c>
      <c r="C612" s="17" t="s">
        <v>533</v>
      </c>
      <c r="D612" s="20">
        <v>12390</v>
      </c>
      <c r="E612" s="20">
        <v>12410</v>
      </c>
      <c r="F612" s="20">
        <v>12450</v>
      </c>
      <c r="G612" s="20">
        <v>12490</v>
      </c>
      <c r="H612" s="20">
        <v>12500</v>
      </c>
      <c r="I612" s="20">
        <v>12570</v>
      </c>
      <c r="J612" s="20">
        <v>12630</v>
      </c>
      <c r="K612" s="20">
        <v>12730</v>
      </c>
      <c r="L612" s="20">
        <v>12800</v>
      </c>
      <c r="M612" s="164">
        <v>12820</v>
      </c>
      <c r="N612" s="222">
        <v>12750</v>
      </c>
      <c r="O612" s="191">
        <v>12660</v>
      </c>
      <c r="P612" s="20">
        <v>12540</v>
      </c>
      <c r="Q612" s="20">
        <v>12430</v>
      </c>
      <c r="R612" s="20">
        <v>12340</v>
      </c>
      <c r="S612" s="20">
        <v>12250</v>
      </c>
      <c r="T612" s="20">
        <v>12190</v>
      </c>
      <c r="U612" s="20">
        <v>12140</v>
      </c>
      <c r="V612" s="20">
        <v>12060</v>
      </c>
      <c r="W612" s="20">
        <v>11970</v>
      </c>
      <c r="X612" s="20">
        <v>11880</v>
      </c>
      <c r="Y612" s="20">
        <v>11790</v>
      </c>
      <c r="Z612" s="20">
        <v>11720</v>
      </c>
      <c r="AA612" s="20">
        <v>11680</v>
      </c>
      <c r="AB612" s="20">
        <v>11690</v>
      </c>
      <c r="AC612" s="20">
        <v>11730</v>
      </c>
      <c r="AD612" s="20">
        <v>11730</v>
      </c>
      <c r="AE612" s="20">
        <v>11720</v>
      </c>
      <c r="AF612" s="20">
        <v>11710</v>
      </c>
      <c r="AG612" s="20">
        <v>11690</v>
      </c>
      <c r="AH612" s="20">
        <v>11690</v>
      </c>
      <c r="AI612" s="20">
        <v>11650</v>
      </c>
      <c r="AJ612" s="20">
        <v>11640</v>
      </c>
      <c r="AK612" s="20">
        <v>11610</v>
      </c>
      <c r="AL612" s="20"/>
      <c r="AM612" s="18"/>
      <c r="AN612" s="18"/>
      <c r="AO612" s="18"/>
      <c r="AP612" s="18"/>
      <c r="AQ612" s="36" t="s">
        <v>533</v>
      </c>
      <c r="AR612" s="36" t="s">
        <v>355</v>
      </c>
      <c r="AS612" s="74" t="s">
        <v>538</v>
      </c>
      <c r="AT612" s="74" t="s">
        <v>530</v>
      </c>
    </row>
    <row r="613" spans="1:46" s="5" customFormat="1" ht="9.9499999999999993" customHeight="1">
      <c r="A613" s="48">
        <v>607</v>
      </c>
      <c r="B613" s="31" t="s">
        <v>355</v>
      </c>
      <c r="C613" s="17" t="s">
        <v>534</v>
      </c>
      <c r="D613" s="20">
        <v>5870</v>
      </c>
      <c r="E613" s="20">
        <v>5813</v>
      </c>
      <c r="F613" s="20">
        <v>5738</v>
      </c>
      <c r="G613" s="20">
        <v>5679</v>
      </c>
      <c r="H613" s="20">
        <v>5598</v>
      </c>
      <c r="I613" s="20">
        <v>5492</v>
      </c>
      <c r="J613" s="20">
        <v>5384</v>
      </c>
      <c r="K613" s="20">
        <v>5255</v>
      </c>
      <c r="L613" s="20">
        <v>5113</v>
      </c>
      <c r="M613" s="164">
        <v>4865</v>
      </c>
      <c r="N613" s="222">
        <v>4751</v>
      </c>
      <c r="O613" s="191">
        <v>4644</v>
      </c>
      <c r="P613" s="20">
        <v>4514</v>
      </c>
      <c r="Q613" s="20">
        <v>4391</v>
      </c>
      <c r="R613" s="20">
        <v>4226</v>
      </c>
      <c r="S613" s="20">
        <v>4076</v>
      </c>
      <c r="T613" s="20">
        <v>3924</v>
      </c>
      <c r="U613" s="20">
        <v>3799</v>
      </c>
      <c r="V613" s="20">
        <v>3703</v>
      </c>
      <c r="W613" s="20">
        <v>3627</v>
      </c>
      <c r="X613" s="20">
        <v>3564</v>
      </c>
      <c r="Y613" s="20">
        <v>3493</v>
      </c>
      <c r="Z613" s="20">
        <v>3437</v>
      </c>
      <c r="AA613" s="20">
        <v>3392</v>
      </c>
      <c r="AB613" s="20">
        <v>3350</v>
      </c>
      <c r="AC613" s="20">
        <v>3323</v>
      </c>
      <c r="AD613" s="20">
        <v>3283</v>
      </c>
      <c r="AE613" s="20">
        <v>3239</v>
      </c>
      <c r="AF613" s="20">
        <v>3197</v>
      </c>
      <c r="AG613" s="20">
        <v>3147</v>
      </c>
      <c r="AH613" s="20">
        <v>3106</v>
      </c>
      <c r="AI613" s="20">
        <v>3067</v>
      </c>
      <c r="AJ613" s="20">
        <v>3032</v>
      </c>
      <c r="AK613" s="20">
        <v>2995</v>
      </c>
      <c r="AL613" s="20"/>
      <c r="AM613" s="18"/>
      <c r="AN613" s="18"/>
      <c r="AO613" s="18"/>
      <c r="AP613" s="18"/>
      <c r="AQ613" s="36" t="s">
        <v>534</v>
      </c>
      <c r="AR613" s="36" t="s">
        <v>355</v>
      </c>
      <c r="AS613" s="74" t="s">
        <v>538</v>
      </c>
      <c r="AT613" s="74" t="s">
        <v>530</v>
      </c>
    </row>
    <row r="614" spans="1:46" s="5" customFormat="1" ht="9.9499999999999993" customHeight="1">
      <c r="A614" s="48">
        <v>608</v>
      </c>
      <c r="B614" s="31" t="s">
        <v>355</v>
      </c>
      <c r="C614" s="17" t="s">
        <v>535</v>
      </c>
      <c r="D614" s="20">
        <v>5803</v>
      </c>
      <c r="E614" s="20">
        <v>5894</v>
      </c>
      <c r="F614" s="20">
        <v>5965</v>
      </c>
      <c r="G614" s="20">
        <v>6053</v>
      </c>
      <c r="H614" s="20">
        <v>6155</v>
      </c>
      <c r="I614" s="20">
        <v>6208</v>
      </c>
      <c r="J614" s="20">
        <v>6261</v>
      </c>
      <c r="K614" s="20">
        <v>6316</v>
      </c>
      <c r="L614" s="20">
        <v>6362</v>
      </c>
      <c r="M614" s="164">
        <v>6415</v>
      </c>
      <c r="N614" s="222">
        <v>6466</v>
      </c>
      <c r="O614" s="191">
        <v>6493</v>
      </c>
      <c r="P614" s="20">
        <v>6571</v>
      </c>
      <c r="Q614" s="20">
        <v>6607</v>
      </c>
      <c r="R614" s="20">
        <v>6614</v>
      </c>
      <c r="S614" s="20">
        <v>6607</v>
      </c>
      <c r="T614" s="20">
        <v>6581</v>
      </c>
      <c r="U614" s="20">
        <v>6540</v>
      </c>
      <c r="V614" s="20">
        <v>6501</v>
      </c>
      <c r="W614" s="20">
        <v>6476</v>
      </c>
      <c r="X614" s="20">
        <v>6447</v>
      </c>
      <c r="Y614" s="20">
        <v>6414</v>
      </c>
      <c r="Z614" s="20">
        <v>6400</v>
      </c>
      <c r="AA614" s="20">
        <v>6369</v>
      </c>
      <c r="AB614" s="20">
        <v>6345</v>
      </c>
      <c r="AC614" s="20">
        <v>6306</v>
      </c>
      <c r="AD614" s="20">
        <v>6274</v>
      </c>
      <c r="AE614" s="20">
        <v>6240</v>
      </c>
      <c r="AF614" s="20">
        <v>6213</v>
      </c>
      <c r="AG614" s="20">
        <v>6188</v>
      </c>
      <c r="AH614" s="20">
        <v>6167</v>
      </c>
      <c r="AI614" s="20">
        <v>6152</v>
      </c>
      <c r="AJ614" s="20">
        <v>6133</v>
      </c>
      <c r="AK614" s="20">
        <v>6111</v>
      </c>
      <c r="AL614" s="20"/>
      <c r="AM614" s="18"/>
      <c r="AN614" s="18"/>
      <c r="AO614" s="18"/>
      <c r="AP614" s="18"/>
      <c r="AQ614" s="36" t="s">
        <v>535</v>
      </c>
      <c r="AR614" s="36" t="s">
        <v>355</v>
      </c>
      <c r="AS614" s="74" t="s">
        <v>538</v>
      </c>
      <c r="AT614" s="74" t="s">
        <v>530</v>
      </c>
    </row>
    <row r="615" spans="1:46" s="5" customFormat="1" ht="9.9499999999999993" customHeight="1">
      <c r="A615" s="48">
        <v>609</v>
      </c>
      <c r="B615" s="79" t="s">
        <v>71</v>
      </c>
      <c r="C615" s="28" t="s">
        <v>537</v>
      </c>
      <c r="D615" s="23">
        <f t="shared" ref="D615" si="110">D610+D611+D612+D613+D614</f>
        <v>54622.1</v>
      </c>
      <c r="E615" s="23">
        <f t="shared" ref="E615" si="111">E610+E611+E612+E613+E614</f>
        <v>54437.2</v>
      </c>
      <c r="F615" s="23">
        <f t="shared" ref="F615" si="112">F610+F611+F612+F613+F614</f>
        <v>54254.7</v>
      </c>
      <c r="G615" s="23">
        <f t="shared" ref="G615" si="113">G610+G611+G612+G613+G614</f>
        <v>54113.5</v>
      </c>
      <c r="H615" s="23">
        <f t="shared" ref="H615" si="114">H610+H611+H612+H613+H614</f>
        <v>53963.5</v>
      </c>
      <c r="I615" s="23">
        <f t="shared" ref="I615" si="115">I610+I611+I612+I613+I614</f>
        <v>53798.400000000001</v>
      </c>
      <c r="J615" s="23">
        <f t="shared" ref="J615" si="116">J610+J611+J612+J613+J614</f>
        <v>53593.3</v>
      </c>
      <c r="K615" s="23">
        <f t="shared" ref="K615" si="117">K610+K611+K612+K613+K614</f>
        <v>53409.2</v>
      </c>
      <c r="L615" s="23">
        <f t="shared" ref="L615" si="118">L610+L611+L612+L613+L614</f>
        <v>53173.1</v>
      </c>
      <c r="M615" s="173">
        <f t="shared" ref="M615" si="119">M610+M611+M612+M613+M614</f>
        <v>52789</v>
      </c>
      <c r="N615" s="222">
        <f t="shared" ref="N615" si="120">N610+N611+N612+N613+N614</f>
        <v>52434.2</v>
      </c>
      <c r="O615" s="199">
        <f t="shared" ref="O615" si="121">O610+O611+O612+O613+O614</f>
        <v>52042.5</v>
      </c>
      <c r="P615" s="23">
        <f t="shared" ref="P615" si="122">P610+P611+P612+P613+P614</f>
        <v>51649.5</v>
      </c>
      <c r="Q615" s="23">
        <f t="shared" ref="Q615" si="123">Q610+Q611+Q612+Q613+Q614</f>
        <v>51241</v>
      </c>
      <c r="R615" s="23">
        <f t="shared" ref="R615" si="124">R610+R611+R612+R613+R614</f>
        <v>50820.6</v>
      </c>
      <c r="S615" s="23">
        <f t="shared" ref="S615" si="125">S610+S611+S612+S613+S614</f>
        <v>50382.3</v>
      </c>
      <c r="T615" s="23">
        <f t="shared" ref="T615" si="126">T610+T611+T612+T613+T614</f>
        <v>49942.6</v>
      </c>
      <c r="U615" s="23">
        <f t="shared" ref="U615" si="127">U610+U611+U612+U613+U614</f>
        <v>49495.199999999997</v>
      </c>
      <c r="V615" s="23">
        <f t="shared" ref="V615" si="128">V610+V611+V612+V613+V614</f>
        <v>49059.8</v>
      </c>
      <c r="W615" s="23">
        <f t="shared" ref="W615" si="129">W610+W611+W612+W613+W614</f>
        <v>48667.7</v>
      </c>
      <c r="X615" s="23">
        <f t="shared" ref="X615" si="130">X610+X611+X612+X613+X614</f>
        <v>48304.800000000003</v>
      </c>
      <c r="Y615" s="23">
        <f t="shared" ref="Y615" si="131">Y610+Y611+Y612+Y613+Y614</f>
        <v>47930</v>
      </c>
      <c r="Z615" s="23">
        <f t="shared" ref="Z615" si="132">Z610+Z611+Z612+Z613+Z614</f>
        <v>47628.2</v>
      </c>
      <c r="AA615" s="23">
        <f t="shared" ref="AA615" si="133">AA610+AA611+AA612+AA613+AA614</f>
        <v>47361.5</v>
      </c>
      <c r="AB615" s="23">
        <f t="shared" ref="AB615" si="134">AB610+AB611+AB612+AB613+AB614</f>
        <v>47134.3</v>
      </c>
      <c r="AC615" s="23">
        <f t="shared" ref="AC615" si="135">AC610+AC611+AC612+AC613+AC614</f>
        <v>46917.8</v>
      </c>
      <c r="AD615" s="23">
        <f t="shared" ref="AD615" si="136">AD610+AD611+AD612+AD613+AD614</f>
        <v>46715.199999999997</v>
      </c>
      <c r="AE615" s="23">
        <f t="shared" ref="AE615" si="137">AE610+AE611+AE612+AE613+AE614</f>
        <v>46497.1</v>
      </c>
      <c r="AF615" s="23">
        <f t="shared" ref="AF615" si="138">AF610+AF611+AF612+AF613+AF614</f>
        <v>46277.9</v>
      </c>
      <c r="AG615" s="23">
        <f t="shared" ref="AG615" si="139">AG610+AG611+AG612+AG613+AG614</f>
        <v>46082.7</v>
      </c>
      <c r="AH615" s="23">
        <f t="shared" ref="AH615" si="140">AH610+AH611+AH612+AH613+AH614</f>
        <v>45923</v>
      </c>
      <c r="AI615" s="23">
        <f t="shared" ref="AI615" si="141">AI610+AI611+AI612+AI613+AI614</f>
        <v>45609</v>
      </c>
      <c r="AJ615" s="23">
        <f t="shared" ref="AJ615:AK615" si="142">AJ610+AJ611+AJ612+AJ613+AJ614</f>
        <v>45495</v>
      </c>
      <c r="AK615" s="23">
        <f t="shared" si="142"/>
        <v>45366</v>
      </c>
      <c r="AL615" s="23"/>
      <c r="AM615" s="103"/>
      <c r="AN615" s="103"/>
      <c r="AO615" s="103"/>
      <c r="AP615" s="103"/>
      <c r="AQ615" s="44" t="s">
        <v>537</v>
      </c>
      <c r="AR615" s="44" t="s">
        <v>71</v>
      </c>
      <c r="AS615" s="73" t="s">
        <v>538</v>
      </c>
      <c r="AT615" s="73" t="s">
        <v>530</v>
      </c>
    </row>
    <row r="616" spans="1:46" s="5" customFormat="1" ht="9.9499999999999993" customHeight="1">
      <c r="A616" s="48">
        <v>610</v>
      </c>
      <c r="B616" s="31"/>
      <c r="C616" s="6"/>
      <c r="D616" s="20"/>
      <c r="E616" s="20"/>
      <c r="F616" s="20"/>
      <c r="G616" s="20"/>
      <c r="H616" s="20"/>
      <c r="I616" s="20"/>
      <c r="J616" s="20"/>
      <c r="K616" s="20"/>
      <c r="L616" s="20"/>
      <c r="M616" s="164"/>
      <c r="N616" s="222"/>
      <c r="O616" s="191"/>
      <c r="P616" s="20"/>
      <c r="Q616" s="20"/>
      <c r="R616" s="20"/>
      <c r="S616" s="20"/>
      <c r="T616" s="20"/>
      <c r="U616" s="20"/>
      <c r="V616" s="20"/>
      <c r="W616" s="20"/>
      <c r="X616" s="20"/>
      <c r="Y616" s="20"/>
      <c r="Z616" s="20"/>
      <c r="AA616" s="20"/>
      <c r="AB616" s="20"/>
      <c r="AC616" s="20"/>
      <c r="AD616" s="20"/>
      <c r="AE616" s="20"/>
      <c r="AF616" s="20"/>
      <c r="AG616" s="20"/>
      <c r="AH616" s="20"/>
      <c r="AI616" s="20"/>
      <c r="AJ616" s="20"/>
      <c r="AK616" s="20"/>
      <c r="AL616" s="20"/>
      <c r="AM616" s="21"/>
      <c r="AN616" s="21"/>
      <c r="AO616" s="18"/>
      <c r="AP616" s="18"/>
      <c r="AQ616" s="36"/>
      <c r="AR616" s="36"/>
      <c r="AS616" s="74"/>
      <c r="AT616" s="74"/>
    </row>
    <row r="617" spans="1:46" s="5" customFormat="1" ht="9.9499999999999993" customHeight="1">
      <c r="A617" s="48">
        <v>611</v>
      </c>
      <c r="B617" s="31" t="s">
        <v>113</v>
      </c>
      <c r="C617" s="6" t="s">
        <v>429</v>
      </c>
      <c r="D617" s="20">
        <v>51200</v>
      </c>
      <c r="E617" s="20">
        <v>49900</v>
      </c>
      <c r="F617" s="20">
        <v>50100</v>
      </c>
      <c r="G617" s="20">
        <v>50200</v>
      </c>
      <c r="H617" s="20">
        <v>50600</v>
      </c>
      <c r="I617" s="20">
        <v>49600</v>
      </c>
      <c r="J617" s="20">
        <v>48600</v>
      </c>
      <c r="K617" s="20">
        <v>46700</v>
      </c>
      <c r="L617" s="20">
        <v>45000</v>
      </c>
      <c r="M617" s="164">
        <v>44300</v>
      </c>
      <c r="N617" s="222">
        <v>44500</v>
      </c>
      <c r="O617" s="191">
        <v>45200</v>
      </c>
      <c r="P617" s="20">
        <v>45100</v>
      </c>
      <c r="Q617" s="20">
        <v>43300</v>
      </c>
      <c r="R617" s="20">
        <v>42100</v>
      </c>
      <c r="S617" s="20">
        <v>39700</v>
      </c>
      <c r="T617" s="20">
        <v>38500</v>
      </c>
      <c r="U617" s="20">
        <v>37600</v>
      </c>
      <c r="V617" s="20">
        <v>36200</v>
      </c>
      <c r="W617" s="20">
        <v>35100</v>
      </c>
      <c r="X617" s="20">
        <v>33700</v>
      </c>
      <c r="Y617" s="20">
        <v>32400</v>
      </c>
      <c r="Z617" s="20">
        <v>31900</v>
      </c>
      <c r="AA617" s="20">
        <v>31000</v>
      </c>
      <c r="AB617" s="20">
        <v>30300</v>
      </c>
      <c r="AC617" s="20">
        <v>28800</v>
      </c>
      <c r="AD617" s="20">
        <v>28300</v>
      </c>
      <c r="AE617" s="20">
        <v>27500</v>
      </c>
      <c r="AF617" s="20">
        <v>26100</v>
      </c>
      <c r="AG617" s="20">
        <v>24900</v>
      </c>
      <c r="AH617" s="20">
        <v>24400</v>
      </c>
      <c r="AI617" s="20">
        <v>23500</v>
      </c>
      <c r="AJ617" s="20">
        <v>23200</v>
      </c>
      <c r="AK617" s="20">
        <v>21600</v>
      </c>
      <c r="AL617" s="20">
        <v>21000</v>
      </c>
      <c r="AM617" s="21">
        <v>20400</v>
      </c>
      <c r="AN617" s="21">
        <v>19800</v>
      </c>
      <c r="AO617" s="18"/>
      <c r="AP617" s="18"/>
      <c r="AQ617" s="36" t="s">
        <v>429</v>
      </c>
      <c r="AR617" s="36" t="s">
        <v>113</v>
      </c>
      <c r="AS617" s="74" t="s">
        <v>439</v>
      </c>
      <c r="AT617" s="74"/>
    </row>
    <row r="618" spans="1:46" s="5" customFormat="1" ht="9.9499999999999993" customHeight="1">
      <c r="A618" s="48">
        <v>612</v>
      </c>
      <c r="B618" s="31" t="s">
        <v>113</v>
      </c>
      <c r="C618" s="6" t="s">
        <v>432</v>
      </c>
      <c r="D618" s="20" t="s">
        <v>367</v>
      </c>
      <c r="E618" s="20">
        <v>81000</v>
      </c>
      <c r="F618" s="20">
        <v>87500</v>
      </c>
      <c r="G618" s="20">
        <v>95400</v>
      </c>
      <c r="H618" s="20">
        <v>100200</v>
      </c>
      <c r="I618" s="20">
        <v>98300</v>
      </c>
      <c r="J618" s="20">
        <v>107300</v>
      </c>
      <c r="K618" s="20">
        <v>108600</v>
      </c>
      <c r="L618" s="20">
        <v>109300</v>
      </c>
      <c r="M618" s="164">
        <v>109400</v>
      </c>
      <c r="N618" s="222">
        <v>107200</v>
      </c>
      <c r="O618" s="191">
        <v>111500</v>
      </c>
      <c r="P618" s="20">
        <v>113900</v>
      </c>
      <c r="Q618" s="20">
        <v>115500</v>
      </c>
      <c r="R618" s="20">
        <v>113800</v>
      </c>
      <c r="S618" s="20">
        <v>113100</v>
      </c>
      <c r="T618" s="20">
        <v>112200</v>
      </c>
      <c r="U618" s="20">
        <v>107000</v>
      </c>
      <c r="V618" s="20">
        <v>105300</v>
      </c>
      <c r="W618" s="20">
        <v>105000</v>
      </c>
      <c r="X618" s="20">
        <v>104500</v>
      </c>
      <c r="Y618" s="20">
        <v>102600</v>
      </c>
      <c r="Z618" s="20">
        <v>104500</v>
      </c>
      <c r="AA618" s="20">
        <v>99900</v>
      </c>
      <c r="AB618" s="20">
        <v>98500</v>
      </c>
      <c r="AC618" s="20">
        <v>96100</v>
      </c>
      <c r="AD618" s="20">
        <v>95300</v>
      </c>
      <c r="AE618" s="20">
        <v>96500</v>
      </c>
      <c r="AF618" s="20">
        <v>96900</v>
      </c>
      <c r="AG618" s="20">
        <v>97700</v>
      </c>
      <c r="AH618" s="20">
        <v>96100</v>
      </c>
      <c r="AI618" s="20">
        <v>90000</v>
      </c>
      <c r="AJ618" s="20">
        <v>89600</v>
      </c>
      <c r="AK618" s="20">
        <v>86000</v>
      </c>
      <c r="AL618" s="20">
        <v>83900</v>
      </c>
      <c r="AM618" s="21">
        <v>80800</v>
      </c>
      <c r="AN618" s="21">
        <v>81000</v>
      </c>
      <c r="AO618" s="18"/>
      <c r="AP618" s="18"/>
      <c r="AQ618" s="36" t="s">
        <v>432</v>
      </c>
      <c r="AR618" s="36" t="s">
        <v>113</v>
      </c>
      <c r="AS618" s="74" t="s">
        <v>439</v>
      </c>
      <c r="AT618" s="74"/>
    </row>
    <row r="619" spans="1:46" s="5" customFormat="1" ht="9.9499999999999993" customHeight="1">
      <c r="A619" s="48">
        <v>613</v>
      </c>
      <c r="B619" s="79" t="s">
        <v>354</v>
      </c>
      <c r="C619" s="27" t="s">
        <v>821</v>
      </c>
      <c r="D619" s="23"/>
      <c r="E619" s="23">
        <f t="shared" ref="E619" si="143">E618+E617</f>
        <v>130900</v>
      </c>
      <c r="F619" s="23">
        <f t="shared" ref="F619" si="144">F618+F617</f>
        <v>137600</v>
      </c>
      <c r="G619" s="23">
        <f t="shared" ref="G619" si="145">G618+G617</f>
        <v>145600</v>
      </c>
      <c r="H619" s="23">
        <f t="shared" ref="H619" si="146">H618+H617</f>
        <v>150800</v>
      </c>
      <c r="I619" s="23">
        <f t="shared" ref="I619" si="147">I618+I617</f>
        <v>147900</v>
      </c>
      <c r="J619" s="23">
        <f t="shared" ref="J619" si="148">J618+J617</f>
        <v>155900</v>
      </c>
      <c r="K619" s="23">
        <f t="shared" ref="K619" si="149">K618+K617</f>
        <v>155300</v>
      </c>
      <c r="L619" s="23">
        <f t="shared" ref="L619" si="150">L618+L617</f>
        <v>154300</v>
      </c>
      <c r="M619" s="23">
        <f t="shared" ref="M619" si="151">M618+M617</f>
        <v>153700</v>
      </c>
      <c r="N619" s="23">
        <f t="shared" ref="N619" si="152">N618+N617</f>
        <v>151700</v>
      </c>
      <c r="O619" s="23">
        <f t="shared" ref="O619" si="153">O618+O617</f>
        <v>156700</v>
      </c>
      <c r="P619" s="23">
        <f t="shared" ref="P619" si="154">P618+P617</f>
        <v>159000</v>
      </c>
      <c r="Q619" s="23">
        <f t="shared" ref="Q619" si="155">Q618+Q617</f>
        <v>158800</v>
      </c>
      <c r="R619" s="23">
        <f t="shared" ref="R619" si="156">R618+R617</f>
        <v>155900</v>
      </c>
      <c r="S619" s="23">
        <f t="shared" ref="S619" si="157">S618+S617</f>
        <v>152800</v>
      </c>
      <c r="T619" s="23">
        <f t="shared" ref="T619" si="158">T618+T617</f>
        <v>150700</v>
      </c>
      <c r="U619" s="23">
        <f t="shared" ref="U619" si="159">U618+U617</f>
        <v>144600</v>
      </c>
      <c r="V619" s="23">
        <f t="shared" ref="V619" si="160">V618+V617</f>
        <v>141500</v>
      </c>
      <c r="W619" s="23">
        <f t="shared" ref="W619" si="161">W618+W617</f>
        <v>140100</v>
      </c>
      <c r="X619" s="23">
        <f t="shared" ref="X619" si="162">X618+X617</f>
        <v>138200</v>
      </c>
      <c r="Y619" s="23">
        <f t="shared" ref="Y619" si="163">Y618+Y617</f>
        <v>135000</v>
      </c>
      <c r="Z619" s="23">
        <f t="shared" ref="Z619" si="164">Z618+Z617</f>
        <v>136400</v>
      </c>
      <c r="AA619" s="23">
        <f t="shared" ref="AA619" si="165">AA618+AA617</f>
        <v>130900</v>
      </c>
      <c r="AB619" s="23">
        <f t="shared" ref="AB619" si="166">AB618+AB617</f>
        <v>128800</v>
      </c>
      <c r="AC619" s="23">
        <f t="shared" ref="AC619" si="167">AC618+AC617</f>
        <v>124900</v>
      </c>
      <c r="AD619" s="23">
        <f t="shared" ref="AD619" si="168">AD618+AD617</f>
        <v>123600</v>
      </c>
      <c r="AE619" s="23">
        <f t="shared" ref="AE619" si="169">AE618+AE617</f>
        <v>124000</v>
      </c>
      <c r="AF619" s="23">
        <f t="shared" ref="AF619" si="170">AF618+AF617</f>
        <v>123000</v>
      </c>
      <c r="AG619" s="23">
        <f t="shared" ref="AG619" si="171">AG618+AG617</f>
        <v>122600</v>
      </c>
      <c r="AH619" s="23">
        <f t="shared" ref="AH619" si="172">AH618+AH617</f>
        <v>120500</v>
      </c>
      <c r="AI619" s="23">
        <f t="shared" ref="AI619" si="173">AI618+AI617</f>
        <v>113500</v>
      </c>
      <c r="AJ619" s="23">
        <f t="shared" ref="AJ619" si="174">AJ618+AJ617</f>
        <v>112800</v>
      </c>
      <c r="AK619" s="23">
        <f t="shared" ref="AK619" si="175">AK618+AK617</f>
        <v>107600</v>
      </c>
      <c r="AL619" s="23">
        <f t="shared" ref="AL619" si="176">AL618+AL617</f>
        <v>104900</v>
      </c>
      <c r="AM619" s="23">
        <f t="shared" ref="AM619" si="177">AM618+AM617</f>
        <v>101200</v>
      </c>
      <c r="AN619" s="23">
        <f t="shared" ref="AN619" si="178">AN618+AN617</f>
        <v>100800</v>
      </c>
      <c r="AO619" s="23">
        <f t="shared" ref="AO619" si="179">AO618+AO617</f>
        <v>0</v>
      </c>
      <c r="AP619" s="23">
        <f t="shared" ref="AP619" si="180">AP618+AP617</f>
        <v>0</v>
      </c>
      <c r="AQ619" s="36" t="s">
        <v>821</v>
      </c>
      <c r="AR619" s="36" t="s">
        <v>354</v>
      </c>
      <c r="AS619" s="74"/>
      <c r="AT619" s="74"/>
    </row>
    <row r="620" spans="1:46" s="5" customFormat="1" ht="9.9499999999999993" customHeight="1">
      <c r="A620" s="48">
        <v>614</v>
      </c>
      <c r="B620" s="31" t="s">
        <v>113</v>
      </c>
      <c r="C620" s="6" t="s">
        <v>434</v>
      </c>
      <c r="D620" s="20" t="s">
        <v>367</v>
      </c>
      <c r="E620" s="20">
        <v>304800</v>
      </c>
      <c r="F620" s="20">
        <v>296500</v>
      </c>
      <c r="G620" s="20">
        <v>290300</v>
      </c>
      <c r="H620" s="20">
        <v>307800</v>
      </c>
      <c r="I620" s="20">
        <v>315300</v>
      </c>
      <c r="J620" s="20">
        <v>322300</v>
      </c>
      <c r="K620" s="20">
        <v>313000</v>
      </c>
      <c r="L620" s="20">
        <v>319200</v>
      </c>
      <c r="M620" s="164">
        <v>323400</v>
      </c>
      <c r="N620" s="222">
        <v>323700</v>
      </c>
      <c r="O620" s="191">
        <v>309700</v>
      </c>
      <c r="P620" s="20">
        <v>282500</v>
      </c>
      <c r="Q620" s="20">
        <v>280000</v>
      </c>
      <c r="R620" s="20">
        <v>270500</v>
      </c>
      <c r="S620" s="20">
        <v>259400</v>
      </c>
      <c r="T620" s="20">
        <v>241500</v>
      </c>
      <c r="U620" s="20">
        <v>230600</v>
      </c>
      <c r="V620" s="20">
        <v>242800</v>
      </c>
      <c r="W620" s="20">
        <v>245800</v>
      </c>
      <c r="X620" s="20">
        <v>236200</v>
      </c>
      <c r="Y620" s="20">
        <v>239000</v>
      </c>
      <c r="Z620" s="20">
        <v>217300</v>
      </c>
      <c r="AA620" s="20">
        <v>233100</v>
      </c>
      <c r="AB620" s="20">
        <v>238300</v>
      </c>
      <c r="AC620" s="249">
        <f>(AD620-AB620)/2+AB620</f>
        <v>225100</v>
      </c>
      <c r="AD620" s="20">
        <v>211900</v>
      </c>
      <c r="AE620" s="20">
        <v>221300</v>
      </c>
      <c r="AF620" s="20">
        <v>221800</v>
      </c>
      <c r="AG620" s="20">
        <v>240900</v>
      </c>
      <c r="AH620" s="249">
        <f>(AI620-AG620)/2+AG620</f>
        <v>232050</v>
      </c>
      <c r="AI620" s="20">
        <v>223200</v>
      </c>
      <c r="AJ620" s="20">
        <v>209900</v>
      </c>
      <c r="AK620" s="20">
        <v>211800</v>
      </c>
      <c r="AL620" s="20">
        <v>208700</v>
      </c>
      <c r="AM620" s="146">
        <f>(AN620-AL620)/2+AL620</f>
        <v>211750</v>
      </c>
      <c r="AN620" s="21">
        <v>214800</v>
      </c>
      <c r="AO620" s="18"/>
      <c r="AP620" s="18"/>
      <c r="AQ620" s="36" t="s">
        <v>434</v>
      </c>
      <c r="AR620" s="36" t="s">
        <v>113</v>
      </c>
      <c r="AS620" s="74" t="s">
        <v>439</v>
      </c>
      <c r="AT620" s="74"/>
    </row>
    <row r="621" spans="1:46" s="5" customFormat="1" ht="9.9499999999999993" customHeight="1">
      <c r="A621" s="48">
        <v>615</v>
      </c>
      <c r="B621" s="31" t="s">
        <v>113</v>
      </c>
      <c r="C621" s="6" t="s">
        <v>437</v>
      </c>
      <c r="D621" s="20" t="s">
        <v>367</v>
      </c>
      <c r="E621" s="20">
        <v>3967</v>
      </c>
      <c r="F621" s="20">
        <v>3898</v>
      </c>
      <c r="G621" s="20">
        <v>3952</v>
      </c>
      <c r="H621" s="20">
        <v>4593</v>
      </c>
      <c r="I621" s="20">
        <v>4312</v>
      </c>
      <c r="J621" s="20">
        <v>4387</v>
      </c>
      <c r="K621" s="20">
        <v>5661</v>
      </c>
      <c r="L621" s="20">
        <v>5540</v>
      </c>
      <c r="M621" s="164">
        <v>5223</v>
      </c>
      <c r="N621" s="222">
        <v>5366</v>
      </c>
      <c r="O621" s="191">
        <v>4970</v>
      </c>
      <c r="P621" s="20">
        <v>5515</v>
      </c>
      <c r="Q621" s="20">
        <v>5460</v>
      </c>
      <c r="R621" s="20">
        <v>5155</v>
      </c>
      <c r="S621" s="20">
        <v>5024</v>
      </c>
      <c r="T621" s="20">
        <v>4852</v>
      </c>
      <c r="U621" s="20">
        <v>4867</v>
      </c>
      <c r="V621" s="20">
        <v>4991</v>
      </c>
      <c r="W621" s="20">
        <v>4738</v>
      </c>
      <c r="X621" s="20">
        <v>4739</v>
      </c>
      <c r="Y621" s="20">
        <v>4559</v>
      </c>
      <c r="Z621" s="20">
        <v>4581</v>
      </c>
      <c r="AA621" s="20">
        <v>4867</v>
      </c>
      <c r="AB621" s="20">
        <v>4739</v>
      </c>
      <c r="AC621" s="249">
        <f>(AD621-AB621)/2+AB621</f>
        <v>5077</v>
      </c>
      <c r="AD621" s="20">
        <v>5415</v>
      </c>
      <c r="AE621" s="20">
        <v>5151</v>
      </c>
      <c r="AF621" s="20">
        <v>5236</v>
      </c>
      <c r="AG621" s="20">
        <v>5176</v>
      </c>
      <c r="AH621" s="249">
        <f>(AI621-AG621)/2+AG621</f>
        <v>5165.5</v>
      </c>
      <c r="AI621" s="20">
        <v>5155</v>
      </c>
      <c r="AJ621" s="20">
        <v>5196</v>
      </c>
      <c r="AK621" s="20">
        <v>4394</v>
      </c>
      <c r="AL621" s="20">
        <v>4795</v>
      </c>
      <c r="AM621" s="146">
        <f>(AN621-AL621)/2+AL621</f>
        <v>4720.5</v>
      </c>
      <c r="AN621" s="21">
        <v>4646</v>
      </c>
      <c r="AO621" s="18"/>
      <c r="AP621" s="18"/>
      <c r="AQ621" s="36" t="s">
        <v>437</v>
      </c>
      <c r="AR621" s="36" t="s">
        <v>113</v>
      </c>
      <c r="AS621" s="74" t="s">
        <v>439</v>
      </c>
      <c r="AT621" s="74"/>
    </row>
    <row r="622" spans="1:46" s="5" customFormat="1" ht="9.9499999999999993" customHeight="1">
      <c r="A622" s="48">
        <v>616</v>
      </c>
      <c r="B622" s="31" t="s">
        <v>113</v>
      </c>
      <c r="C622" s="6" t="s">
        <v>438</v>
      </c>
      <c r="D622" s="20"/>
      <c r="E622" s="20"/>
      <c r="F622" s="20"/>
      <c r="G622" s="20"/>
      <c r="H622" s="20"/>
      <c r="I622" s="20"/>
      <c r="J622" s="20"/>
      <c r="K622" s="20"/>
      <c r="L622" s="20"/>
      <c r="M622" s="164"/>
      <c r="N622" s="222">
        <v>2424</v>
      </c>
      <c r="O622" s="191">
        <v>2275</v>
      </c>
      <c r="P622" s="20">
        <v>2250</v>
      </c>
      <c r="Q622" s="20">
        <v>2400</v>
      </c>
      <c r="R622" s="20">
        <v>2470</v>
      </c>
      <c r="S622" s="20">
        <v>2342</v>
      </c>
      <c r="T622" s="20">
        <v>2138</v>
      </c>
      <c r="U622" s="20">
        <v>2010</v>
      </c>
      <c r="V622" s="20">
        <v>2110</v>
      </c>
      <c r="W622" s="20">
        <v>1830</v>
      </c>
      <c r="X622" s="20">
        <v>1890</v>
      </c>
      <c r="Y622" s="20">
        <v>1670</v>
      </c>
      <c r="Z622" s="20">
        <v>1710</v>
      </c>
      <c r="AA622" s="20">
        <v>1640</v>
      </c>
      <c r="AB622" s="20">
        <v>1460</v>
      </c>
      <c r="AC622" s="20">
        <v>1540</v>
      </c>
      <c r="AD622" s="20">
        <v>1770</v>
      </c>
      <c r="AE622" s="20">
        <v>2050</v>
      </c>
      <c r="AF622" s="20">
        <v>1980</v>
      </c>
      <c r="AG622" s="20">
        <v>1751</v>
      </c>
      <c r="AH622" s="146">
        <f>(AK622-AG622)*1/4+AG622</f>
        <v>1793.25</v>
      </c>
      <c r="AI622" s="146">
        <f>(AK622-AG622)*2/4+AG622</f>
        <v>1835.5</v>
      </c>
      <c r="AJ622" s="146">
        <f>(AK622-AG622)*3/4+AG622</f>
        <v>1877.75</v>
      </c>
      <c r="AK622" s="20">
        <v>1920</v>
      </c>
      <c r="AL622" s="20">
        <v>1960</v>
      </c>
      <c r="AM622" s="146">
        <f>(AP622-AL622)*1/4+AL622</f>
        <v>1470</v>
      </c>
      <c r="AN622" s="21">
        <v>1920</v>
      </c>
      <c r="AO622" s="18"/>
      <c r="AP622" s="18"/>
      <c r="AQ622" s="36" t="s">
        <v>438</v>
      </c>
      <c r="AR622" s="36" t="s">
        <v>113</v>
      </c>
      <c r="AS622" s="74" t="s">
        <v>439</v>
      </c>
      <c r="AT622" s="74"/>
    </row>
    <row r="623" spans="1:46" s="5" customFormat="1" ht="9.9499999999999993" customHeight="1">
      <c r="A623" s="48">
        <v>617</v>
      </c>
      <c r="B623" s="31" t="s">
        <v>427</v>
      </c>
      <c r="C623" s="6" t="s">
        <v>429</v>
      </c>
      <c r="D623" s="20">
        <v>2091000</v>
      </c>
      <c r="E623" s="20">
        <v>2104000</v>
      </c>
      <c r="F623" s="20">
        <v>2103000</v>
      </c>
      <c r="G623" s="20">
        <v>2098000</v>
      </c>
      <c r="H623" s="20">
        <v>2110000</v>
      </c>
      <c r="I623" s="20">
        <v>2111000</v>
      </c>
      <c r="J623" s="20">
        <v>2103000</v>
      </c>
      <c r="K623" s="20">
        <v>2049000</v>
      </c>
      <c r="L623" s="20">
        <v>2017000</v>
      </c>
      <c r="M623" s="164">
        <v>2031000</v>
      </c>
      <c r="N623" s="222">
        <v>2058000</v>
      </c>
      <c r="O623" s="191">
        <v>2068000</v>
      </c>
      <c r="P623" s="20">
        <v>2082000</v>
      </c>
      <c r="Q623" s="20">
        <v>2068000</v>
      </c>
      <c r="R623" s="20">
        <v>2018000</v>
      </c>
      <c r="S623" s="20">
        <v>1951000</v>
      </c>
      <c r="T623" s="20">
        <v>1927000</v>
      </c>
      <c r="U623" s="20">
        <v>1899000</v>
      </c>
      <c r="V623" s="20">
        <v>1860000</v>
      </c>
      <c r="W623" s="20">
        <v>1816000</v>
      </c>
      <c r="X623" s="20">
        <v>1764000</v>
      </c>
      <c r="Y623" s="20">
        <v>1725000</v>
      </c>
      <c r="Z623" s="20">
        <v>1726000</v>
      </c>
      <c r="AA623" s="20">
        <v>1719000</v>
      </c>
      <c r="AB623" s="20">
        <v>1690000</v>
      </c>
      <c r="AC623" s="20">
        <v>1655000</v>
      </c>
      <c r="AD623" s="20">
        <v>1636000</v>
      </c>
      <c r="AE623" s="20">
        <v>1592000</v>
      </c>
      <c r="AF623" s="20">
        <v>1533000</v>
      </c>
      <c r="AG623" s="20">
        <v>1500000</v>
      </c>
      <c r="AH623" s="20">
        <v>1484000</v>
      </c>
      <c r="AI623" s="20">
        <v>1467000</v>
      </c>
      <c r="AJ623" s="20">
        <v>1449000</v>
      </c>
      <c r="AK623" s="20">
        <v>1423000</v>
      </c>
      <c r="AL623" s="20">
        <v>1395000</v>
      </c>
      <c r="AM623" s="21">
        <v>1371000</v>
      </c>
      <c r="AN623" s="21">
        <v>1345000</v>
      </c>
      <c r="AO623" s="18"/>
      <c r="AP623" s="18"/>
      <c r="AQ623" s="36" t="s">
        <v>429</v>
      </c>
      <c r="AR623" s="36" t="s">
        <v>355</v>
      </c>
      <c r="AS623" s="74" t="s">
        <v>439</v>
      </c>
      <c r="AT623" s="74"/>
    </row>
    <row r="624" spans="1:46" s="5" customFormat="1" ht="9.9499999999999993" customHeight="1">
      <c r="A624" s="48">
        <v>618</v>
      </c>
      <c r="B624" s="31" t="s">
        <v>355</v>
      </c>
      <c r="C624" s="6" t="s">
        <v>432</v>
      </c>
      <c r="D624" s="20">
        <v>2157000</v>
      </c>
      <c r="E624" s="20">
        <v>2281000</v>
      </c>
      <c r="F624" s="20">
        <v>2382000</v>
      </c>
      <c r="G624" s="20">
        <v>2492000</v>
      </c>
      <c r="H624" s="20">
        <v>2572000</v>
      </c>
      <c r="I624" s="20">
        <v>2587000</v>
      </c>
      <c r="J624" s="20">
        <v>2639000</v>
      </c>
      <c r="K624" s="20">
        <v>2645000</v>
      </c>
      <c r="L624" s="20">
        <v>2650000</v>
      </c>
      <c r="M624" s="164">
        <v>2651000</v>
      </c>
      <c r="N624" s="222">
        <v>2702000</v>
      </c>
      <c r="O624" s="191">
        <v>2805000</v>
      </c>
      <c r="P624" s="20">
        <v>2898000</v>
      </c>
      <c r="Q624" s="20">
        <v>2956000</v>
      </c>
      <c r="R624" s="20">
        <v>2971000</v>
      </c>
      <c r="S624" s="20">
        <v>2965000</v>
      </c>
      <c r="T624" s="20">
        <v>2901000</v>
      </c>
      <c r="U624" s="20">
        <v>2851000</v>
      </c>
      <c r="V624" s="20">
        <v>2848000</v>
      </c>
      <c r="W624" s="20">
        <v>2842000</v>
      </c>
      <c r="X624" s="20">
        <v>2823000</v>
      </c>
      <c r="Y624" s="20">
        <v>2806000</v>
      </c>
      <c r="Z624" s="20">
        <v>2838000</v>
      </c>
      <c r="AA624" s="20">
        <v>2805000</v>
      </c>
      <c r="AB624" s="20">
        <v>2788000</v>
      </c>
      <c r="AC624" s="20">
        <v>2747000</v>
      </c>
      <c r="AD624" s="20">
        <v>2755000</v>
      </c>
      <c r="AE624" s="20">
        <v>2806000</v>
      </c>
      <c r="AF624" s="20">
        <v>2890000</v>
      </c>
      <c r="AG624" s="20">
        <v>2923000</v>
      </c>
      <c r="AH624" s="20">
        <v>2892000</v>
      </c>
      <c r="AI624" s="20">
        <v>2763000</v>
      </c>
      <c r="AJ624" s="20">
        <v>2723000</v>
      </c>
      <c r="AK624" s="20">
        <v>2642000</v>
      </c>
      <c r="AL624" s="20">
        <v>2567000</v>
      </c>
      <c r="AM624" s="21">
        <v>2489000</v>
      </c>
      <c r="AN624" s="21">
        <v>2479000</v>
      </c>
      <c r="AO624" s="18"/>
      <c r="AP624" s="18"/>
      <c r="AQ624" s="36" t="s">
        <v>432</v>
      </c>
      <c r="AR624" s="36" t="s">
        <v>355</v>
      </c>
      <c r="AS624" s="74" t="s">
        <v>439</v>
      </c>
      <c r="AT624" s="74"/>
    </row>
    <row r="625" spans="1:46" s="5" customFormat="1" ht="9.9499999999999993" customHeight="1">
      <c r="A625" s="48">
        <v>619</v>
      </c>
      <c r="B625" s="79" t="s">
        <v>355</v>
      </c>
      <c r="C625" s="27" t="s">
        <v>822</v>
      </c>
      <c r="D625" s="23">
        <f>D624+D623</f>
        <v>4248000</v>
      </c>
      <c r="E625" s="23">
        <f t="shared" ref="E625" si="181">E624+E623</f>
        <v>4385000</v>
      </c>
      <c r="F625" s="23">
        <f t="shared" ref="F625" si="182">F624+F623</f>
        <v>4485000</v>
      </c>
      <c r="G625" s="23">
        <f t="shared" ref="G625" si="183">G624+G623</f>
        <v>4590000</v>
      </c>
      <c r="H625" s="23">
        <f t="shared" ref="H625" si="184">H624+H623</f>
        <v>4682000</v>
      </c>
      <c r="I625" s="23">
        <f t="shared" ref="I625" si="185">I624+I623</f>
        <v>4698000</v>
      </c>
      <c r="J625" s="23">
        <f t="shared" ref="J625" si="186">J624+J623</f>
        <v>4742000</v>
      </c>
      <c r="K625" s="23">
        <f t="shared" ref="K625" si="187">K624+K623</f>
        <v>4694000</v>
      </c>
      <c r="L625" s="23">
        <f t="shared" ref="L625" si="188">L624+L623</f>
        <v>4667000</v>
      </c>
      <c r="M625" s="23">
        <f t="shared" ref="M625" si="189">M624+M623</f>
        <v>4682000</v>
      </c>
      <c r="N625" s="23">
        <f t="shared" ref="N625" si="190">N624+N623</f>
        <v>4760000</v>
      </c>
      <c r="O625" s="23">
        <f t="shared" ref="O625" si="191">O624+O623</f>
        <v>4873000</v>
      </c>
      <c r="P625" s="23">
        <f t="shared" ref="P625" si="192">P624+P623</f>
        <v>4980000</v>
      </c>
      <c r="Q625" s="23">
        <f t="shared" ref="Q625" si="193">Q624+Q623</f>
        <v>5024000</v>
      </c>
      <c r="R625" s="23">
        <f t="shared" ref="R625" si="194">R624+R623</f>
        <v>4989000</v>
      </c>
      <c r="S625" s="23">
        <f t="shared" ref="S625" si="195">S624+S623</f>
        <v>4916000</v>
      </c>
      <c r="T625" s="23">
        <f t="shared" ref="T625" si="196">T624+T623</f>
        <v>4828000</v>
      </c>
      <c r="U625" s="23">
        <f t="shared" ref="U625" si="197">U624+U623</f>
        <v>4750000</v>
      </c>
      <c r="V625" s="23">
        <f t="shared" ref="V625" si="198">V624+V623</f>
        <v>4708000</v>
      </c>
      <c r="W625" s="23">
        <f t="shared" ref="W625" si="199">W624+W623</f>
        <v>4658000</v>
      </c>
      <c r="X625" s="23">
        <f t="shared" ref="X625" si="200">X624+X623</f>
        <v>4587000</v>
      </c>
      <c r="Y625" s="23">
        <f t="shared" ref="Y625" si="201">Y624+Y623</f>
        <v>4531000</v>
      </c>
      <c r="Z625" s="23">
        <f t="shared" ref="Z625" si="202">Z624+Z623</f>
        <v>4564000</v>
      </c>
      <c r="AA625" s="23">
        <f t="shared" ref="AA625" si="203">AA624+AA623</f>
        <v>4524000</v>
      </c>
      <c r="AB625" s="23">
        <f t="shared" ref="AB625" si="204">AB624+AB623</f>
        <v>4478000</v>
      </c>
      <c r="AC625" s="23">
        <f t="shared" ref="AC625" si="205">AC624+AC623</f>
        <v>4402000</v>
      </c>
      <c r="AD625" s="23">
        <f t="shared" ref="AD625" si="206">AD624+AD623</f>
        <v>4391000</v>
      </c>
      <c r="AE625" s="23">
        <f t="shared" ref="AE625" si="207">AE624+AE623</f>
        <v>4398000</v>
      </c>
      <c r="AF625" s="23">
        <f t="shared" ref="AF625" si="208">AF624+AF623</f>
        <v>4423000</v>
      </c>
      <c r="AG625" s="23">
        <f t="shared" ref="AG625" si="209">AG624+AG623</f>
        <v>4423000</v>
      </c>
      <c r="AH625" s="23">
        <f t="shared" ref="AH625" si="210">AH624+AH623</f>
        <v>4376000</v>
      </c>
      <c r="AI625" s="23">
        <f t="shared" ref="AI625" si="211">AI624+AI623</f>
        <v>4230000</v>
      </c>
      <c r="AJ625" s="23">
        <f t="shared" ref="AJ625" si="212">AJ624+AJ623</f>
        <v>4172000</v>
      </c>
      <c r="AK625" s="23">
        <f t="shared" ref="AK625" si="213">AK624+AK623</f>
        <v>4065000</v>
      </c>
      <c r="AL625" s="23">
        <f t="shared" ref="AL625" si="214">AL624+AL623</f>
        <v>3962000</v>
      </c>
      <c r="AM625" s="23">
        <f t="shared" ref="AM625" si="215">AM624+AM623</f>
        <v>3860000</v>
      </c>
      <c r="AN625" s="23">
        <f t="shared" ref="AN625" si="216">AN624+AN623</f>
        <v>3824000</v>
      </c>
      <c r="AO625" s="23">
        <f t="shared" ref="AO625" si="217">AO624+AO623</f>
        <v>0</v>
      </c>
      <c r="AP625" s="23">
        <f t="shared" ref="AP625" si="218">AP624+AP623</f>
        <v>0</v>
      </c>
      <c r="AQ625" s="36" t="s">
        <v>820</v>
      </c>
      <c r="AR625" s="36" t="s">
        <v>355</v>
      </c>
      <c r="AS625" s="74"/>
      <c r="AT625" s="74"/>
    </row>
    <row r="626" spans="1:46" s="5" customFormat="1" ht="9.9499999999999993" customHeight="1">
      <c r="A626" s="48">
        <v>620</v>
      </c>
      <c r="B626" s="31" t="s">
        <v>355</v>
      </c>
      <c r="C626" s="6" t="s">
        <v>434</v>
      </c>
      <c r="D626" s="20">
        <v>9998000</v>
      </c>
      <c r="E626" s="20">
        <v>10065000</v>
      </c>
      <c r="F626" s="20">
        <v>10040000</v>
      </c>
      <c r="G626" s="20">
        <v>10273000</v>
      </c>
      <c r="H626" s="20">
        <v>10423000</v>
      </c>
      <c r="I626" s="20">
        <v>10718000</v>
      </c>
      <c r="J626" s="20">
        <v>11061000</v>
      </c>
      <c r="K626" s="20">
        <v>11354000</v>
      </c>
      <c r="L626" s="20">
        <v>11725000</v>
      </c>
      <c r="M626" s="164">
        <v>11866000</v>
      </c>
      <c r="N626" s="222">
        <v>11817000</v>
      </c>
      <c r="O626" s="191">
        <v>11335000</v>
      </c>
      <c r="P626" s="20">
        <v>10966000</v>
      </c>
      <c r="Q626" s="20">
        <v>10783000</v>
      </c>
      <c r="R626" s="20">
        <v>10621000</v>
      </c>
      <c r="S626" s="20">
        <v>10250000</v>
      </c>
      <c r="T626" s="20">
        <v>9900000</v>
      </c>
      <c r="U626" s="20">
        <v>9823000</v>
      </c>
      <c r="V626" s="20">
        <v>9904000</v>
      </c>
      <c r="W626" s="20">
        <v>9879000</v>
      </c>
      <c r="X626" s="20">
        <v>9806000</v>
      </c>
      <c r="Y626" s="20">
        <v>9788000</v>
      </c>
      <c r="Z626" s="20">
        <v>9612000</v>
      </c>
      <c r="AA626" s="20">
        <v>9725000</v>
      </c>
      <c r="AB626" s="20">
        <v>9724000</v>
      </c>
      <c r="AC626" s="249">
        <f>(AD626-AB626)/2+AB626</f>
        <v>9672000</v>
      </c>
      <c r="AD626" s="20">
        <v>9620000</v>
      </c>
      <c r="AE626" s="20">
        <v>9759000</v>
      </c>
      <c r="AF626" s="20">
        <v>9745000</v>
      </c>
      <c r="AG626" s="20">
        <v>9899000</v>
      </c>
      <c r="AH626" s="249">
        <f>(AI626-AG626)/2+AG626</f>
        <v>9833500</v>
      </c>
      <c r="AI626" s="20">
        <v>9768000</v>
      </c>
      <c r="AJ626" s="20">
        <v>9735000</v>
      </c>
      <c r="AK626" s="20">
        <v>9685000</v>
      </c>
      <c r="AL626" s="20">
        <v>9537000</v>
      </c>
      <c r="AM626" s="146">
        <f>(AN626-AL626)/2+AL626</f>
        <v>9425000</v>
      </c>
      <c r="AN626" s="21">
        <v>9313000</v>
      </c>
      <c r="AO626" s="18"/>
      <c r="AP626" s="18"/>
      <c r="AQ626" s="36" t="s">
        <v>434</v>
      </c>
      <c r="AR626" s="36" t="s">
        <v>355</v>
      </c>
      <c r="AS626" s="74" t="s">
        <v>439</v>
      </c>
      <c r="AT626" s="74"/>
    </row>
    <row r="627" spans="1:46" s="5" customFormat="1" ht="9.9499999999999993" customHeight="1">
      <c r="A627" s="48">
        <v>621</v>
      </c>
      <c r="B627" s="31" t="s">
        <v>355</v>
      </c>
      <c r="C627" s="6" t="s">
        <v>437</v>
      </c>
      <c r="D627" s="20" t="s">
        <v>367</v>
      </c>
      <c r="E627" s="20">
        <v>164716</v>
      </c>
      <c r="F627" s="20">
        <v>168543</v>
      </c>
      <c r="G627" s="20">
        <v>172571</v>
      </c>
      <c r="H627" s="20">
        <v>176581</v>
      </c>
      <c r="I627" s="20">
        <v>177477</v>
      </c>
      <c r="J627" s="20">
        <v>180947</v>
      </c>
      <c r="K627" s="20">
        <v>187911</v>
      </c>
      <c r="L627" s="20">
        <v>190402</v>
      </c>
      <c r="M627" s="164">
        <v>190616</v>
      </c>
      <c r="N627" s="222">
        <v>187412</v>
      </c>
      <c r="O627" s="191">
        <v>188786</v>
      </c>
      <c r="P627" s="20">
        <v>197639</v>
      </c>
      <c r="Q627" s="20">
        <v>198443</v>
      </c>
      <c r="R627" s="20">
        <v>196371</v>
      </c>
      <c r="S627" s="20">
        <v>193854</v>
      </c>
      <c r="T627" s="20">
        <v>190634</v>
      </c>
      <c r="U627" s="20">
        <v>193037</v>
      </c>
      <c r="V627" s="20">
        <v>191363</v>
      </c>
      <c r="W627" s="20">
        <v>188892</v>
      </c>
      <c r="X627" s="20">
        <v>187382</v>
      </c>
      <c r="Y627" s="20">
        <v>186202</v>
      </c>
      <c r="Z627" s="20">
        <v>181746</v>
      </c>
      <c r="AA627" s="20">
        <v>180213</v>
      </c>
      <c r="AB627" s="20">
        <v>178755</v>
      </c>
      <c r="AC627" s="249">
        <f>(AD627-AB627)/2+AB627</f>
        <v>179726</v>
      </c>
      <c r="AD627" s="20">
        <v>180697</v>
      </c>
      <c r="AE627" s="20">
        <v>186583</v>
      </c>
      <c r="AF627" s="20">
        <v>184773</v>
      </c>
      <c r="AG627" s="20">
        <v>180994</v>
      </c>
      <c r="AH627" s="249">
        <f>(AI627-AG627)/2+AG627</f>
        <v>179770</v>
      </c>
      <c r="AI627" s="20">
        <v>178546</v>
      </c>
      <c r="AJ627" s="20">
        <v>177607</v>
      </c>
      <c r="AK627" s="20">
        <v>174784</v>
      </c>
      <c r="AL627" s="20">
        <v>174806</v>
      </c>
      <c r="AM627" s="146">
        <f>(AN627-AL627)/2+AL627</f>
        <v>175269.5</v>
      </c>
      <c r="AN627" s="21">
        <v>175733</v>
      </c>
      <c r="AO627" s="18"/>
      <c r="AP627" s="18"/>
      <c r="AQ627" s="36" t="s">
        <v>437</v>
      </c>
      <c r="AR627" s="36" t="s">
        <v>355</v>
      </c>
      <c r="AS627" s="74" t="s">
        <v>439</v>
      </c>
      <c r="AT627" s="74"/>
    </row>
    <row r="628" spans="1:46" s="5" customFormat="1" ht="9.9499999999999993" customHeight="1">
      <c r="A628" s="48">
        <v>622</v>
      </c>
      <c r="B628" s="31" t="s">
        <v>355</v>
      </c>
      <c r="C628" s="6" t="s">
        <v>438</v>
      </c>
      <c r="D628" s="20" t="s">
        <v>430</v>
      </c>
      <c r="E628" s="20">
        <v>131252</v>
      </c>
      <c r="F628" s="20">
        <v>130585</v>
      </c>
      <c r="G628" s="20">
        <v>134717</v>
      </c>
      <c r="H628" s="20">
        <v>143024</v>
      </c>
      <c r="I628" s="20">
        <v>150215</v>
      </c>
      <c r="J628" s="20">
        <v>155788</v>
      </c>
      <c r="K628" s="20">
        <v>155200</v>
      </c>
      <c r="L628" s="20">
        <v>154969</v>
      </c>
      <c r="M628" s="164">
        <v>153006</v>
      </c>
      <c r="N628" s="222">
        <v>150445</v>
      </c>
      <c r="O628" s="191">
        <v>142740</v>
      </c>
      <c r="P628" s="20">
        <v>137019</v>
      </c>
      <c r="Q628" s="20">
        <v>135221</v>
      </c>
      <c r="R628" s="20">
        <v>127289</v>
      </c>
      <c r="S628" s="20">
        <v>119682</v>
      </c>
      <c r="T628" s="20">
        <v>118134</v>
      </c>
      <c r="U628" s="20">
        <v>114314</v>
      </c>
      <c r="V628" s="20">
        <v>111659</v>
      </c>
      <c r="W628" s="20">
        <v>107358</v>
      </c>
      <c r="X628" s="20">
        <v>108410</v>
      </c>
      <c r="Y628" s="20">
        <v>106311</v>
      </c>
      <c r="Z628" s="20">
        <v>105658</v>
      </c>
      <c r="AA628" s="20">
        <v>103729</v>
      </c>
      <c r="AB628" s="20">
        <v>104950</v>
      </c>
      <c r="AC628" s="20">
        <v>102520</v>
      </c>
      <c r="AD628" s="20">
        <v>104240</v>
      </c>
      <c r="AE628" s="20">
        <v>105290</v>
      </c>
      <c r="AF628" s="20">
        <v>102990</v>
      </c>
      <c r="AG628" s="20">
        <v>107140</v>
      </c>
      <c r="AH628" s="146">
        <f>(AK628-AG628)*1/4+AG628</f>
        <v>113261</v>
      </c>
      <c r="AI628" s="146">
        <f>(AK628-AG628)*2/4+AG628</f>
        <v>119382</v>
      </c>
      <c r="AJ628" s="146">
        <f>(AK628-AG628)*3/4+AG628</f>
        <v>125503</v>
      </c>
      <c r="AK628" s="20">
        <v>131624</v>
      </c>
      <c r="AL628" s="20">
        <v>135747</v>
      </c>
      <c r="AM628" s="146">
        <f>(AP628-AL628)*1/4+AL628</f>
        <v>101810.25</v>
      </c>
      <c r="AN628" s="21">
        <v>134395</v>
      </c>
      <c r="AO628" s="18"/>
      <c r="AP628" s="18"/>
      <c r="AQ628" s="36" t="s">
        <v>438</v>
      </c>
      <c r="AR628" s="36" t="s">
        <v>355</v>
      </c>
      <c r="AS628" s="74" t="s">
        <v>439</v>
      </c>
      <c r="AT628" s="74"/>
    </row>
    <row r="629" spans="1:46" s="5" customFormat="1" ht="9.9499999999999993" customHeight="1">
      <c r="A629" s="48">
        <v>623</v>
      </c>
      <c r="B629" s="31"/>
      <c r="C629" s="6"/>
      <c r="D629" s="20"/>
      <c r="E629" s="20"/>
      <c r="F629" s="20"/>
      <c r="G629" s="20"/>
      <c r="H629" s="20"/>
      <c r="I629" s="20"/>
      <c r="J629" s="20"/>
      <c r="K629" s="20"/>
      <c r="L629" s="20"/>
      <c r="M629" s="164"/>
      <c r="N629" s="222"/>
      <c r="O629" s="191"/>
      <c r="P629" s="20"/>
      <c r="Q629" s="20"/>
      <c r="R629" s="20"/>
      <c r="S629" s="20"/>
      <c r="T629" s="20"/>
      <c r="U629" s="20"/>
      <c r="V629" s="20"/>
      <c r="W629" s="20"/>
      <c r="X629" s="20"/>
      <c r="Y629" s="20"/>
      <c r="Z629" s="20"/>
      <c r="AA629" s="20"/>
      <c r="AB629" s="20"/>
      <c r="AC629" s="20"/>
      <c r="AD629" s="20"/>
      <c r="AE629" s="20"/>
      <c r="AF629" s="20"/>
      <c r="AG629" s="20"/>
      <c r="AH629" s="20"/>
      <c r="AI629" s="20"/>
      <c r="AJ629" s="20"/>
      <c r="AK629" s="20"/>
      <c r="AL629" s="20"/>
      <c r="AM629" s="21"/>
      <c r="AN629" s="21"/>
      <c r="AO629" s="18"/>
      <c r="AP629" s="18"/>
      <c r="AQ629" s="36"/>
      <c r="AR629" s="36"/>
      <c r="AS629" s="74"/>
      <c r="AT629" s="74"/>
    </row>
    <row r="630" spans="1:46" s="5" customFormat="1" ht="9.9499999999999993" customHeight="1">
      <c r="A630" s="48">
        <v>624</v>
      </c>
      <c r="B630" s="31" t="s">
        <v>113</v>
      </c>
      <c r="C630" s="6" t="s">
        <v>428</v>
      </c>
      <c r="D630" s="20">
        <v>5620</v>
      </c>
      <c r="E630" s="20">
        <v>4920</v>
      </c>
      <c r="F630" s="20">
        <v>4670</v>
      </c>
      <c r="G630" s="20">
        <v>4460</v>
      </c>
      <c r="H630" s="20">
        <v>4220</v>
      </c>
      <c r="I630" s="20">
        <v>3910</v>
      </c>
      <c r="J630" s="20">
        <v>3680</v>
      </c>
      <c r="K630" s="20">
        <v>3530</v>
      </c>
      <c r="L630" s="20">
        <v>3320</v>
      </c>
      <c r="M630" s="164">
        <v>2980</v>
      </c>
      <c r="N630" s="222">
        <v>2680</v>
      </c>
      <c r="O630" s="191">
        <v>2430</v>
      </c>
      <c r="P630" s="20">
        <v>2160</v>
      </c>
      <c r="Q630" s="20">
        <v>1950</v>
      </c>
      <c r="R630" s="20">
        <v>1810</v>
      </c>
      <c r="S630" s="20">
        <v>1610</v>
      </c>
      <c r="T630" s="20">
        <v>1490</v>
      </c>
      <c r="U630" s="20">
        <v>1370</v>
      </c>
      <c r="V630" s="20">
        <v>1300</v>
      </c>
      <c r="W630" s="20">
        <v>1230</v>
      </c>
      <c r="X630" s="20">
        <v>1190</v>
      </c>
      <c r="Y630" s="20">
        <v>1120</v>
      </c>
      <c r="Z630" s="20">
        <v>1080</v>
      </c>
      <c r="AA630" s="20">
        <v>1030</v>
      </c>
      <c r="AB630" s="20">
        <v>986</v>
      </c>
      <c r="AC630" s="20">
        <v>936</v>
      </c>
      <c r="AD630" s="20">
        <v>891</v>
      </c>
      <c r="AE630" s="20">
        <v>845</v>
      </c>
      <c r="AF630" s="20">
        <v>810</v>
      </c>
      <c r="AG630" s="20">
        <v>773</v>
      </c>
      <c r="AH630" s="20">
        <v>744</v>
      </c>
      <c r="AI630" s="20">
        <v>708</v>
      </c>
      <c r="AJ630" s="20">
        <v>661</v>
      </c>
      <c r="AK630" s="20">
        <v>635</v>
      </c>
      <c r="AL630" s="20">
        <v>602</v>
      </c>
      <c r="AM630" s="21">
        <v>578</v>
      </c>
      <c r="AN630" s="21">
        <v>570</v>
      </c>
      <c r="AO630" s="18"/>
      <c r="AP630" s="18"/>
      <c r="AQ630" s="36" t="s">
        <v>428</v>
      </c>
      <c r="AR630" s="36" t="s">
        <v>113</v>
      </c>
      <c r="AS630" s="74" t="s">
        <v>439</v>
      </c>
      <c r="AT630" s="74"/>
    </row>
    <row r="631" spans="1:46" s="5" customFormat="1" ht="9.9499999999999993" customHeight="1">
      <c r="A631" s="48">
        <v>625</v>
      </c>
      <c r="B631" s="31" t="s">
        <v>113</v>
      </c>
      <c r="C631" s="6" t="s">
        <v>431</v>
      </c>
      <c r="D631" s="20" t="s">
        <v>367</v>
      </c>
      <c r="E631" s="20">
        <v>19300</v>
      </c>
      <c r="F631" s="20">
        <v>19500</v>
      </c>
      <c r="G631" s="20">
        <v>19400</v>
      </c>
      <c r="H631" s="20">
        <v>19000</v>
      </c>
      <c r="I631" s="20">
        <v>17700</v>
      </c>
      <c r="J631" s="20">
        <v>19000</v>
      </c>
      <c r="K631" s="20">
        <v>18800</v>
      </c>
      <c r="L631" s="20">
        <v>18300</v>
      </c>
      <c r="M631" s="164">
        <v>17500</v>
      </c>
      <c r="N631" s="222">
        <v>16100</v>
      </c>
      <c r="O631" s="191">
        <v>15500</v>
      </c>
      <c r="P631" s="20">
        <v>15000</v>
      </c>
      <c r="Q631" s="20">
        <v>14500</v>
      </c>
      <c r="R631" s="20">
        <v>13600</v>
      </c>
      <c r="S631" s="20">
        <v>12800</v>
      </c>
      <c r="T631" s="20">
        <v>11900</v>
      </c>
      <c r="U631" s="20">
        <v>10800</v>
      </c>
      <c r="V631" s="20">
        <v>9780</v>
      </c>
      <c r="W631" s="20">
        <v>9130</v>
      </c>
      <c r="X631" s="20">
        <v>8590</v>
      </c>
      <c r="Y631" s="20">
        <v>8270</v>
      </c>
      <c r="Z631" s="20">
        <v>7730</v>
      </c>
      <c r="AA631" s="20">
        <v>7300</v>
      </c>
      <c r="AB631" s="20">
        <v>7070</v>
      </c>
      <c r="AC631" s="20">
        <v>6530</v>
      </c>
      <c r="AD631" s="20">
        <v>6340</v>
      </c>
      <c r="AE631" s="20">
        <v>6150</v>
      </c>
      <c r="AF631" s="20">
        <v>6070</v>
      </c>
      <c r="AG631" s="20">
        <v>5860</v>
      </c>
      <c r="AH631" s="20">
        <v>5720</v>
      </c>
      <c r="AI631" s="20">
        <v>5280</v>
      </c>
      <c r="AJ631" s="20">
        <v>4990</v>
      </c>
      <c r="AK631" s="20">
        <v>4500</v>
      </c>
      <c r="AL631" s="20">
        <v>4230</v>
      </c>
      <c r="AM631" s="21">
        <v>3940</v>
      </c>
      <c r="AN631" s="21">
        <v>3770</v>
      </c>
      <c r="AO631" s="18"/>
      <c r="AP631" s="18"/>
      <c r="AQ631" s="36" t="s">
        <v>431</v>
      </c>
      <c r="AR631" s="36" t="s">
        <v>113</v>
      </c>
      <c r="AS631" s="74" t="s">
        <v>439</v>
      </c>
      <c r="AT631" s="74"/>
    </row>
    <row r="632" spans="1:46" s="5" customFormat="1" ht="9.9499999999999993" customHeight="1">
      <c r="A632" s="48">
        <v>626</v>
      </c>
      <c r="B632" s="79" t="s">
        <v>354</v>
      </c>
      <c r="C632" s="27" t="s">
        <v>819</v>
      </c>
      <c r="D632" s="23"/>
      <c r="E632" s="23">
        <f t="shared" ref="E632" si="219">E631+E630</f>
        <v>24220</v>
      </c>
      <c r="F632" s="23">
        <f t="shared" ref="F632" si="220">F631+F630</f>
        <v>24170</v>
      </c>
      <c r="G632" s="23">
        <f t="shared" ref="G632" si="221">G631+G630</f>
        <v>23860</v>
      </c>
      <c r="H632" s="23">
        <f t="shared" ref="H632" si="222">H631+H630</f>
        <v>23220</v>
      </c>
      <c r="I632" s="23">
        <f t="shared" ref="I632" si="223">I631+I630</f>
        <v>21610</v>
      </c>
      <c r="J632" s="23">
        <f t="shared" ref="J632" si="224">J631+J630</f>
        <v>22680</v>
      </c>
      <c r="K632" s="23">
        <f t="shared" ref="K632" si="225">K631+K630</f>
        <v>22330</v>
      </c>
      <c r="L632" s="23">
        <f t="shared" ref="L632" si="226">L631+L630</f>
        <v>21620</v>
      </c>
      <c r="M632" s="23">
        <f t="shared" ref="M632" si="227">M631+M630</f>
        <v>20480</v>
      </c>
      <c r="N632" s="23">
        <f t="shared" ref="N632" si="228">N631+N630</f>
        <v>18780</v>
      </c>
      <c r="O632" s="23">
        <f t="shared" ref="O632" si="229">O631+O630</f>
        <v>17930</v>
      </c>
      <c r="P632" s="23">
        <f t="shared" ref="P632" si="230">P631+P630</f>
        <v>17160</v>
      </c>
      <c r="Q632" s="23">
        <f t="shared" ref="Q632" si="231">Q631+Q630</f>
        <v>16450</v>
      </c>
      <c r="R632" s="23">
        <f t="shared" ref="R632" si="232">R631+R630</f>
        <v>15410</v>
      </c>
      <c r="S632" s="23">
        <f t="shared" ref="S632" si="233">S631+S630</f>
        <v>14410</v>
      </c>
      <c r="T632" s="23">
        <f t="shared" ref="T632" si="234">T631+T630</f>
        <v>13390</v>
      </c>
      <c r="U632" s="23">
        <f t="shared" ref="U632" si="235">U631+U630</f>
        <v>12170</v>
      </c>
      <c r="V632" s="23">
        <f t="shared" ref="V632" si="236">V631+V630</f>
        <v>11080</v>
      </c>
      <c r="W632" s="23">
        <f t="shared" ref="W632" si="237">W631+W630</f>
        <v>10360</v>
      </c>
      <c r="X632" s="23">
        <f t="shared" ref="X632" si="238">X631+X630</f>
        <v>9780</v>
      </c>
      <c r="Y632" s="23">
        <f t="shared" ref="Y632" si="239">Y631+Y630</f>
        <v>9390</v>
      </c>
      <c r="Z632" s="23">
        <f t="shared" ref="Z632" si="240">Z631+Z630</f>
        <v>8810</v>
      </c>
      <c r="AA632" s="23">
        <f t="shared" ref="AA632" si="241">AA631+AA630</f>
        <v>8330</v>
      </c>
      <c r="AB632" s="23">
        <f t="shared" ref="AB632" si="242">AB631+AB630</f>
        <v>8056</v>
      </c>
      <c r="AC632" s="23">
        <f t="shared" ref="AC632" si="243">AC631+AC630</f>
        <v>7466</v>
      </c>
      <c r="AD632" s="23">
        <f t="shared" ref="AD632" si="244">AD631+AD630</f>
        <v>7231</v>
      </c>
      <c r="AE632" s="23">
        <f t="shared" ref="AE632" si="245">AE631+AE630</f>
        <v>6995</v>
      </c>
      <c r="AF632" s="23">
        <f t="shared" ref="AF632" si="246">AF631+AF630</f>
        <v>6880</v>
      </c>
      <c r="AG632" s="23">
        <f t="shared" ref="AG632" si="247">AG631+AG630</f>
        <v>6633</v>
      </c>
      <c r="AH632" s="23">
        <f t="shared" ref="AH632" si="248">AH631+AH630</f>
        <v>6464</v>
      </c>
      <c r="AI632" s="23">
        <f t="shared" ref="AI632" si="249">AI631+AI630</f>
        <v>5988</v>
      </c>
      <c r="AJ632" s="23">
        <f t="shared" ref="AJ632" si="250">AJ631+AJ630</f>
        <v>5651</v>
      </c>
      <c r="AK632" s="23">
        <f t="shared" ref="AK632" si="251">AK631+AK630</f>
        <v>5135</v>
      </c>
      <c r="AL632" s="23">
        <f t="shared" ref="AL632" si="252">AL631+AL630</f>
        <v>4832</v>
      </c>
      <c r="AM632" s="23">
        <f t="shared" ref="AM632" si="253">AM631+AM630</f>
        <v>4518</v>
      </c>
      <c r="AN632" s="23">
        <f t="shared" ref="AN632" si="254">AN631+AN630</f>
        <v>4340</v>
      </c>
      <c r="AO632" s="23">
        <f t="shared" ref="AO632" si="255">AO631+AO630</f>
        <v>0</v>
      </c>
      <c r="AP632" s="23">
        <f t="shared" ref="AP632" si="256">AP631+AP630</f>
        <v>0</v>
      </c>
      <c r="AQ632" s="36" t="s">
        <v>819</v>
      </c>
      <c r="AR632" s="36" t="s">
        <v>354</v>
      </c>
      <c r="AS632" s="74"/>
      <c r="AT632" s="74"/>
    </row>
    <row r="633" spans="1:46" s="5" customFormat="1" ht="9.9499999999999993" customHeight="1">
      <c r="A633" s="48">
        <v>627</v>
      </c>
      <c r="B633" s="31" t="s">
        <v>113</v>
      </c>
      <c r="C633" s="6" t="s">
        <v>433</v>
      </c>
      <c r="D633" s="20" t="s">
        <v>367</v>
      </c>
      <c r="E633" s="20">
        <v>8960</v>
      </c>
      <c r="F633" s="20">
        <v>8440</v>
      </c>
      <c r="G633" s="20">
        <v>7900</v>
      </c>
      <c r="H633" s="20">
        <v>7130</v>
      </c>
      <c r="I633" s="20">
        <v>6870</v>
      </c>
      <c r="J633" s="20">
        <v>6200</v>
      </c>
      <c r="K633" s="20">
        <v>5600</v>
      </c>
      <c r="L633" s="20">
        <v>5100</v>
      </c>
      <c r="M633" s="164">
        <v>4660</v>
      </c>
      <c r="N633" s="222">
        <v>4130</v>
      </c>
      <c r="O633" s="191">
        <v>3570</v>
      </c>
      <c r="P633" s="20">
        <v>2880</v>
      </c>
      <c r="Q633" s="20">
        <v>2350</v>
      </c>
      <c r="R633" s="20">
        <v>1950</v>
      </c>
      <c r="S633" s="20">
        <v>1460</v>
      </c>
      <c r="T633" s="20">
        <v>1160</v>
      </c>
      <c r="U633" s="20">
        <v>970</v>
      </c>
      <c r="V633" s="20">
        <v>820</v>
      </c>
      <c r="W633" s="20">
        <v>760</v>
      </c>
      <c r="X633" s="20">
        <v>690</v>
      </c>
      <c r="Y633" s="20">
        <v>620</v>
      </c>
      <c r="Z633" s="20">
        <v>500</v>
      </c>
      <c r="AA633" s="20">
        <v>460</v>
      </c>
      <c r="AB633" s="20">
        <v>405</v>
      </c>
      <c r="AC633" s="249">
        <f>(AD633-AB633)/2+AB633</f>
        <v>364</v>
      </c>
      <c r="AD633" s="20">
        <v>323</v>
      </c>
      <c r="AE633" s="20">
        <v>300</v>
      </c>
      <c r="AF633" s="20">
        <v>276</v>
      </c>
      <c r="AG633" s="20">
        <v>247</v>
      </c>
      <c r="AH633" s="146">
        <f>(AI633-AG633)/2+AG633</f>
        <v>218.5</v>
      </c>
      <c r="AI633" s="20">
        <v>190</v>
      </c>
      <c r="AJ633" s="20">
        <v>175</v>
      </c>
      <c r="AK633" s="20">
        <v>165</v>
      </c>
      <c r="AL633" s="20">
        <v>155</v>
      </c>
      <c r="AM633" s="146">
        <f>(AN633-AL633)/2+AL633</f>
        <v>146</v>
      </c>
      <c r="AN633" s="21">
        <v>137</v>
      </c>
      <c r="AO633" s="18"/>
      <c r="AP633" s="18"/>
      <c r="AQ633" s="36" t="s">
        <v>433</v>
      </c>
      <c r="AR633" s="36" t="s">
        <v>113</v>
      </c>
      <c r="AS633" s="74" t="s">
        <v>439</v>
      </c>
      <c r="AT633" s="74"/>
    </row>
    <row r="634" spans="1:46" s="5" customFormat="1" ht="9.9499999999999993" customHeight="1">
      <c r="A634" s="48">
        <v>628</v>
      </c>
      <c r="B634" s="31" t="s">
        <v>113</v>
      </c>
      <c r="C634" s="6" t="s">
        <v>435</v>
      </c>
      <c r="D634" s="20" t="s">
        <v>367</v>
      </c>
      <c r="E634" s="20">
        <v>12800</v>
      </c>
      <c r="F634" s="20">
        <v>11700</v>
      </c>
      <c r="G634" s="20">
        <v>11000</v>
      </c>
      <c r="H634" s="20">
        <v>9650</v>
      </c>
      <c r="I634" s="20">
        <v>9140</v>
      </c>
      <c r="J634" s="20">
        <v>8490</v>
      </c>
      <c r="K634" s="20">
        <v>8100</v>
      </c>
      <c r="L634" s="20">
        <v>7890</v>
      </c>
      <c r="M634" s="164">
        <v>6980</v>
      </c>
      <c r="N634" s="222">
        <v>6330</v>
      </c>
      <c r="O634" s="191">
        <v>190</v>
      </c>
      <c r="P634" s="20">
        <v>180</v>
      </c>
      <c r="Q634" s="20">
        <v>170</v>
      </c>
      <c r="R634" s="20">
        <v>170</v>
      </c>
      <c r="S634" s="20">
        <v>140</v>
      </c>
      <c r="T634" s="20">
        <v>140</v>
      </c>
      <c r="U634" s="20">
        <v>130</v>
      </c>
      <c r="V634" s="20">
        <v>120</v>
      </c>
      <c r="W634" s="20">
        <v>110</v>
      </c>
      <c r="X634" s="20">
        <v>100</v>
      </c>
      <c r="Y634" s="20">
        <v>100</v>
      </c>
      <c r="Z634" s="20">
        <v>100</v>
      </c>
      <c r="AA634" s="20">
        <v>90</v>
      </c>
      <c r="AB634" s="20">
        <v>78</v>
      </c>
      <c r="AC634" s="249">
        <f>(AD634-AB634)/2+AB634</f>
        <v>73</v>
      </c>
      <c r="AD634" s="20">
        <v>68</v>
      </c>
      <c r="AE634" s="20">
        <v>70</v>
      </c>
      <c r="AF634" s="20">
        <v>66</v>
      </c>
      <c r="AG634" s="20">
        <v>66</v>
      </c>
      <c r="AH634" s="146">
        <f>(AI634-AG634)/2+AG634</f>
        <v>63.5</v>
      </c>
      <c r="AI634" s="20">
        <v>61</v>
      </c>
      <c r="AJ634" s="20">
        <v>57</v>
      </c>
      <c r="AK634" s="20">
        <v>55</v>
      </c>
      <c r="AL634" s="20">
        <v>51</v>
      </c>
      <c r="AM634" s="146">
        <f>(AN634-AL634)/2+AL634</f>
        <v>50.5</v>
      </c>
      <c r="AN634" s="21">
        <v>50</v>
      </c>
      <c r="AO634" s="18"/>
      <c r="AP634" s="18"/>
      <c r="AQ634" s="36" t="s">
        <v>435</v>
      </c>
      <c r="AR634" s="36" t="s">
        <v>113</v>
      </c>
      <c r="AS634" s="74" t="s">
        <v>439</v>
      </c>
      <c r="AT634" s="74"/>
    </row>
    <row r="635" spans="1:46" s="5" customFormat="1" ht="9.9499999999999993" customHeight="1">
      <c r="A635" s="48">
        <v>629</v>
      </c>
      <c r="B635" s="31" t="s">
        <v>113</v>
      </c>
      <c r="C635" s="6" t="s">
        <v>436</v>
      </c>
      <c r="D635" s="20"/>
      <c r="E635" s="20"/>
      <c r="F635" s="20"/>
      <c r="G635" s="20"/>
      <c r="H635" s="20"/>
      <c r="I635" s="20"/>
      <c r="J635" s="20"/>
      <c r="K635" s="20"/>
      <c r="L635" s="20"/>
      <c r="M635" s="164"/>
      <c r="N635" s="222">
        <v>102</v>
      </c>
      <c r="O635" s="191">
        <v>96</v>
      </c>
      <c r="P635" s="20">
        <v>87</v>
      </c>
      <c r="Q635" s="20">
        <v>84</v>
      </c>
      <c r="R635" s="20">
        <v>85</v>
      </c>
      <c r="S635" s="20">
        <v>83</v>
      </c>
      <c r="T635" s="20">
        <v>69</v>
      </c>
      <c r="U635" s="20">
        <v>65</v>
      </c>
      <c r="V635" s="20">
        <v>65</v>
      </c>
      <c r="W635" s="20">
        <v>60</v>
      </c>
      <c r="X635" s="20">
        <v>61</v>
      </c>
      <c r="Y635" s="20">
        <v>56</v>
      </c>
      <c r="Z635" s="20">
        <v>50</v>
      </c>
      <c r="AA635" s="20">
        <v>43</v>
      </c>
      <c r="AB635" s="20">
        <v>54</v>
      </c>
      <c r="AC635" s="20">
        <v>57</v>
      </c>
      <c r="AD635" s="20">
        <v>68</v>
      </c>
      <c r="AE635" s="20">
        <v>70</v>
      </c>
      <c r="AF635" s="20">
        <v>59</v>
      </c>
      <c r="AG635" s="20">
        <v>58</v>
      </c>
      <c r="AH635" s="146">
        <f>(AK635-AG635)*1/4+AG635</f>
        <v>58.75</v>
      </c>
      <c r="AI635" s="146">
        <f>(AK635-AG635)*2/4+AG635</f>
        <v>59.5</v>
      </c>
      <c r="AJ635" s="146">
        <f>(AK635-AG635)*3/4+AG635</f>
        <v>60.25</v>
      </c>
      <c r="AK635" s="20">
        <v>61</v>
      </c>
      <c r="AL635" s="20">
        <v>59</v>
      </c>
      <c r="AM635" s="146">
        <f>(AN635-AL635)/2+AL635</f>
        <v>56.5</v>
      </c>
      <c r="AN635" s="21">
        <v>54</v>
      </c>
      <c r="AO635" s="18"/>
      <c r="AP635" s="18"/>
      <c r="AQ635" s="36" t="s">
        <v>436</v>
      </c>
      <c r="AR635" s="36" t="s">
        <v>113</v>
      </c>
      <c r="AS635" s="74" t="s">
        <v>439</v>
      </c>
      <c r="AT635" s="74"/>
    </row>
    <row r="636" spans="1:46" s="5" customFormat="1" ht="9.9499999999999993" customHeight="1">
      <c r="A636" s="48">
        <v>630</v>
      </c>
      <c r="B636" s="31" t="s">
        <v>427</v>
      </c>
      <c r="C636" s="6" t="s">
        <v>428</v>
      </c>
      <c r="D636" s="20">
        <v>115400</v>
      </c>
      <c r="E636" s="20">
        <v>106000</v>
      </c>
      <c r="F636" s="20">
        <v>98900</v>
      </c>
      <c r="G636" s="20">
        <v>92600</v>
      </c>
      <c r="H636" s="20">
        <v>87400</v>
      </c>
      <c r="I636" s="20">
        <v>82400</v>
      </c>
      <c r="J636" s="20">
        <v>78500</v>
      </c>
      <c r="K636" s="20">
        <v>74500</v>
      </c>
      <c r="L636" s="20">
        <v>70600</v>
      </c>
      <c r="M636" s="164">
        <v>66700</v>
      </c>
      <c r="N636" s="222">
        <v>63300</v>
      </c>
      <c r="O636" s="191">
        <v>59800</v>
      </c>
      <c r="P636" s="20">
        <v>55100</v>
      </c>
      <c r="Q636" s="20">
        <v>50900</v>
      </c>
      <c r="R636" s="20">
        <v>47600</v>
      </c>
      <c r="S636" s="20">
        <v>44300</v>
      </c>
      <c r="T636" s="20">
        <v>41600</v>
      </c>
      <c r="U636" s="20">
        <v>39400</v>
      </c>
      <c r="V636" s="20">
        <v>37400</v>
      </c>
      <c r="W636" s="20">
        <v>35400</v>
      </c>
      <c r="X636" s="20">
        <v>33600</v>
      </c>
      <c r="Y636" s="20">
        <v>32200</v>
      </c>
      <c r="Z636" s="20">
        <v>31000</v>
      </c>
      <c r="AA636" s="20">
        <v>29800</v>
      </c>
      <c r="AB636" s="20">
        <v>28800</v>
      </c>
      <c r="AC636" s="20">
        <v>27700</v>
      </c>
      <c r="AD636" s="20">
        <v>26600</v>
      </c>
      <c r="AE636" s="20">
        <v>25400</v>
      </c>
      <c r="AF636" s="20">
        <v>24400</v>
      </c>
      <c r="AG636" s="20">
        <v>23100</v>
      </c>
      <c r="AH636" s="20">
        <v>21900</v>
      </c>
      <c r="AI636" s="20">
        <v>21000</v>
      </c>
      <c r="AJ636" s="20">
        <v>20100</v>
      </c>
      <c r="AK636" s="20">
        <v>19400</v>
      </c>
      <c r="AL636" s="20">
        <v>18600</v>
      </c>
      <c r="AM636" s="21">
        <v>17700</v>
      </c>
      <c r="AN636" s="21">
        <v>17000</v>
      </c>
      <c r="AO636" s="18"/>
      <c r="AP636" s="18"/>
      <c r="AQ636" s="36" t="s">
        <v>428</v>
      </c>
      <c r="AR636" s="36" t="s">
        <v>355</v>
      </c>
      <c r="AS636" s="74" t="s">
        <v>439</v>
      </c>
      <c r="AT636" s="74"/>
    </row>
    <row r="637" spans="1:46" s="5" customFormat="1" ht="9.9499999999999993" customHeight="1">
      <c r="A637" s="48">
        <v>631</v>
      </c>
      <c r="B637" s="31" t="s">
        <v>355</v>
      </c>
      <c r="C637" s="6" t="s">
        <v>431</v>
      </c>
      <c r="D637" s="20">
        <v>364000</v>
      </c>
      <c r="E637" s="20">
        <v>352800</v>
      </c>
      <c r="F637" s="20">
        <v>340200</v>
      </c>
      <c r="G637" s="20">
        <v>328400</v>
      </c>
      <c r="H637" s="20">
        <v>314800</v>
      </c>
      <c r="I637" s="20">
        <v>298000</v>
      </c>
      <c r="J637" s="20">
        <v>287100</v>
      </c>
      <c r="K637" s="20">
        <v>272400</v>
      </c>
      <c r="L637" s="20">
        <v>260100</v>
      </c>
      <c r="M637" s="164">
        <v>246100</v>
      </c>
      <c r="N637" s="222">
        <v>232200</v>
      </c>
      <c r="O637" s="191">
        <v>221100</v>
      </c>
      <c r="P637" s="20">
        <v>210100</v>
      </c>
      <c r="Q637" s="20">
        <v>199000</v>
      </c>
      <c r="R637" s="20">
        <v>184400</v>
      </c>
      <c r="S637" s="20">
        <v>169700</v>
      </c>
      <c r="T637" s="20">
        <v>154900</v>
      </c>
      <c r="U637" s="20">
        <v>142800</v>
      </c>
      <c r="V637" s="20">
        <v>133400</v>
      </c>
      <c r="W637" s="20">
        <v>124600</v>
      </c>
      <c r="X637" s="20">
        <v>116500</v>
      </c>
      <c r="Y637" s="20">
        <v>110100</v>
      </c>
      <c r="Z637" s="20">
        <v>104200</v>
      </c>
      <c r="AA637" s="20">
        <v>98100</v>
      </c>
      <c r="AB637" s="20">
        <v>93900</v>
      </c>
      <c r="AC637" s="20">
        <v>89600</v>
      </c>
      <c r="AD637" s="20">
        <v>85600</v>
      </c>
      <c r="AE637" s="20">
        <v>82300</v>
      </c>
      <c r="AF637" s="20">
        <v>80400</v>
      </c>
      <c r="AG637" s="20">
        <v>77300</v>
      </c>
      <c r="AH637" s="20">
        <v>74400</v>
      </c>
      <c r="AI637" s="20">
        <v>69600</v>
      </c>
      <c r="AJ637" s="20">
        <v>65200</v>
      </c>
      <c r="AK637" s="20">
        <v>61300</v>
      </c>
      <c r="AL637" s="20">
        <v>57500</v>
      </c>
      <c r="AM637" s="21">
        <v>54400</v>
      </c>
      <c r="AN637" s="21">
        <v>51900</v>
      </c>
      <c r="AO637" s="18"/>
      <c r="AP637" s="18"/>
      <c r="AQ637" s="36" t="s">
        <v>431</v>
      </c>
      <c r="AR637" s="36" t="s">
        <v>355</v>
      </c>
      <c r="AS637" s="74" t="s">
        <v>439</v>
      </c>
      <c r="AT637" s="74"/>
    </row>
    <row r="638" spans="1:46" s="5" customFormat="1" ht="9.9499999999999993" customHeight="1">
      <c r="A638" s="48">
        <v>632</v>
      </c>
      <c r="B638" s="79" t="s">
        <v>355</v>
      </c>
      <c r="C638" s="27" t="s">
        <v>819</v>
      </c>
      <c r="D638" s="23">
        <f>D637+D636</f>
        <v>479400</v>
      </c>
      <c r="E638" s="23">
        <f t="shared" ref="E638:AP638" si="257">E637+E636</f>
        <v>458800</v>
      </c>
      <c r="F638" s="23">
        <f t="shared" si="257"/>
        <v>439100</v>
      </c>
      <c r="G638" s="23">
        <f t="shared" si="257"/>
        <v>421000</v>
      </c>
      <c r="H638" s="23">
        <f t="shared" si="257"/>
        <v>402200</v>
      </c>
      <c r="I638" s="23">
        <f t="shared" si="257"/>
        <v>380400</v>
      </c>
      <c r="J638" s="23">
        <f t="shared" si="257"/>
        <v>365600</v>
      </c>
      <c r="K638" s="23">
        <f t="shared" si="257"/>
        <v>346900</v>
      </c>
      <c r="L638" s="23">
        <f t="shared" si="257"/>
        <v>330700</v>
      </c>
      <c r="M638" s="23">
        <f t="shared" si="257"/>
        <v>312800</v>
      </c>
      <c r="N638" s="23">
        <f t="shared" si="257"/>
        <v>295500</v>
      </c>
      <c r="O638" s="23">
        <f t="shared" si="257"/>
        <v>280900</v>
      </c>
      <c r="P638" s="23">
        <f t="shared" si="257"/>
        <v>265200</v>
      </c>
      <c r="Q638" s="23">
        <f t="shared" si="257"/>
        <v>249900</v>
      </c>
      <c r="R638" s="23">
        <f t="shared" si="257"/>
        <v>232000</v>
      </c>
      <c r="S638" s="23">
        <f t="shared" si="257"/>
        <v>214000</v>
      </c>
      <c r="T638" s="23">
        <f t="shared" si="257"/>
        <v>196500</v>
      </c>
      <c r="U638" s="23">
        <f t="shared" si="257"/>
        <v>182200</v>
      </c>
      <c r="V638" s="23">
        <f t="shared" si="257"/>
        <v>170800</v>
      </c>
      <c r="W638" s="23">
        <f t="shared" si="257"/>
        <v>160000</v>
      </c>
      <c r="X638" s="23">
        <f t="shared" si="257"/>
        <v>150100</v>
      </c>
      <c r="Y638" s="23">
        <f t="shared" si="257"/>
        <v>142300</v>
      </c>
      <c r="Z638" s="23">
        <f t="shared" si="257"/>
        <v>135200</v>
      </c>
      <c r="AA638" s="23">
        <f t="shared" si="257"/>
        <v>127900</v>
      </c>
      <c r="AB638" s="23">
        <f t="shared" si="257"/>
        <v>122700</v>
      </c>
      <c r="AC638" s="23">
        <f t="shared" si="257"/>
        <v>117300</v>
      </c>
      <c r="AD638" s="23">
        <f t="shared" si="257"/>
        <v>112200</v>
      </c>
      <c r="AE638" s="23">
        <f t="shared" si="257"/>
        <v>107700</v>
      </c>
      <c r="AF638" s="23">
        <f t="shared" si="257"/>
        <v>104800</v>
      </c>
      <c r="AG638" s="23">
        <f t="shared" si="257"/>
        <v>100400</v>
      </c>
      <c r="AH638" s="23">
        <f t="shared" si="257"/>
        <v>96300</v>
      </c>
      <c r="AI638" s="23">
        <f t="shared" si="257"/>
        <v>90600</v>
      </c>
      <c r="AJ638" s="23">
        <f t="shared" si="257"/>
        <v>85300</v>
      </c>
      <c r="AK638" s="23">
        <f t="shared" si="257"/>
        <v>80700</v>
      </c>
      <c r="AL638" s="23">
        <f t="shared" si="257"/>
        <v>76100</v>
      </c>
      <c r="AM638" s="23">
        <f t="shared" si="257"/>
        <v>72100</v>
      </c>
      <c r="AN638" s="23">
        <f t="shared" si="257"/>
        <v>68900</v>
      </c>
      <c r="AO638" s="23">
        <f t="shared" si="257"/>
        <v>0</v>
      </c>
      <c r="AP638" s="23">
        <f t="shared" si="257"/>
        <v>0</v>
      </c>
      <c r="AQ638" s="36" t="s">
        <v>819</v>
      </c>
      <c r="AR638" s="36" t="s">
        <v>355</v>
      </c>
      <c r="AS638" s="74"/>
      <c r="AT638" s="74"/>
    </row>
    <row r="639" spans="1:46" s="5" customFormat="1" ht="9.9499999999999993" customHeight="1">
      <c r="A639" s="48">
        <v>633</v>
      </c>
      <c r="B639" s="31" t="s">
        <v>355</v>
      </c>
      <c r="C639" s="6" t="s">
        <v>433</v>
      </c>
      <c r="D639" s="20">
        <v>141300</v>
      </c>
      <c r="E639" s="20">
        <v>126700</v>
      </c>
      <c r="F639" s="20">
        <v>111800</v>
      </c>
      <c r="G639" s="20">
        <v>100500</v>
      </c>
      <c r="H639" s="20">
        <v>91500</v>
      </c>
      <c r="I639" s="20">
        <v>83100</v>
      </c>
      <c r="J639" s="20">
        <v>74200</v>
      </c>
      <c r="K639" s="20">
        <v>65100</v>
      </c>
      <c r="L639" s="20">
        <v>57500</v>
      </c>
      <c r="M639" s="164">
        <v>50200</v>
      </c>
      <c r="N639" s="222">
        <v>43400</v>
      </c>
      <c r="O639" s="191">
        <v>36000</v>
      </c>
      <c r="P639" s="20">
        <v>29900</v>
      </c>
      <c r="Q639" s="20">
        <v>25300</v>
      </c>
      <c r="R639" s="20">
        <v>22100</v>
      </c>
      <c r="S639" s="20">
        <v>18800</v>
      </c>
      <c r="T639" s="20">
        <v>16000</v>
      </c>
      <c r="U639" s="20">
        <v>14400</v>
      </c>
      <c r="V639" s="20">
        <v>13400</v>
      </c>
      <c r="W639" s="20">
        <v>12500</v>
      </c>
      <c r="X639" s="20">
        <v>11700</v>
      </c>
      <c r="Y639" s="20">
        <v>10800</v>
      </c>
      <c r="Z639" s="20">
        <v>10000</v>
      </c>
      <c r="AA639" s="20">
        <v>9430</v>
      </c>
      <c r="AB639" s="20">
        <v>8880</v>
      </c>
      <c r="AC639" s="249">
        <f>(AD639-AB639)/2+AB639</f>
        <v>8340</v>
      </c>
      <c r="AD639" s="20">
        <v>7800</v>
      </c>
      <c r="AE639" s="20">
        <v>7550</v>
      </c>
      <c r="AF639" s="20">
        <v>7230</v>
      </c>
      <c r="AG639" s="20">
        <v>6890</v>
      </c>
      <c r="AH639" s="250" t="s">
        <v>367</v>
      </c>
      <c r="AI639" s="20">
        <v>6010</v>
      </c>
      <c r="AJ639" s="20">
        <v>5840</v>
      </c>
      <c r="AK639" s="20">
        <v>5570</v>
      </c>
      <c r="AL639" s="20">
        <v>5270</v>
      </c>
      <c r="AM639" s="21" t="s">
        <v>367</v>
      </c>
      <c r="AN639" s="21">
        <v>4830</v>
      </c>
      <c r="AO639" s="18"/>
      <c r="AP639" s="18"/>
      <c r="AQ639" s="36" t="s">
        <v>433</v>
      </c>
      <c r="AR639" s="36" t="s">
        <v>355</v>
      </c>
      <c r="AS639" s="74" t="s">
        <v>439</v>
      </c>
      <c r="AT639" s="74"/>
    </row>
    <row r="640" spans="1:46" s="5" customFormat="1" ht="9.9499999999999993" customHeight="1">
      <c r="A640" s="48">
        <v>634</v>
      </c>
      <c r="B640" s="31" t="s">
        <v>355</v>
      </c>
      <c r="C640" s="6" t="s">
        <v>435</v>
      </c>
      <c r="D640" s="20" t="s">
        <v>367</v>
      </c>
      <c r="E640" s="20">
        <v>187600</v>
      </c>
      <c r="F640" s="20">
        <v>160600</v>
      </c>
      <c r="G640" s="20">
        <v>145300</v>
      </c>
      <c r="H640" s="20">
        <v>134300</v>
      </c>
      <c r="I640" s="20">
        <v>124100</v>
      </c>
      <c r="J640" s="20">
        <v>117100</v>
      </c>
      <c r="K640" s="20">
        <v>109900</v>
      </c>
      <c r="L640" s="20">
        <v>103000</v>
      </c>
      <c r="M640" s="164">
        <v>95200</v>
      </c>
      <c r="N640" s="222">
        <v>87200</v>
      </c>
      <c r="O640" s="191">
        <v>10700</v>
      </c>
      <c r="P640" s="20">
        <v>9770</v>
      </c>
      <c r="Q640" s="20">
        <v>9070</v>
      </c>
      <c r="R640" s="20">
        <v>8420</v>
      </c>
      <c r="S640" s="20">
        <v>7860</v>
      </c>
      <c r="T640" s="20">
        <v>7310</v>
      </c>
      <c r="U640" s="20">
        <v>7020</v>
      </c>
      <c r="V640" s="20">
        <v>5840</v>
      </c>
      <c r="W640" s="20">
        <v>5520</v>
      </c>
      <c r="X640" s="20">
        <v>5330</v>
      </c>
      <c r="Y640" s="20">
        <v>5150</v>
      </c>
      <c r="Z640" s="20">
        <v>4760</v>
      </c>
      <c r="AA640" s="20">
        <v>4530</v>
      </c>
      <c r="AB640" s="20">
        <v>4280</v>
      </c>
      <c r="AC640" s="249">
        <f>(AD640-AB640)/2+AB640</f>
        <v>4010</v>
      </c>
      <c r="AD640" s="20">
        <v>3740</v>
      </c>
      <c r="AE640" s="20">
        <v>3610</v>
      </c>
      <c r="AF640" s="20">
        <v>3430</v>
      </c>
      <c r="AG640" s="20">
        <v>3220</v>
      </c>
      <c r="AH640" s="250" t="s">
        <v>367</v>
      </c>
      <c r="AI640" s="20">
        <v>3010</v>
      </c>
      <c r="AJ640" s="20">
        <v>2890</v>
      </c>
      <c r="AK640" s="20">
        <v>2730</v>
      </c>
      <c r="AL640" s="20">
        <v>2640</v>
      </c>
      <c r="AM640" s="21" t="s">
        <v>367</v>
      </c>
      <c r="AN640" s="21">
        <v>2530</v>
      </c>
      <c r="AO640" s="18"/>
      <c r="AP640" s="18"/>
      <c r="AQ640" s="36" t="s">
        <v>435</v>
      </c>
      <c r="AR640" s="36" t="s">
        <v>355</v>
      </c>
      <c r="AS640" s="74" t="s">
        <v>439</v>
      </c>
      <c r="AT640" s="74"/>
    </row>
    <row r="641" spans="1:81" s="5" customFormat="1" ht="9.9499999999999993" customHeight="1">
      <c r="A641" s="48">
        <v>635</v>
      </c>
      <c r="B641" s="31" t="s">
        <v>355</v>
      </c>
      <c r="C641" s="6" t="s">
        <v>436</v>
      </c>
      <c r="D641" s="20" t="s">
        <v>430</v>
      </c>
      <c r="E641" s="20">
        <v>8309</v>
      </c>
      <c r="F641" s="20">
        <v>7715</v>
      </c>
      <c r="G641" s="20">
        <v>7449</v>
      </c>
      <c r="H641" s="20">
        <v>7330</v>
      </c>
      <c r="I641" s="20">
        <v>7025</v>
      </c>
      <c r="J641" s="20">
        <v>6745</v>
      </c>
      <c r="K641" s="20">
        <v>6325</v>
      </c>
      <c r="L641" s="20">
        <v>6093</v>
      </c>
      <c r="M641" s="164">
        <v>5833</v>
      </c>
      <c r="N641" s="222">
        <v>5529</v>
      </c>
      <c r="O641" s="191">
        <v>5083</v>
      </c>
      <c r="P641" s="20">
        <v>4720</v>
      </c>
      <c r="Q641" s="20">
        <v>4451</v>
      </c>
      <c r="R641" s="20">
        <v>4131</v>
      </c>
      <c r="S641" s="20">
        <v>3853</v>
      </c>
      <c r="T641" s="20">
        <v>3607</v>
      </c>
      <c r="U641" s="20">
        <v>3516</v>
      </c>
      <c r="V641" s="20">
        <v>3367</v>
      </c>
      <c r="W641" s="20">
        <v>3192</v>
      </c>
      <c r="X641" s="20">
        <v>3082</v>
      </c>
      <c r="Y641" s="20">
        <v>2986</v>
      </c>
      <c r="Z641" s="20">
        <v>2900</v>
      </c>
      <c r="AA641" s="20">
        <v>2839</v>
      </c>
      <c r="AB641" s="20">
        <v>2778</v>
      </c>
      <c r="AC641" s="20">
        <v>2654</v>
      </c>
      <c r="AD641" s="20">
        <v>2593</v>
      </c>
      <c r="AE641" s="20">
        <v>2583</v>
      </c>
      <c r="AF641" s="20">
        <v>2456</v>
      </c>
      <c r="AG641" s="20">
        <v>2392</v>
      </c>
      <c r="AH641" s="20" t="s">
        <v>117</v>
      </c>
      <c r="AI641" s="20" t="s">
        <v>117</v>
      </c>
      <c r="AJ641" s="20" t="s">
        <v>117</v>
      </c>
      <c r="AK641" s="20">
        <v>2420</v>
      </c>
      <c r="AL641" s="20">
        <v>2380</v>
      </c>
      <c r="AM641" s="21" t="s">
        <v>367</v>
      </c>
      <c r="AN641" s="21">
        <v>2360</v>
      </c>
      <c r="AO641" s="18"/>
      <c r="AP641" s="18"/>
      <c r="AQ641" s="36" t="s">
        <v>436</v>
      </c>
      <c r="AR641" s="36" t="s">
        <v>355</v>
      </c>
      <c r="AS641" s="74" t="s">
        <v>439</v>
      </c>
      <c r="AT641" s="74"/>
    </row>
    <row r="642" spans="1:81" s="5" customFormat="1" ht="9.9499999999999993" customHeight="1">
      <c r="A642" s="48">
        <v>636</v>
      </c>
      <c r="B642" s="31" t="s">
        <v>113</v>
      </c>
      <c r="C642" s="1"/>
      <c r="D642" s="20"/>
      <c r="E642" s="20"/>
      <c r="F642" s="20"/>
      <c r="G642" s="20"/>
      <c r="H642" s="20"/>
      <c r="I642" s="20"/>
      <c r="J642" s="20"/>
      <c r="K642" s="20"/>
      <c r="L642" s="20"/>
      <c r="M642" s="164"/>
      <c r="N642" s="222"/>
      <c r="O642" s="191"/>
      <c r="P642" s="20"/>
      <c r="Q642" s="20"/>
      <c r="R642" s="20"/>
      <c r="S642" s="20"/>
      <c r="T642" s="20"/>
      <c r="U642" s="20"/>
      <c r="V642" s="20"/>
      <c r="W642" s="20"/>
      <c r="X642" s="20"/>
      <c r="Y642" s="20"/>
      <c r="Z642" s="20"/>
      <c r="AA642" s="20"/>
      <c r="AB642" s="21"/>
      <c r="AC642" s="20"/>
      <c r="AD642" s="20"/>
      <c r="AE642" s="20"/>
      <c r="AF642" s="20"/>
      <c r="AG642" s="20"/>
      <c r="AH642" s="20"/>
      <c r="AI642" s="20"/>
      <c r="AJ642" s="20"/>
      <c r="AK642" s="20"/>
      <c r="AL642" s="20"/>
      <c r="AM642" s="20"/>
      <c r="AN642" s="20"/>
      <c r="AO642" s="20"/>
      <c r="AP642" s="20"/>
      <c r="AQ642" s="36"/>
      <c r="AR642" s="36" t="s">
        <v>113</v>
      </c>
      <c r="AS642" s="71"/>
      <c r="AT642" s="71"/>
      <c r="AU642" s="4"/>
      <c r="AV642" s="4"/>
      <c r="AW642" s="4"/>
      <c r="AX642" s="4"/>
      <c r="AY642" s="4"/>
      <c r="AZ642" s="4"/>
      <c r="BA642" s="4"/>
      <c r="BB642" s="4"/>
      <c r="BC642" s="4"/>
      <c r="BD642" s="84"/>
      <c r="BE642" s="84"/>
      <c r="BF642" s="84"/>
      <c r="BG642" s="84"/>
      <c r="BH642" s="84"/>
      <c r="BI642" s="84"/>
      <c r="BJ642" s="84"/>
      <c r="BK642" s="84"/>
      <c r="BL642" s="84"/>
      <c r="BM642" s="84"/>
      <c r="BN642" s="84"/>
      <c r="BO642" s="84"/>
      <c r="BP642" s="84"/>
      <c r="BQ642" s="84"/>
      <c r="BR642" s="84"/>
      <c r="BS642" s="84"/>
      <c r="BT642" s="84"/>
      <c r="BU642" s="84"/>
      <c r="BV642" s="84"/>
      <c r="BW642" s="84"/>
      <c r="BX642" s="84"/>
      <c r="BY642" s="84"/>
      <c r="BZ642" s="84"/>
      <c r="CA642" s="84"/>
      <c r="CB642" s="84"/>
      <c r="CC642" s="84"/>
    </row>
    <row r="643" spans="1:81" ht="9.9499999999999993" customHeight="1">
      <c r="A643" s="48">
        <v>637</v>
      </c>
      <c r="B643" s="148" t="s">
        <v>558</v>
      </c>
      <c r="C643" s="152" t="s">
        <v>567</v>
      </c>
      <c r="D643" s="32"/>
      <c r="E643" s="32"/>
      <c r="F643" s="32"/>
      <c r="G643" s="32"/>
      <c r="H643" s="146"/>
      <c r="I643" s="146"/>
      <c r="J643" s="146"/>
      <c r="K643" s="146"/>
      <c r="L643" s="146"/>
      <c r="M643" s="188"/>
      <c r="N643" s="244"/>
      <c r="O643" s="218"/>
      <c r="P643" s="146"/>
      <c r="Q643" s="146"/>
      <c r="R643" s="146"/>
      <c r="S643" s="146"/>
      <c r="T643" s="146"/>
      <c r="U643" s="146"/>
      <c r="V643" s="146"/>
      <c r="W643" s="146"/>
      <c r="X643" s="146"/>
      <c r="Y643" s="146"/>
      <c r="Z643" s="146"/>
      <c r="AA643" s="146">
        <v>3363</v>
      </c>
      <c r="AB643" s="146">
        <v>7832</v>
      </c>
      <c r="AC643" s="146">
        <v>4647</v>
      </c>
      <c r="AD643" s="146">
        <v>4141</v>
      </c>
      <c r="AE643" s="146">
        <v>2068</v>
      </c>
      <c r="AF643" s="146">
        <v>3020</v>
      </c>
      <c r="AG643" s="146">
        <v>2849</v>
      </c>
      <c r="AH643" s="146">
        <v>2531</v>
      </c>
      <c r="AI643" s="146">
        <v>1400</v>
      </c>
      <c r="AJ643" s="146">
        <v>1573</v>
      </c>
      <c r="AK643" s="146">
        <v>1889</v>
      </c>
      <c r="AL643" s="146">
        <v>1783</v>
      </c>
      <c r="AM643" s="146">
        <v>1979</v>
      </c>
      <c r="AN643" s="32"/>
      <c r="AO643" s="32"/>
      <c r="AP643" s="32"/>
      <c r="AQ643" s="46" t="s">
        <v>567</v>
      </c>
      <c r="AR643" s="46" t="s">
        <v>558</v>
      </c>
      <c r="AS643" s="78"/>
      <c r="AT643" s="78"/>
    </row>
    <row r="644" spans="1:81" ht="9.9499999999999993" customHeight="1">
      <c r="A644" s="48">
        <v>638</v>
      </c>
      <c r="B644" s="148" t="s">
        <v>558</v>
      </c>
      <c r="C644" s="152" t="s">
        <v>568</v>
      </c>
      <c r="D644" s="32"/>
      <c r="E644" s="32"/>
      <c r="F644" s="32"/>
      <c r="G644" s="32"/>
      <c r="H644" s="146"/>
      <c r="I644" s="146"/>
      <c r="J644" s="146"/>
      <c r="K644" s="146"/>
      <c r="L644" s="146"/>
      <c r="M644" s="188"/>
      <c r="N644" s="244"/>
      <c r="O644" s="218"/>
      <c r="P644" s="146"/>
      <c r="Q644" s="146"/>
      <c r="R644" s="146"/>
      <c r="S644" s="146"/>
      <c r="T644" s="146"/>
      <c r="U644" s="146"/>
      <c r="V644" s="146"/>
      <c r="W644" s="146"/>
      <c r="X644" s="146"/>
      <c r="Y644" s="146"/>
      <c r="Z644" s="146"/>
      <c r="AA644" s="146">
        <v>6254.52</v>
      </c>
      <c r="AB644" s="146">
        <v>9762.5</v>
      </c>
      <c r="AC644" s="146">
        <v>4510.17</v>
      </c>
      <c r="AD644" s="146">
        <v>2394.1999999999998</v>
      </c>
      <c r="AE644" s="146">
        <v>5499</v>
      </c>
      <c r="AF644" s="146">
        <v>8112</v>
      </c>
      <c r="AG644" s="146">
        <v>3906</v>
      </c>
      <c r="AH644" s="146">
        <v>1642.0000000000002</v>
      </c>
      <c r="AI644" s="146">
        <v>4047.9999999999995</v>
      </c>
      <c r="AJ644" s="146">
        <v>1716</v>
      </c>
      <c r="AK644" s="146">
        <v>827</v>
      </c>
      <c r="AL644" s="146">
        <v>1211</v>
      </c>
      <c r="AM644" s="146">
        <v>1101</v>
      </c>
      <c r="AN644" s="32"/>
      <c r="AO644" s="32"/>
      <c r="AP644" s="32"/>
      <c r="AQ644" s="46" t="s">
        <v>568</v>
      </c>
      <c r="AR644" s="46" t="s">
        <v>558</v>
      </c>
      <c r="AS644" s="78"/>
      <c r="AT644" s="78"/>
    </row>
    <row r="645" spans="1:81" ht="9.9499999999999993" customHeight="1">
      <c r="A645" s="48">
        <v>639</v>
      </c>
      <c r="B645" s="148" t="s">
        <v>558</v>
      </c>
      <c r="C645" s="152" t="s">
        <v>569</v>
      </c>
      <c r="D645" s="32"/>
      <c r="E645" s="32"/>
      <c r="F645" s="32"/>
      <c r="G645" s="32"/>
      <c r="H645" s="146"/>
      <c r="I645" s="146"/>
      <c r="J645" s="146"/>
      <c r="K645" s="146"/>
      <c r="L645" s="146"/>
      <c r="M645" s="188"/>
      <c r="N645" s="244"/>
      <c r="O645" s="218"/>
      <c r="P645" s="146"/>
      <c r="Q645" s="146"/>
      <c r="R645" s="146"/>
      <c r="S645" s="146"/>
      <c r="T645" s="146"/>
      <c r="U645" s="146"/>
      <c r="V645" s="146"/>
      <c r="W645" s="146"/>
      <c r="X645" s="146"/>
      <c r="Y645" s="146"/>
      <c r="Z645" s="146"/>
      <c r="AA645" s="146"/>
      <c r="AB645" s="146">
        <v>284.06</v>
      </c>
      <c r="AC645" s="146">
        <v>567.33000000000004</v>
      </c>
      <c r="AD645" s="146">
        <v>834.34</v>
      </c>
      <c r="AE645" s="146">
        <v>675</v>
      </c>
      <c r="AF645" s="146">
        <v>546</v>
      </c>
      <c r="AG645" s="146">
        <v>566</v>
      </c>
      <c r="AH645" s="146">
        <v>607</v>
      </c>
      <c r="AI645" s="146">
        <v>336</v>
      </c>
      <c r="AJ645" s="146">
        <v>186</v>
      </c>
      <c r="AK645" s="146">
        <v>276</v>
      </c>
      <c r="AL645" s="146">
        <v>189</v>
      </c>
      <c r="AM645" s="146">
        <v>231</v>
      </c>
      <c r="AN645" s="32"/>
      <c r="AO645" s="32"/>
      <c r="AP645" s="32"/>
      <c r="AQ645" s="46" t="s">
        <v>569</v>
      </c>
      <c r="AR645" s="46" t="s">
        <v>558</v>
      </c>
      <c r="AS645" s="78"/>
      <c r="AT645" s="78"/>
    </row>
    <row r="646" spans="1:81" ht="9.9499999999999993" customHeight="1">
      <c r="A646" s="48">
        <v>640</v>
      </c>
      <c r="B646" s="148" t="s">
        <v>558</v>
      </c>
      <c r="C646" s="152" t="s">
        <v>570</v>
      </c>
      <c r="D646" s="32"/>
      <c r="E646" s="32"/>
      <c r="F646" s="32"/>
      <c r="G646" s="32"/>
      <c r="H646" s="146"/>
      <c r="I646" s="146"/>
      <c r="J646" s="146"/>
      <c r="K646" s="146"/>
      <c r="L646" s="146"/>
      <c r="M646" s="188"/>
      <c r="N646" s="244"/>
      <c r="O646" s="218"/>
      <c r="P646" s="146"/>
      <c r="Q646" s="146"/>
      <c r="R646" s="146"/>
      <c r="S646" s="146"/>
      <c r="T646" s="146"/>
      <c r="U646" s="146"/>
      <c r="V646" s="146"/>
      <c r="W646" s="146"/>
      <c r="X646" s="146"/>
      <c r="Y646" s="146"/>
      <c r="Z646" s="146"/>
      <c r="AA646" s="146">
        <v>-5645.17</v>
      </c>
      <c r="AB646" s="146">
        <v>-8563.18</v>
      </c>
      <c r="AC646" s="146">
        <v>-3932.41</v>
      </c>
      <c r="AD646" s="146">
        <v>-2110.5300000000002</v>
      </c>
      <c r="AE646" s="146">
        <v>-994.99999999999989</v>
      </c>
      <c r="AF646" s="146">
        <v>-5528</v>
      </c>
      <c r="AG646" s="146">
        <v>-1123</v>
      </c>
      <c r="AH646" s="146">
        <v>-1253</v>
      </c>
      <c r="AI646" s="146">
        <v>-4096</v>
      </c>
      <c r="AJ646" s="146">
        <v>-1644.0000000000002</v>
      </c>
      <c r="AK646" s="146">
        <v>-776</v>
      </c>
      <c r="AL646" s="146">
        <v>-1193</v>
      </c>
      <c r="AM646" s="146">
        <v>-1075</v>
      </c>
      <c r="AN646" s="32"/>
      <c r="AO646" s="32"/>
      <c r="AP646" s="32"/>
      <c r="AQ646" s="46" t="s">
        <v>570</v>
      </c>
      <c r="AR646" s="46" t="s">
        <v>558</v>
      </c>
      <c r="AS646" s="78"/>
      <c r="AT646" s="78"/>
    </row>
    <row r="647" spans="1:81" ht="9.9499999999999993" customHeight="1">
      <c r="A647" s="48">
        <v>641</v>
      </c>
      <c r="B647" s="148" t="s">
        <v>558</v>
      </c>
      <c r="C647" s="152" t="s">
        <v>571</v>
      </c>
      <c r="D647" s="32"/>
      <c r="E647" s="32"/>
      <c r="F647" s="32"/>
      <c r="G647" s="32"/>
      <c r="H647" s="146"/>
      <c r="I647" s="146"/>
      <c r="J647" s="146"/>
      <c r="K647" s="146"/>
      <c r="L647" s="146"/>
      <c r="M647" s="188"/>
      <c r="N647" s="244"/>
      <c r="O647" s="218"/>
      <c r="P647" s="146"/>
      <c r="Q647" s="146"/>
      <c r="R647" s="146"/>
      <c r="S647" s="146"/>
      <c r="T647" s="146"/>
      <c r="U647" s="146"/>
      <c r="V647" s="146"/>
      <c r="W647" s="146"/>
      <c r="X647" s="146"/>
      <c r="Y647" s="146"/>
      <c r="Z647" s="146"/>
      <c r="AA647" s="146">
        <v>-325.3</v>
      </c>
      <c r="AB647" s="146">
        <v>-854.95</v>
      </c>
      <c r="AC647" s="146">
        <v>-376.3</v>
      </c>
      <c r="AD647" s="146">
        <v>-410.64</v>
      </c>
      <c r="AE647" s="146">
        <v>-4401</v>
      </c>
      <c r="AF647" s="146">
        <v>-2566</v>
      </c>
      <c r="AG647" s="146">
        <v>-2739</v>
      </c>
      <c r="AH647" s="146">
        <v>-332</v>
      </c>
      <c r="AI647" s="146">
        <v>-35</v>
      </c>
      <c r="AJ647" s="146">
        <v>-49</v>
      </c>
      <c r="AK647" s="146">
        <v>-63</v>
      </c>
      <c r="AL647" s="146">
        <v>-64</v>
      </c>
      <c r="AM647" s="146">
        <v>-31</v>
      </c>
      <c r="AN647" s="32"/>
      <c r="AO647" s="32"/>
      <c r="AP647" s="32"/>
      <c r="AQ647" s="46" t="s">
        <v>571</v>
      </c>
      <c r="AR647" s="46" t="s">
        <v>558</v>
      </c>
      <c r="AS647" s="78"/>
      <c r="AT647" s="78"/>
    </row>
    <row r="648" spans="1:81" ht="9.9499999999999993" customHeight="1">
      <c r="A648" s="48">
        <v>642</v>
      </c>
      <c r="B648" s="148" t="s">
        <v>558</v>
      </c>
      <c r="C648" s="152" t="s">
        <v>572</v>
      </c>
      <c r="D648" s="32"/>
      <c r="E648" s="32"/>
      <c r="F648" s="32"/>
      <c r="G648" s="32"/>
      <c r="H648" s="146"/>
      <c r="I648" s="146"/>
      <c r="J648" s="146"/>
      <c r="K648" s="146"/>
      <c r="L648" s="146"/>
      <c r="M648" s="188"/>
      <c r="N648" s="244"/>
      <c r="O648" s="218"/>
      <c r="P648" s="146"/>
      <c r="Q648" s="146"/>
      <c r="R648" s="146"/>
      <c r="S648" s="146"/>
      <c r="T648" s="146"/>
      <c r="U648" s="146"/>
      <c r="V648" s="146"/>
      <c r="W648" s="146"/>
      <c r="X648" s="146"/>
      <c r="Y648" s="146"/>
      <c r="Z648" s="146"/>
      <c r="AA648" s="146">
        <v>-284.05</v>
      </c>
      <c r="AB648" s="146">
        <v>-628.42999999999995</v>
      </c>
      <c r="AC648" s="146">
        <v>-768.79</v>
      </c>
      <c r="AD648" s="146">
        <v>-707.37</v>
      </c>
      <c r="AE648" s="146">
        <v>-778</v>
      </c>
      <c r="AF648" s="146">
        <v>-564</v>
      </c>
      <c r="AG648" s="146">
        <v>-609</v>
      </c>
      <c r="AH648" s="146">
        <v>-330</v>
      </c>
      <c r="AI648" s="146">
        <v>-252</v>
      </c>
      <c r="AJ648" s="146">
        <v>-209</v>
      </c>
      <c r="AK648" s="146">
        <v>-263</v>
      </c>
      <c r="AL648" s="146">
        <v>-142</v>
      </c>
      <c r="AM648" s="146">
        <v>-227</v>
      </c>
      <c r="AN648" s="32"/>
      <c r="AO648" s="32"/>
      <c r="AP648" s="32"/>
      <c r="AQ648" s="46" t="s">
        <v>572</v>
      </c>
      <c r="AR648" s="46" t="s">
        <v>558</v>
      </c>
      <c r="AS648" s="78"/>
      <c r="AT648" s="78"/>
    </row>
    <row r="649" spans="1:81" ht="9.9499999999999993" customHeight="1">
      <c r="A649" s="48">
        <v>643</v>
      </c>
      <c r="B649" s="148" t="s">
        <v>558</v>
      </c>
      <c r="C649" s="152" t="s">
        <v>573</v>
      </c>
      <c r="D649" s="32"/>
      <c r="E649" s="32"/>
      <c r="F649" s="32"/>
      <c r="G649" s="32"/>
      <c r="H649" s="146"/>
      <c r="I649" s="146"/>
      <c r="J649" s="146"/>
      <c r="K649" s="146"/>
      <c r="L649" s="146"/>
      <c r="M649" s="188"/>
      <c r="N649" s="244"/>
      <c r="O649" s="218"/>
      <c r="P649" s="146"/>
      <c r="Q649" s="146"/>
      <c r="R649" s="146"/>
      <c r="S649" s="146"/>
      <c r="T649" s="146"/>
      <c r="U649" s="146"/>
      <c r="V649" s="146"/>
      <c r="W649" s="146"/>
      <c r="X649" s="146"/>
      <c r="Y649" s="146"/>
      <c r="Z649" s="146"/>
      <c r="AA649" s="146">
        <v>4475</v>
      </c>
      <c r="AB649" s="146">
        <v>12720</v>
      </c>
      <c r="AC649" s="146">
        <v>12514</v>
      </c>
      <c r="AD649" s="146">
        <v>20217</v>
      </c>
      <c r="AE649" s="146">
        <v>20792</v>
      </c>
      <c r="AF649" s="146">
        <v>20195</v>
      </c>
      <c r="AG649" s="146">
        <v>16161</v>
      </c>
      <c r="AH649" s="146">
        <v>11790</v>
      </c>
      <c r="AI649" s="146">
        <v>12785</v>
      </c>
      <c r="AJ649" s="146">
        <v>11118</v>
      </c>
      <c r="AK649" s="146">
        <v>9083</v>
      </c>
      <c r="AL649" s="146">
        <v>8202</v>
      </c>
      <c r="AM649" s="146">
        <v>9373</v>
      </c>
      <c r="AN649" s="32"/>
      <c r="AO649" s="32"/>
      <c r="AP649" s="32"/>
      <c r="AQ649" s="46" t="s">
        <v>573</v>
      </c>
      <c r="AR649" s="46" t="s">
        <v>558</v>
      </c>
      <c r="AS649" s="78"/>
      <c r="AT649" s="78"/>
    </row>
    <row r="650" spans="1:81" ht="9.9499999999999993" customHeight="1">
      <c r="A650" s="48">
        <v>644</v>
      </c>
      <c r="B650" s="148" t="s">
        <v>558</v>
      </c>
      <c r="C650" s="152" t="s">
        <v>574</v>
      </c>
      <c r="D650" s="32"/>
      <c r="E650" s="32"/>
      <c r="F650" s="32"/>
      <c r="G650" s="32"/>
      <c r="H650" s="146"/>
      <c r="I650" s="146"/>
      <c r="J650" s="146"/>
      <c r="K650" s="146"/>
      <c r="L650" s="146"/>
      <c r="M650" s="188"/>
      <c r="N650" s="244"/>
      <c r="O650" s="218"/>
      <c r="P650" s="146"/>
      <c r="Q650" s="146"/>
      <c r="R650" s="146"/>
      <c r="S650" s="146"/>
      <c r="T650" s="146"/>
      <c r="U650" s="146"/>
      <c r="V650" s="146"/>
      <c r="W650" s="146"/>
      <c r="X650" s="146"/>
      <c r="Y650" s="146"/>
      <c r="Z650" s="146"/>
      <c r="AA650" s="146">
        <v>19815.09</v>
      </c>
      <c r="AB650" s="146">
        <v>27083.39</v>
      </c>
      <c r="AC650" s="146">
        <v>30681.96</v>
      </c>
      <c r="AD650" s="146">
        <v>44413.78</v>
      </c>
      <c r="AE650" s="146">
        <v>55083.000000000007</v>
      </c>
      <c r="AF650" s="146">
        <v>48338</v>
      </c>
      <c r="AG650" s="146">
        <v>56392.999999999993</v>
      </c>
      <c r="AH650" s="146">
        <v>42227</v>
      </c>
      <c r="AI650" s="146">
        <v>71870</v>
      </c>
      <c r="AJ650" s="146">
        <v>51296</v>
      </c>
      <c r="AK650" s="146">
        <v>43768</v>
      </c>
      <c r="AL650" s="146">
        <v>31170.999999999996</v>
      </c>
      <c r="AM650" s="146">
        <v>53929.999999999993</v>
      </c>
      <c r="AN650" s="32"/>
      <c r="AO650" s="32"/>
      <c r="AP650" s="32"/>
      <c r="AQ650" s="46" t="s">
        <v>574</v>
      </c>
      <c r="AR650" s="46" t="s">
        <v>558</v>
      </c>
      <c r="AS650" s="78"/>
      <c r="AT650" s="78"/>
    </row>
    <row r="651" spans="1:81" ht="9.9499999999999993" customHeight="1">
      <c r="A651" s="48">
        <v>645</v>
      </c>
      <c r="B651" s="148" t="s">
        <v>558</v>
      </c>
      <c r="C651" s="152" t="s">
        <v>575</v>
      </c>
      <c r="D651" s="32"/>
      <c r="E651" s="32"/>
      <c r="F651" s="32"/>
      <c r="G651" s="32"/>
      <c r="H651" s="146"/>
      <c r="I651" s="146"/>
      <c r="J651" s="146"/>
      <c r="K651" s="146"/>
      <c r="L651" s="146"/>
      <c r="M651" s="188"/>
      <c r="N651" s="244"/>
      <c r="O651" s="218"/>
      <c r="P651" s="146"/>
      <c r="Q651" s="146"/>
      <c r="R651" s="146"/>
      <c r="S651" s="146"/>
      <c r="T651" s="146"/>
      <c r="U651" s="146"/>
      <c r="V651" s="146"/>
      <c r="W651" s="146"/>
      <c r="X651" s="146"/>
      <c r="Y651" s="146"/>
      <c r="Z651" s="146"/>
      <c r="AA651" s="146"/>
      <c r="AB651" s="146">
        <v>1220.43</v>
      </c>
      <c r="AC651" s="146">
        <v>1698.03</v>
      </c>
      <c r="AD651" s="146">
        <v>2337.23</v>
      </c>
      <c r="AE651" s="146">
        <v>1941</v>
      </c>
      <c r="AF651" s="146">
        <v>2636</v>
      </c>
      <c r="AG651" s="146">
        <v>3422</v>
      </c>
      <c r="AH651" s="146">
        <v>2643</v>
      </c>
      <c r="AI651" s="146">
        <v>2181</v>
      </c>
      <c r="AJ651" s="146">
        <v>2363</v>
      </c>
      <c r="AK651" s="146">
        <v>2548</v>
      </c>
      <c r="AL651" s="146">
        <v>1488</v>
      </c>
      <c r="AM651" s="146">
        <v>1822</v>
      </c>
      <c r="AN651" s="32"/>
      <c r="AO651" s="32"/>
      <c r="AP651" s="32"/>
      <c r="AQ651" s="46" t="s">
        <v>575</v>
      </c>
      <c r="AR651" s="46" t="s">
        <v>558</v>
      </c>
      <c r="AS651" s="78"/>
      <c r="AT651" s="78"/>
    </row>
    <row r="652" spans="1:81" ht="9.9499999999999993" customHeight="1">
      <c r="A652" s="48">
        <v>646</v>
      </c>
      <c r="B652" s="148" t="s">
        <v>558</v>
      </c>
      <c r="C652" s="152" t="s">
        <v>576</v>
      </c>
      <c r="D652" s="32"/>
      <c r="E652" s="32"/>
      <c r="F652" s="32"/>
      <c r="G652" s="32"/>
      <c r="H652" s="146"/>
      <c r="I652" s="146"/>
      <c r="J652" s="146"/>
      <c r="K652" s="146"/>
      <c r="L652" s="146"/>
      <c r="M652" s="188"/>
      <c r="N652" s="244"/>
      <c r="O652" s="218"/>
      <c r="P652" s="146"/>
      <c r="Q652" s="146"/>
      <c r="R652" s="146"/>
      <c r="S652" s="146"/>
      <c r="T652" s="146"/>
      <c r="U652" s="146"/>
      <c r="V652" s="146"/>
      <c r="W652" s="146"/>
      <c r="X652" s="146"/>
      <c r="Y652" s="146"/>
      <c r="Z652" s="146"/>
      <c r="AA652" s="146">
        <v>-12844.17</v>
      </c>
      <c r="AB652" s="146">
        <v>-20092.41</v>
      </c>
      <c r="AC652" s="146">
        <v>-22795.66</v>
      </c>
      <c r="AD652" s="146">
        <v>-29059.11</v>
      </c>
      <c r="AE652" s="146">
        <v>-31726</v>
      </c>
      <c r="AF652" s="146">
        <v>-35842</v>
      </c>
      <c r="AG652" s="146">
        <v>-35224</v>
      </c>
      <c r="AH652" s="146">
        <v>-32058</v>
      </c>
      <c r="AI652" s="146">
        <v>-62377</v>
      </c>
      <c r="AJ652" s="146">
        <v>-42361</v>
      </c>
      <c r="AK652" s="146">
        <v>-36800</v>
      </c>
      <c r="AL652" s="146">
        <v>-22776</v>
      </c>
      <c r="AM652" s="146">
        <v>-46744</v>
      </c>
      <c r="AN652" s="32"/>
      <c r="AO652" s="32"/>
      <c r="AP652" s="32"/>
      <c r="AQ652" s="46" t="s">
        <v>576</v>
      </c>
      <c r="AR652" s="46" t="s">
        <v>558</v>
      </c>
      <c r="AS652" s="78"/>
      <c r="AT652" s="78"/>
    </row>
    <row r="653" spans="1:81" ht="9.9499999999999993" customHeight="1">
      <c r="A653" s="48">
        <v>647</v>
      </c>
      <c r="B653" s="148" t="s">
        <v>558</v>
      </c>
      <c r="C653" s="152" t="s">
        <v>577</v>
      </c>
      <c r="D653" s="32"/>
      <c r="E653" s="32"/>
      <c r="F653" s="32"/>
      <c r="G653" s="32"/>
      <c r="H653" s="146"/>
      <c r="I653" s="146"/>
      <c r="J653" s="146"/>
      <c r="K653" s="146"/>
      <c r="L653" s="146"/>
      <c r="M653" s="188"/>
      <c r="N653" s="244"/>
      <c r="O653" s="218"/>
      <c r="P653" s="146"/>
      <c r="Q653" s="146"/>
      <c r="R653" s="146"/>
      <c r="S653" s="146"/>
      <c r="T653" s="146"/>
      <c r="U653" s="146"/>
      <c r="V653" s="146"/>
      <c r="W653" s="146"/>
      <c r="X653" s="146"/>
      <c r="Y653" s="146"/>
      <c r="Z653" s="146"/>
      <c r="AA653" s="146">
        <v>-5765.17</v>
      </c>
      <c r="AB653" s="146">
        <v>-6559.48</v>
      </c>
      <c r="AC653" s="146">
        <v>-7432.64</v>
      </c>
      <c r="AD653" s="146">
        <v>-15708.36</v>
      </c>
      <c r="AE653" s="146">
        <v>-22250</v>
      </c>
      <c r="AF653" s="146">
        <v>-11691</v>
      </c>
      <c r="AG653" s="146">
        <v>-21872</v>
      </c>
      <c r="AH653" s="146">
        <v>-9472</v>
      </c>
      <c r="AI653" s="146">
        <v>-9117</v>
      </c>
      <c r="AJ653" s="146">
        <v>-8710</v>
      </c>
      <c r="AK653" s="146">
        <v>-6956.9999999999991</v>
      </c>
      <c r="AL653" s="146">
        <v>-8516</v>
      </c>
      <c r="AM653" s="146">
        <v>-6708</v>
      </c>
      <c r="AN653" s="32"/>
      <c r="AO653" s="32"/>
      <c r="AP653" s="32"/>
      <c r="AQ653" s="46" t="s">
        <v>577</v>
      </c>
      <c r="AR653" s="46" t="s">
        <v>558</v>
      </c>
      <c r="AS653" s="78"/>
      <c r="AT653" s="78"/>
    </row>
    <row r="654" spans="1:81" ht="9.9499999999999993" customHeight="1">
      <c r="A654" s="48">
        <v>648</v>
      </c>
      <c r="B654" s="148" t="s">
        <v>558</v>
      </c>
      <c r="C654" s="152" t="s">
        <v>578</v>
      </c>
      <c r="D654" s="32"/>
      <c r="E654" s="32"/>
      <c r="F654" s="32"/>
      <c r="G654" s="32"/>
      <c r="H654" s="146"/>
      <c r="I654" s="146"/>
      <c r="J654" s="146"/>
      <c r="K654" s="146"/>
      <c r="L654" s="146"/>
      <c r="M654" s="188"/>
      <c r="N654" s="244"/>
      <c r="O654" s="218"/>
      <c r="P654" s="146"/>
      <c r="Q654" s="146"/>
      <c r="R654" s="146"/>
      <c r="S654" s="146"/>
      <c r="T654" s="146"/>
      <c r="U654" s="146"/>
      <c r="V654" s="146"/>
      <c r="W654" s="146"/>
      <c r="X654" s="146"/>
      <c r="Y654" s="146"/>
      <c r="Z654" s="146"/>
      <c r="AA654" s="146">
        <v>-1205.75</v>
      </c>
      <c r="AB654" s="146">
        <v>-1651.93</v>
      </c>
      <c r="AC654" s="146">
        <v>-2151.69</v>
      </c>
      <c r="AD654" s="146">
        <v>-1983.54</v>
      </c>
      <c r="AE654" s="146">
        <v>-3047</v>
      </c>
      <c r="AF654" s="146">
        <v>-3440</v>
      </c>
      <c r="AG654" s="146">
        <v>-2719</v>
      </c>
      <c r="AH654" s="146">
        <v>-2365</v>
      </c>
      <c r="AI654" s="146">
        <v>-2557</v>
      </c>
      <c r="AJ654" s="146">
        <v>-2588</v>
      </c>
      <c r="AK654" s="146">
        <v>-2560</v>
      </c>
      <c r="AL654" s="146">
        <v>-1367</v>
      </c>
      <c r="AM654" s="146">
        <v>-2144</v>
      </c>
      <c r="AN654" s="32"/>
      <c r="AO654" s="32"/>
      <c r="AP654" s="32"/>
      <c r="AQ654" s="46" t="s">
        <v>578</v>
      </c>
      <c r="AR654" s="46" t="s">
        <v>558</v>
      </c>
      <c r="AS654" s="78"/>
      <c r="AT654" s="78"/>
    </row>
    <row r="655" spans="1:81" ht="9.9499999999999993" customHeight="1">
      <c r="A655" s="48">
        <v>649</v>
      </c>
      <c r="B655" s="148" t="s">
        <v>558</v>
      </c>
      <c r="C655" s="152" t="s">
        <v>579</v>
      </c>
      <c r="D655" s="32"/>
      <c r="E655" s="32"/>
      <c r="F655" s="32"/>
      <c r="G655" s="32"/>
      <c r="H655" s="146"/>
      <c r="I655" s="146"/>
      <c r="J655" s="146"/>
      <c r="K655" s="146"/>
      <c r="L655" s="146"/>
      <c r="M655" s="188"/>
      <c r="N655" s="244"/>
      <c r="O655" s="218"/>
      <c r="P655" s="146"/>
      <c r="Q655" s="146"/>
      <c r="R655" s="146"/>
      <c r="S655" s="146"/>
      <c r="T655" s="146"/>
      <c r="U655" s="146"/>
      <c r="V655" s="146"/>
      <c r="W655" s="146"/>
      <c r="X655" s="146"/>
      <c r="Y655" s="146"/>
      <c r="Z655" s="146"/>
      <c r="AA655" s="146">
        <v>349</v>
      </c>
      <c r="AB655" s="146">
        <v>211</v>
      </c>
      <c r="AC655" s="146">
        <v>343</v>
      </c>
      <c r="AD655" s="146">
        <v>938</v>
      </c>
      <c r="AE655" s="146">
        <v>4733</v>
      </c>
      <c r="AF655" s="146">
        <v>9517</v>
      </c>
      <c r="AG655" s="146">
        <v>12948</v>
      </c>
      <c r="AH655" s="146">
        <v>10830</v>
      </c>
      <c r="AI655" s="146">
        <v>22286</v>
      </c>
      <c r="AJ655" s="146">
        <v>17686</v>
      </c>
      <c r="AK655" s="146">
        <v>20542</v>
      </c>
      <c r="AL655" s="146">
        <v>20952</v>
      </c>
      <c r="AM655" s="146">
        <v>21617</v>
      </c>
      <c r="AN655" s="32"/>
      <c r="AO655" s="32"/>
      <c r="AP655" s="32"/>
      <c r="AQ655" s="46" t="s">
        <v>579</v>
      </c>
      <c r="AR655" s="46" t="s">
        <v>558</v>
      </c>
      <c r="AS655" s="78"/>
      <c r="AT655" s="78"/>
    </row>
    <row r="656" spans="1:81" ht="9.9499999999999993" customHeight="1">
      <c r="A656" s="48">
        <v>650</v>
      </c>
      <c r="B656" s="148" t="s">
        <v>558</v>
      </c>
      <c r="C656" s="152" t="s">
        <v>580</v>
      </c>
      <c r="D656" s="32"/>
      <c r="E656" s="32"/>
      <c r="F656" s="32"/>
      <c r="G656" s="32"/>
      <c r="H656" s="146"/>
      <c r="I656" s="146"/>
      <c r="J656" s="146"/>
      <c r="K656" s="146"/>
      <c r="L656" s="146"/>
      <c r="M656" s="188"/>
      <c r="N656" s="244"/>
      <c r="O656" s="218"/>
      <c r="P656" s="146"/>
      <c r="Q656" s="146"/>
      <c r="R656" s="146"/>
      <c r="S656" s="146"/>
      <c r="T656" s="146"/>
      <c r="U656" s="146"/>
      <c r="V656" s="146"/>
      <c r="W656" s="146"/>
      <c r="X656" s="146"/>
      <c r="Y656" s="146"/>
      <c r="Z656" s="146"/>
      <c r="AA656" s="146">
        <v>618.91</v>
      </c>
      <c r="AB656" s="146">
        <v>500.74</v>
      </c>
      <c r="AC656" s="146">
        <v>1880.41</v>
      </c>
      <c r="AD656" s="146">
        <v>2850.72</v>
      </c>
      <c r="AE656" s="146">
        <v>8211</v>
      </c>
      <c r="AF656" s="146">
        <v>12164</v>
      </c>
      <c r="AG656" s="146">
        <v>13655.000000000002</v>
      </c>
      <c r="AH656" s="146">
        <v>16812</v>
      </c>
      <c r="AI656" s="146">
        <v>34031</v>
      </c>
      <c r="AJ656" s="146">
        <v>19856</v>
      </c>
      <c r="AK656" s="146">
        <v>22195</v>
      </c>
      <c r="AL656" s="146">
        <v>26632</v>
      </c>
      <c r="AM656" s="146">
        <v>23874</v>
      </c>
      <c r="AN656" s="32"/>
      <c r="AO656" s="32"/>
      <c r="AP656" s="32"/>
      <c r="AQ656" s="46" t="s">
        <v>580</v>
      </c>
      <c r="AR656" s="46" t="s">
        <v>558</v>
      </c>
      <c r="AS656" s="78"/>
      <c r="AT656" s="78"/>
    </row>
    <row r="657" spans="1:46" ht="9.9499999999999993" customHeight="1">
      <c r="A657" s="48">
        <v>651</v>
      </c>
      <c r="B657" s="148" t="s">
        <v>558</v>
      </c>
      <c r="C657" s="152" t="s">
        <v>581</v>
      </c>
      <c r="D657" s="32"/>
      <c r="E657" s="32"/>
      <c r="F657" s="32"/>
      <c r="G657" s="32"/>
      <c r="H657" s="146"/>
      <c r="I657" s="146"/>
      <c r="J657" s="146"/>
      <c r="K657" s="146"/>
      <c r="L657" s="146"/>
      <c r="M657" s="188"/>
      <c r="N657" s="244"/>
      <c r="O657" s="218"/>
      <c r="P657" s="146"/>
      <c r="Q657" s="146"/>
      <c r="R657" s="146"/>
      <c r="S657" s="146"/>
      <c r="T657" s="146"/>
      <c r="U657" s="146"/>
      <c r="V657" s="146"/>
      <c r="W657" s="146"/>
      <c r="X657" s="146"/>
      <c r="Y657" s="146"/>
      <c r="Z657" s="146"/>
      <c r="AA657" s="146"/>
      <c r="AB657" s="146">
        <v>14.26</v>
      </c>
      <c r="AC657" s="146">
        <v>26.53</v>
      </c>
      <c r="AD657" s="146">
        <v>41.93</v>
      </c>
      <c r="AE657" s="146">
        <v>117</v>
      </c>
      <c r="AF657" s="146">
        <v>897.00000000000011</v>
      </c>
      <c r="AG657" s="146">
        <v>1595</v>
      </c>
      <c r="AH657" s="146">
        <v>1177</v>
      </c>
      <c r="AI657" s="146">
        <v>1851.0000000000002</v>
      </c>
      <c r="AJ657" s="146">
        <v>2073</v>
      </c>
      <c r="AK657" s="146">
        <v>1948</v>
      </c>
      <c r="AL657" s="146">
        <v>2172</v>
      </c>
      <c r="AM657" s="146">
        <v>1862</v>
      </c>
      <c r="AN657" s="32"/>
      <c r="AO657" s="32"/>
      <c r="AP657" s="32"/>
      <c r="AQ657" s="46" t="s">
        <v>581</v>
      </c>
      <c r="AR657" s="46" t="s">
        <v>558</v>
      </c>
      <c r="AS657" s="78"/>
      <c r="AT657" s="78"/>
    </row>
    <row r="658" spans="1:46" ht="9.9499999999999993" customHeight="1">
      <c r="A658" s="48">
        <v>652</v>
      </c>
      <c r="B658" s="148" t="s">
        <v>558</v>
      </c>
      <c r="C658" s="152" t="s">
        <v>582</v>
      </c>
      <c r="D658" s="32"/>
      <c r="E658" s="32"/>
      <c r="F658" s="32"/>
      <c r="G658" s="32"/>
      <c r="H658" s="146"/>
      <c r="I658" s="146"/>
      <c r="J658" s="146"/>
      <c r="K658" s="146"/>
      <c r="L658" s="146"/>
      <c r="M658" s="188"/>
      <c r="N658" s="244"/>
      <c r="O658" s="218"/>
      <c r="P658" s="146"/>
      <c r="Q658" s="146"/>
      <c r="R658" s="146"/>
      <c r="S658" s="146"/>
      <c r="T658" s="146"/>
      <c r="U658" s="146"/>
      <c r="V658" s="146"/>
      <c r="W658" s="146"/>
      <c r="X658" s="146"/>
      <c r="Y658" s="146"/>
      <c r="Z658" s="146"/>
      <c r="AA658" s="146">
        <v>-377.45</v>
      </c>
      <c r="AB658" s="146">
        <v>-343.47</v>
      </c>
      <c r="AC658" s="146">
        <v>-1775.27</v>
      </c>
      <c r="AD658" s="146">
        <v>-2369.67</v>
      </c>
      <c r="AE658" s="146">
        <v>-3682</v>
      </c>
      <c r="AF658" s="146">
        <v>-9196</v>
      </c>
      <c r="AG658" s="146">
        <v>-11063</v>
      </c>
      <c r="AH658" s="146">
        <v>-14030.000000000002</v>
      </c>
      <c r="AI658" s="146">
        <v>-30435.000000000004</v>
      </c>
      <c r="AJ658" s="146">
        <v>-17823</v>
      </c>
      <c r="AK658" s="146">
        <v>-19224</v>
      </c>
      <c r="AL658" s="146">
        <v>-22593</v>
      </c>
      <c r="AM658" s="146">
        <v>-22104</v>
      </c>
      <c r="AN658" s="32"/>
      <c r="AO658" s="32"/>
      <c r="AP658" s="32"/>
      <c r="AQ658" s="46" t="s">
        <v>582</v>
      </c>
      <c r="AR658" s="46" t="s">
        <v>558</v>
      </c>
      <c r="AS658" s="78"/>
      <c r="AT658" s="78"/>
    </row>
    <row r="659" spans="1:46" ht="9.9499999999999993" customHeight="1">
      <c r="A659" s="48">
        <v>653</v>
      </c>
      <c r="B659" s="148" t="s">
        <v>558</v>
      </c>
      <c r="C659" s="152" t="s">
        <v>583</v>
      </c>
      <c r="D659" s="32"/>
      <c r="E659" s="32"/>
      <c r="F659" s="32"/>
      <c r="G659" s="32"/>
      <c r="H659" s="146"/>
      <c r="I659" s="146"/>
      <c r="J659" s="146"/>
      <c r="K659" s="146"/>
      <c r="L659" s="146"/>
      <c r="M659" s="188"/>
      <c r="N659" s="244"/>
      <c r="O659" s="218"/>
      <c r="P659" s="146"/>
      <c r="Q659" s="146"/>
      <c r="R659" s="146"/>
      <c r="S659" s="146"/>
      <c r="T659" s="146"/>
      <c r="U659" s="146"/>
      <c r="V659" s="146"/>
      <c r="W659" s="146"/>
      <c r="X659" s="146"/>
      <c r="Y659" s="146"/>
      <c r="Z659" s="146"/>
      <c r="AA659" s="146">
        <v>-227.2</v>
      </c>
      <c r="AB659" s="146">
        <v>-145</v>
      </c>
      <c r="AC659" s="146">
        <v>-80.599999999999994</v>
      </c>
      <c r="AD659" s="146">
        <v>-406</v>
      </c>
      <c r="AE659" s="146">
        <v>-3702.0000000000005</v>
      </c>
      <c r="AF659" s="146">
        <v>-2269</v>
      </c>
      <c r="AG659" s="146">
        <v>-2986</v>
      </c>
      <c r="AH659" s="146">
        <v>-2035.0000000000002</v>
      </c>
      <c r="AI659" s="146">
        <v>-3347.9999999999995</v>
      </c>
      <c r="AJ659" s="146">
        <v>-2164</v>
      </c>
      <c r="AK659" s="146">
        <v>-2563</v>
      </c>
      <c r="AL659" s="146">
        <v>-4580</v>
      </c>
      <c r="AM659" s="146">
        <v>-1578</v>
      </c>
      <c r="AN659" s="32"/>
      <c r="AO659" s="32"/>
      <c r="AP659" s="32"/>
      <c r="AQ659" s="46" t="s">
        <v>583</v>
      </c>
      <c r="AR659" s="46" t="s">
        <v>558</v>
      </c>
      <c r="AS659" s="78"/>
      <c r="AT659" s="78"/>
    </row>
    <row r="660" spans="1:46" ht="9.9499999999999993" customHeight="1">
      <c r="A660" s="48">
        <v>654</v>
      </c>
      <c r="B660" s="148" t="s">
        <v>558</v>
      </c>
      <c r="C660" s="152" t="s">
        <v>584</v>
      </c>
      <c r="D660" s="32"/>
      <c r="E660" s="32"/>
      <c r="F660" s="32"/>
      <c r="G660" s="32"/>
      <c r="H660" s="146"/>
      <c r="I660" s="146"/>
      <c r="J660" s="146"/>
      <c r="K660" s="146"/>
      <c r="L660" s="146"/>
      <c r="M660" s="188"/>
      <c r="N660" s="244"/>
      <c r="O660" s="218"/>
      <c r="P660" s="146"/>
      <c r="Q660" s="146"/>
      <c r="R660" s="146"/>
      <c r="S660" s="146"/>
      <c r="T660" s="146"/>
      <c r="U660" s="146"/>
      <c r="V660" s="146"/>
      <c r="W660" s="146"/>
      <c r="X660" s="146"/>
      <c r="Y660" s="146"/>
      <c r="Z660" s="146"/>
      <c r="AA660" s="146">
        <v>-14.26</v>
      </c>
      <c r="AB660" s="146">
        <v>-26.53</v>
      </c>
      <c r="AC660" s="146">
        <v>-51.07</v>
      </c>
      <c r="AD660" s="146">
        <v>-116.98</v>
      </c>
      <c r="AE660" s="146">
        <v>-944</v>
      </c>
      <c r="AF660" s="146">
        <v>-1595</v>
      </c>
      <c r="AG660" s="146">
        <v>-1202</v>
      </c>
      <c r="AH660" s="146">
        <v>-1873.9999999999998</v>
      </c>
      <c r="AI660" s="146">
        <v>-2098</v>
      </c>
      <c r="AJ660" s="146">
        <v>-1943</v>
      </c>
      <c r="AK660" s="146">
        <v>-2355</v>
      </c>
      <c r="AL660" s="146">
        <v>-1630.9999999999998</v>
      </c>
      <c r="AM660" s="146">
        <v>-2051</v>
      </c>
      <c r="AN660" s="32"/>
      <c r="AO660" s="32"/>
      <c r="AP660" s="32"/>
      <c r="AQ660" s="46" t="s">
        <v>584</v>
      </c>
      <c r="AR660" s="46" t="s">
        <v>558</v>
      </c>
      <c r="AS660" s="78"/>
      <c r="AT660" s="78"/>
    </row>
    <row r="661" spans="1:46" ht="9.9499999999999993" customHeight="1">
      <c r="A661" s="48">
        <v>655</v>
      </c>
      <c r="B661" s="148" t="s">
        <v>557</v>
      </c>
      <c r="C661" s="152" t="s">
        <v>567</v>
      </c>
      <c r="D661" s="32"/>
      <c r="E661" s="32"/>
      <c r="F661" s="32"/>
      <c r="G661" s="32"/>
      <c r="H661" s="146"/>
      <c r="I661" s="146"/>
      <c r="J661" s="146"/>
      <c r="K661" s="146"/>
      <c r="L661" s="146"/>
      <c r="M661" s="188"/>
      <c r="N661" s="244"/>
      <c r="O661" s="218"/>
      <c r="P661" s="146"/>
      <c r="Q661" s="146"/>
      <c r="R661" s="146"/>
      <c r="S661" s="146"/>
      <c r="T661" s="146"/>
      <c r="U661" s="146"/>
      <c r="V661" s="146"/>
      <c r="W661" s="146"/>
      <c r="X661" s="146"/>
      <c r="Y661" s="146"/>
      <c r="Z661" s="146"/>
      <c r="AA661" s="146">
        <v>300679</v>
      </c>
      <c r="AB661" s="146">
        <v>244827</v>
      </c>
      <c r="AC661" s="146">
        <v>174551</v>
      </c>
      <c r="AD661" s="146">
        <v>115157</v>
      </c>
      <c r="AE661" s="146">
        <v>104096</v>
      </c>
      <c r="AF661" s="146">
        <v>104130</v>
      </c>
      <c r="AG661" s="146">
        <v>84141</v>
      </c>
      <c r="AH661" s="146">
        <v>72615</v>
      </c>
      <c r="AI661" s="146">
        <v>62944</v>
      </c>
      <c r="AJ661" s="146">
        <v>55178</v>
      </c>
      <c r="AK661" s="146">
        <v>64469</v>
      </c>
      <c r="AL661" s="146">
        <v>58864</v>
      </c>
      <c r="AM661" s="146">
        <v>52704</v>
      </c>
      <c r="AN661" s="32"/>
      <c r="AO661" s="32"/>
      <c r="AP661" s="32"/>
      <c r="AQ661" s="46" t="s">
        <v>567</v>
      </c>
      <c r="AR661" s="46" t="s">
        <v>557</v>
      </c>
      <c r="AS661" s="78"/>
      <c r="AT661" s="78"/>
    </row>
    <row r="662" spans="1:46" ht="9.9499999999999993" customHeight="1">
      <c r="A662" s="48">
        <v>656</v>
      </c>
      <c r="B662" s="148" t="s">
        <v>557</v>
      </c>
      <c r="C662" s="152" t="s">
        <v>568</v>
      </c>
      <c r="D662" s="32"/>
      <c r="E662" s="32"/>
      <c r="F662" s="32"/>
      <c r="G662" s="32"/>
      <c r="H662" s="146"/>
      <c r="I662" s="146"/>
      <c r="J662" s="146"/>
      <c r="K662" s="146"/>
      <c r="L662" s="146"/>
      <c r="M662" s="188"/>
      <c r="N662" s="244"/>
      <c r="O662" s="218"/>
      <c r="P662" s="146"/>
      <c r="Q662" s="146"/>
      <c r="R662" s="146"/>
      <c r="S662" s="146"/>
      <c r="T662" s="146"/>
      <c r="U662" s="146"/>
      <c r="V662" s="146"/>
      <c r="W662" s="146"/>
      <c r="X662" s="146"/>
      <c r="Y662" s="146"/>
      <c r="Z662" s="146"/>
      <c r="AA662" s="146">
        <v>387313</v>
      </c>
      <c r="AB662" s="146">
        <v>337739.89900000003</v>
      </c>
      <c r="AC662" s="146">
        <v>297500</v>
      </c>
      <c r="AD662" s="146">
        <v>348270</v>
      </c>
      <c r="AE662" s="146">
        <v>342351</v>
      </c>
      <c r="AF662" s="146">
        <v>290159</v>
      </c>
      <c r="AG662" s="146">
        <v>206810</v>
      </c>
      <c r="AH662" s="146">
        <v>216230.00000000003</v>
      </c>
      <c r="AI662" s="146">
        <v>184771.00000000003</v>
      </c>
      <c r="AJ662" s="146">
        <v>210502</v>
      </c>
      <c r="AK662" s="146">
        <v>175090</v>
      </c>
      <c r="AL662" s="146">
        <v>150011</v>
      </c>
      <c r="AM662" s="146">
        <v>165108.99999999997</v>
      </c>
      <c r="AN662" s="32"/>
      <c r="AO662" s="32"/>
      <c r="AP662" s="32"/>
      <c r="AQ662" s="46" t="s">
        <v>568</v>
      </c>
      <c r="AR662" s="46" t="s">
        <v>557</v>
      </c>
      <c r="AS662" s="78"/>
      <c r="AT662" s="78"/>
    </row>
    <row r="663" spans="1:46" ht="9.9499999999999993" customHeight="1">
      <c r="A663" s="48">
        <v>657</v>
      </c>
      <c r="B663" s="148" t="s">
        <v>557</v>
      </c>
      <c r="C663" s="152" t="s">
        <v>569</v>
      </c>
      <c r="D663" s="32"/>
      <c r="E663" s="32"/>
      <c r="F663" s="32"/>
      <c r="G663" s="32"/>
      <c r="H663" s="146"/>
      <c r="I663" s="146"/>
      <c r="J663" s="146"/>
      <c r="K663" s="146"/>
      <c r="L663" s="146"/>
      <c r="M663" s="188"/>
      <c r="N663" s="244"/>
      <c r="O663" s="218"/>
      <c r="P663" s="146"/>
      <c r="Q663" s="146"/>
      <c r="R663" s="146"/>
      <c r="S663" s="146"/>
      <c r="T663" s="146"/>
      <c r="U663" s="146"/>
      <c r="V663" s="146"/>
      <c r="W663" s="146"/>
      <c r="X663" s="146"/>
      <c r="Y663" s="146"/>
      <c r="Z663" s="146"/>
      <c r="AA663" s="146"/>
      <c r="AB663" s="146">
        <v>27053.57</v>
      </c>
      <c r="AC663" s="146">
        <v>31615.678000000004</v>
      </c>
      <c r="AD663" s="146">
        <v>24330.389000000003</v>
      </c>
      <c r="AE663" s="146">
        <v>25002.000000000004</v>
      </c>
      <c r="AF663" s="146">
        <v>29744.999999999996</v>
      </c>
      <c r="AG663" s="146">
        <v>25649</v>
      </c>
      <c r="AH663" s="146">
        <v>25670</v>
      </c>
      <c r="AI663" s="146">
        <v>20100</v>
      </c>
      <c r="AJ663" s="146">
        <v>21196</v>
      </c>
      <c r="AK663" s="146">
        <v>13232</v>
      </c>
      <c r="AL663" s="146">
        <v>14528</v>
      </c>
      <c r="AM663" s="146">
        <v>13484</v>
      </c>
      <c r="AN663" s="32"/>
      <c r="AO663" s="32"/>
      <c r="AP663" s="32"/>
      <c r="AQ663" s="46" t="s">
        <v>569</v>
      </c>
      <c r="AR663" s="46" t="s">
        <v>557</v>
      </c>
      <c r="AS663" s="78"/>
      <c r="AT663" s="78"/>
    </row>
    <row r="664" spans="1:46" ht="9.9499999999999993" customHeight="1">
      <c r="A664" s="48">
        <v>658</v>
      </c>
      <c r="B664" s="148" t="s">
        <v>557</v>
      </c>
      <c r="C664" s="152" t="s">
        <v>570</v>
      </c>
      <c r="D664" s="32"/>
      <c r="E664" s="32"/>
      <c r="F664" s="32"/>
      <c r="G664" s="32"/>
      <c r="H664" s="146"/>
      <c r="I664" s="146"/>
      <c r="J664" s="146"/>
      <c r="K664" s="146"/>
      <c r="L664" s="146"/>
      <c r="M664" s="188"/>
      <c r="N664" s="244"/>
      <c r="O664" s="218"/>
      <c r="P664" s="146"/>
      <c r="Q664" s="146"/>
      <c r="R664" s="146"/>
      <c r="S664" s="146"/>
      <c r="T664" s="146"/>
      <c r="U664" s="146"/>
      <c r="V664" s="146"/>
      <c r="W664" s="146"/>
      <c r="X664" s="146"/>
      <c r="Y664" s="146">
        <v>639</v>
      </c>
      <c r="Z664" s="146"/>
      <c r="AA664" s="146">
        <v>-272758</v>
      </c>
      <c r="AB664" s="146">
        <v>-263766.86099999992</v>
      </c>
      <c r="AC664" s="146">
        <v>-247064.53200000001</v>
      </c>
      <c r="AD664" s="146">
        <v>-283444.12300000008</v>
      </c>
      <c r="AE664" s="146">
        <v>-210375</v>
      </c>
      <c r="AF664" s="146">
        <v>-202592</v>
      </c>
      <c r="AG664" s="146">
        <v>-130358</v>
      </c>
      <c r="AH664" s="146">
        <v>-153670.00000000003</v>
      </c>
      <c r="AI664" s="146">
        <v>-117707</v>
      </c>
      <c r="AJ664" s="146">
        <v>-143554</v>
      </c>
      <c r="AK664" s="146">
        <v>-128453</v>
      </c>
      <c r="AL664" s="146">
        <v>-100049</v>
      </c>
      <c r="AM664" s="146">
        <v>-104270.00000000001</v>
      </c>
      <c r="AN664" s="32"/>
      <c r="AO664" s="32"/>
      <c r="AP664" s="32"/>
      <c r="AQ664" s="46" t="s">
        <v>570</v>
      </c>
      <c r="AR664" s="46" t="s">
        <v>557</v>
      </c>
      <c r="AS664" s="78"/>
      <c r="AT664" s="78"/>
    </row>
    <row r="665" spans="1:46" ht="9.9499999999999993" customHeight="1">
      <c r="A665" s="48">
        <v>659</v>
      </c>
      <c r="B665" s="148" t="s">
        <v>557</v>
      </c>
      <c r="C665" s="152" t="s">
        <v>571</v>
      </c>
      <c r="D665" s="32"/>
      <c r="E665" s="32"/>
      <c r="F665" s="32"/>
      <c r="G665" s="32"/>
      <c r="H665" s="146"/>
      <c r="I665" s="146"/>
      <c r="J665" s="146"/>
      <c r="K665" s="146"/>
      <c r="L665" s="146"/>
      <c r="M665" s="188"/>
      <c r="N665" s="244"/>
      <c r="O665" s="218"/>
      <c r="P665" s="146"/>
      <c r="Q665" s="146"/>
      <c r="R665" s="146"/>
      <c r="S665" s="146"/>
      <c r="T665" s="146"/>
      <c r="U665" s="146"/>
      <c r="V665" s="146"/>
      <c r="W665" s="146"/>
      <c r="X665" s="146"/>
      <c r="Y665" s="146"/>
      <c r="Z665" s="146"/>
      <c r="AA665" s="146">
        <v>-83516.14</v>
      </c>
      <c r="AB665" s="146">
        <v>-66077.67</v>
      </c>
      <c r="AC665" s="146">
        <v>-50083.387000000002</v>
      </c>
      <c r="AD665" s="146">
        <v>-63047.214999999997</v>
      </c>
      <c r="AE665" s="146">
        <v>-125503</v>
      </c>
      <c r="AF665" s="146">
        <v>-90460.000000000015</v>
      </c>
      <c r="AG665" s="146">
        <v>-73179</v>
      </c>
      <c r="AH665" s="146">
        <v>-64539.999999999993</v>
      </c>
      <c r="AI665" s="146">
        <v>-68580.999999999985</v>
      </c>
      <c r="AJ665" s="146">
        <v>-74539</v>
      </c>
      <c r="AK665" s="146">
        <v>-45348</v>
      </c>
      <c r="AL665" s="146">
        <v>-50013</v>
      </c>
      <c r="AM665" s="146">
        <v>-60425</v>
      </c>
      <c r="AN665" s="32"/>
      <c r="AO665" s="32"/>
      <c r="AP665" s="32"/>
      <c r="AQ665" s="46" t="s">
        <v>571</v>
      </c>
      <c r="AR665" s="46" t="s">
        <v>557</v>
      </c>
      <c r="AS665" s="78"/>
      <c r="AT665" s="78"/>
    </row>
    <row r="666" spans="1:46" ht="9.9499999999999993" customHeight="1">
      <c r="A666" s="48">
        <v>660</v>
      </c>
      <c r="B666" s="152" t="s">
        <v>557</v>
      </c>
      <c r="C666" s="152" t="s">
        <v>572</v>
      </c>
      <c r="D666" s="32"/>
      <c r="E666" s="32"/>
      <c r="F666" s="32"/>
      <c r="G666" s="32"/>
      <c r="H666" s="146"/>
      <c r="I666" s="146"/>
      <c r="J666" s="146"/>
      <c r="K666" s="146"/>
      <c r="L666" s="146"/>
      <c r="M666" s="188"/>
      <c r="N666" s="244"/>
      <c r="O666" s="218"/>
      <c r="P666" s="146"/>
      <c r="Q666" s="146"/>
      <c r="R666" s="146"/>
      <c r="S666" s="146"/>
      <c r="T666" s="146"/>
      <c r="U666" s="146"/>
      <c r="V666" s="146"/>
      <c r="W666" s="146"/>
      <c r="X666" s="146"/>
      <c r="Y666" s="146"/>
      <c r="Z666" s="146"/>
      <c r="AA666" s="146">
        <v>-31038.465999999997</v>
      </c>
      <c r="AB666" s="146">
        <v>-34941.847999999998</v>
      </c>
      <c r="AC666" s="146">
        <v>-32035.059000000005</v>
      </c>
      <c r="AD666" s="146">
        <v>-26069.545999999998</v>
      </c>
      <c r="AE666" s="146">
        <v>-31476</v>
      </c>
      <c r="AF666" s="146">
        <v>-26845.999999999996</v>
      </c>
      <c r="AG666" s="146">
        <v>-28919</v>
      </c>
      <c r="AH666" s="146">
        <v>-23346</v>
      </c>
      <c r="AI666" s="146">
        <v>-18573</v>
      </c>
      <c r="AJ666" s="146">
        <v>-13616</v>
      </c>
      <c r="AK666" s="146">
        <v>-14521</v>
      </c>
      <c r="AL666" s="146">
        <v>-14471</v>
      </c>
      <c r="AM666" s="146">
        <v>-13873</v>
      </c>
      <c r="AN666" s="32"/>
      <c r="AO666" s="32"/>
      <c r="AP666" s="32"/>
      <c r="AQ666" s="46" t="s">
        <v>572</v>
      </c>
      <c r="AR666" s="46" t="s">
        <v>557</v>
      </c>
      <c r="AS666" s="78"/>
      <c r="AT666" s="78"/>
    </row>
    <row r="667" spans="1:46" ht="9.9499999999999993" customHeight="1">
      <c r="A667" s="48">
        <v>661</v>
      </c>
      <c r="B667" s="152" t="s">
        <v>557</v>
      </c>
      <c r="C667" s="152" t="s">
        <v>573</v>
      </c>
      <c r="D667" s="32"/>
      <c r="E667" s="32"/>
      <c r="F667" s="32"/>
      <c r="G667" s="32"/>
      <c r="H667" s="146"/>
      <c r="I667" s="146"/>
      <c r="J667" s="146"/>
      <c r="K667" s="146"/>
      <c r="L667" s="146"/>
      <c r="M667" s="188"/>
      <c r="N667" s="244"/>
      <c r="O667" s="218"/>
      <c r="P667" s="146"/>
      <c r="Q667" s="146"/>
      <c r="R667" s="146"/>
      <c r="S667" s="146"/>
      <c r="T667" s="146"/>
      <c r="U667" s="146"/>
      <c r="V667" s="146"/>
      <c r="W667" s="146"/>
      <c r="X667" s="146"/>
      <c r="Y667" s="146"/>
      <c r="Z667" s="146"/>
      <c r="AA667" s="146">
        <v>487084</v>
      </c>
      <c r="AB667" s="146">
        <v>558709</v>
      </c>
      <c r="AC667" s="146">
        <v>688846</v>
      </c>
      <c r="AD667" s="146">
        <v>597874</v>
      </c>
      <c r="AE667" s="146">
        <v>667412</v>
      </c>
      <c r="AF667" s="146">
        <v>685974</v>
      </c>
      <c r="AG667" s="146">
        <v>593761</v>
      </c>
      <c r="AH667" s="146">
        <v>571284</v>
      </c>
      <c r="AI667" s="146">
        <v>538777</v>
      </c>
      <c r="AJ667" s="146">
        <v>514037</v>
      </c>
      <c r="AK667" s="146">
        <v>497208</v>
      </c>
      <c r="AL667" s="146">
        <v>456750</v>
      </c>
      <c r="AM667" s="146">
        <v>503027</v>
      </c>
      <c r="AN667" s="32"/>
      <c r="AO667" s="32"/>
      <c r="AP667" s="32"/>
      <c r="AQ667" s="46" t="s">
        <v>573</v>
      </c>
      <c r="AR667" s="46" t="s">
        <v>557</v>
      </c>
      <c r="AS667" s="78"/>
      <c r="AT667" s="78"/>
    </row>
    <row r="668" spans="1:46" ht="9.9499999999999993" customHeight="1">
      <c r="A668" s="48">
        <v>662</v>
      </c>
      <c r="B668" s="152" t="s">
        <v>557</v>
      </c>
      <c r="C668" s="152" t="s">
        <v>574</v>
      </c>
      <c r="D668" s="32"/>
      <c r="E668" s="32"/>
      <c r="F668" s="32"/>
      <c r="G668" s="32"/>
      <c r="H668" s="146"/>
      <c r="I668" s="146"/>
      <c r="J668" s="146"/>
      <c r="K668" s="146"/>
      <c r="L668" s="146"/>
      <c r="M668" s="188"/>
      <c r="N668" s="244"/>
      <c r="O668" s="218"/>
      <c r="P668" s="146"/>
      <c r="Q668" s="146"/>
      <c r="R668" s="146"/>
      <c r="S668" s="146"/>
      <c r="T668" s="146"/>
      <c r="U668" s="146"/>
      <c r="V668" s="146"/>
      <c r="W668" s="146"/>
      <c r="X668" s="146"/>
      <c r="Y668" s="146"/>
      <c r="Z668" s="146"/>
      <c r="AA668" s="146">
        <v>1505267.0890000002</v>
      </c>
      <c r="AB668" s="146">
        <v>1457826.868</v>
      </c>
      <c r="AC668" s="146">
        <v>1665282.122</v>
      </c>
      <c r="AD668" s="146">
        <v>1986576.878</v>
      </c>
      <c r="AE668" s="146">
        <v>2404315</v>
      </c>
      <c r="AF668" s="146">
        <v>2814431</v>
      </c>
      <c r="AG668" s="146">
        <v>2661131.0000000005</v>
      </c>
      <c r="AH668" s="146">
        <v>2861674</v>
      </c>
      <c r="AI668" s="146">
        <v>2850497.0000000005</v>
      </c>
      <c r="AJ668" s="146">
        <v>3139522</v>
      </c>
      <c r="AK668" s="146">
        <v>2916772</v>
      </c>
      <c r="AL668" s="146">
        <v>2846525</v>
      </c>
      <c r="AM668" s="146">
        <v>3169116</v>
      </c>
      <c r="AN668" s="32"/>
      <c r="AO668" s="32"/>
      <c r="AP668" s="32"/>
      <c r="AQ668" s="46" t="s">
        <v>574</v>
      </c>
      <c r="AR668" s="46" t="s">
        <v>557</v>
      </c>
      <c r="AS668" s="78"/>
      <c r="AT668" s="78"/>
    </row>
    <row r="669" spans="1:46" ht="9.9499999999999993" customHeight="1">
      <c r="A669" s="48">
        <v>663</v>
      </c>
      <c r="B669" s="152" t="s">
        <v>557</v>
      </c>
      <c r="C669" s="152" t="s">
        <v>575</v>
      </c>
      <c r="D669" s="32"/>
      <c r="E669" s="32"/>
      <c r="F669" s="32"/>
      <c r="G669" s="32"/>
      <c r="H669" s="146"/>
      <c r="I669" s="146"/>
      <c r="J669" s="146"/>
      <c r="K669" s="146"/>
      <c r="L669" s="146"/>
      <c r="M669" s="188"/>
      <c r="N669" s="244"/>
      <c r="O669" s="218"/>
      <c r="P669" s="146"/>
      <c r="Q669" s="146"/>
      <c r="R669" s="146"/>
      <c r="S669" s="146"/>
      <c r="T669" s="146"/>
      <c r="U669" s="146"/>
      <c r="V669" s="146"/>
      <c r="W669" s="146"/>
      <c r="X669" s="146"/>
      <c r="Y669" s="146"/>
      <c r="Z669" s="146"/>
      <c r="AA669" s="146"/>
      <c r="AB669" s="146">
        <v>77832.877999999997</v>
      </c>
      <c r="AC669" s="146">
        <v>107748.68600000002</v>
      </c>
      <c r="AD669" s="146">
        <v>112497.71299999999</v>
      </c>
      <c r="AE669" s="146">
        <v>109008.99999999999</v>
      </c>
      <c r="AF669" s="146">
        <v>134456</v>
      </c>
      <c r="AG669" s="146">
        <v>135954.99999999997</v>
      </c>
      <c r="AH669" s="146">
        <v>124981</v>
      </c>
      <c r="AI669" s="146">
        <v>127684</v>
      </c>
      <c r="AJ669" s="146">
        <v>140887</v>
      </c>
      <c r="AK669" s="146">
        <v>133514.00000000003</v>
      </c>
      <c r="AL669" s="146">
        <v>114553</v>
      </c>
      <c r="AM669" s="146">
        <v>115930</v>
      </c>
      <c r="AN669" s="32"/>
      <c r="AO669" s="32"/>
      <c r="AP669" s="32"/>
      <c r="AQ669" s="46" t="s">
        <v>575</v>
      </c>
      <c r="AR669" s="46" t="s">
        <v>557</v>
      </c>
      <c r="AS669" s="78"/>
      <c r="AT669" s="78"/>
    </row>
    <row r="670" spans="1:46" ht="9.9499999999999993" customHeight="1">
      <c r="A670" s="48">
        <v>664</v>
      </c>
      <c r="B670" s="152" t="s">
        <v>557</v>
      </c>
      <c r="C670" s="152" t="s">
        <v>576</v>
      </c>
      <c r="D670" s="32"/>
      <c r="E670" s="32"/>
      <c r="F670" s="32"/>
      <c r="G670" s="32"/>
      <c r="H670" s="146"/>
      <c r="I670" s="146"/>
      <c r="J670" s="146"/>
      <c r="K670" s="146"/>
      <c r="L670" s="146"/>
      <c r="M670" s="188"/>
      <c r="N670" s="244"/>
      <c r="O670" s="218"/>
      <c r="P670" s="146"/>
      <c r="Q670" s="146"/>
      <c r="R670" s="146"/>
      <c r="S670" s="146"/>
      <c r="T670" s="146"/>
      <c r="U670" s="146"/>
      <c r="V670" s="146"/>
      <c r="W670" s="146"/>
      <c r="X670" s="146"/>
      <c r="Y670" s="146">
        <v>1116</v>
      </c>
      <c r="Z670" s="146"/>
      <c r="AA670" s="146">
        <v>-1098943.1710000003</v>
      </c>
      <c r="AB670" s="146">
        <v>-1173123.818</v>
      </c>
      <c r="AC670" s="146">
        <v>-1371053.916</v>
      </c>
      <c r="AD670" s="146">
        <v>-1657660.5090000001</v>
      </c>
      <c r="AE670" s="146">
        <v>-1881786.9999999998</v>
      </c>
      <c r="AF670" s="146">
        <v>-2300123</v>
      </c>
      <c r="AG670" s="146">
        <v>-2059886</v>
      </c>
      <c r="AH670" s="146">
        <v>-2179135</v>
      </c>
      <c r="AI670" s="146">
        <v>-2130966.9999999995</v>
      </c>
      <c r="AJ670" s="146">
        <v>-2402567</v>
      </c>
      <c r="AK670" s="146">
        <v>-2143152.9999999995</v>
      </c>
      <c r="AL670" s="146">
        <v>-1969059</v>
      </c>
      <c r="AM670" s="146">
        <v>-1980966.9999999998</v>
      </c>
      <c r="AN670" s="32"/>
      <c r="AO670" s="32"/>
      <c r="AP670" s="32"/>
      <c r="AQ670" s="46" t="s">
        <v>576</v>
      </c>
      <c r="AR670" s="46" t="s">
        <v>557</v>
      </c>
      <c r="AS670" s="78"/>
      <c r="AT670" s="78"/>
    </row>
    <row r="671" spans="1:46" ht="9.9499999999999993" customHeight="1">
      <c r="A671" s="48">
        <v>665</v>
      </c>
      <c r="B671" s="152" t="s">
        <v>557</v>
      </c>
      <c r="C671" s="152" t="s">
        <v>577</v>
      </c>
      <c r="D671" s="32"/>
      <c r="E671" s="32"/>
      <c r="F671" s="32"/>
      <c r="G671" s="32"/>
      <c r="H671" s="146"/>
      <c r="I671" s="146"/>
      <c r="J671" s="146"/>
      <c r="K671" s="146"/>
      <c r="L671" s="146"/>
      <c r="M671" s="188"/>
      <c r="N671" s="244"/>
      <c r="O671" s="218"/>
      <c r="P671" s="146"/>
      <c r="Q671" s="146"/>
      <c r="R671" s="146"/>
      <c r="S671" s="146"/>
      <c r="T671" s="146"/>
      <c r="U671" s="146"/>
      <c r="V671" s="146"/>
      <c r="W671" s="146"/>
      <c r="X671" s="146"/>
      <c r="Y671" s="146"/>
      <c r="Z671" s="146"/>
      <c r="AA671" s="146">
        <v>-319308</v>
      </c>
      <c r="AB671" s="146">
        <v>-257223.44600000003</v>
      </c>
      <c r="AC671" s="146">
        <v>-279782.027</v>
      </c>
      <c r="AD671" s="146">
        <v>-325321.32799999998</v>
      </c>
      <c r="AE671" s="146">
        <v>-493053</v>
      </c>
      <c r="AF671" s="146">
        <v>-510677</v>
      </c>
      <c r="AG671" s="146">
        <v>-599440</v>
      </c>
      <c r="AH671" s="146">
        <v>-672360</v>
      </c>
      <c r="AI671" s="146">
        <v>-718582</v>
      </c>
      <c r="AJ671" s="146">
        <v>-738937</v>
      </c>
      <c r="AK671" s="146">
        <v>-789595</v>
      </c>
      <c r="AL671" s="146">
        <v>-877179.00000000012</v>
      </c>
      <c r="AM671" s="146">
        <v>-1177526</v>
      </c>
      <c r="AN671" s="32"/>
      <c r="AO671" s="32"/>
      <c r="AP671" s="32"/>
      <c r="AQ671" s="46" t="s">
        <v>577</v>
      </c>
      <c r="AR671" s="46" t="s">
        <v>557</v>
      </c>
      <c r="AS671" s="78"/>
      <c r="AT671" s="78"/>
    </row>
    <row r="672" spans="1:46" ht="9.9499999999999993" customHeight="1">
      <c r="A672" s="48">
        <v>666</v>
      </c>
      <c r="B672" s="152" t="s">
        <v>557</v>
      </c>
      <c r="C672" s="152" t="s">
        <v>578</v>
      </c>
      <c r="D672" s="32"/>
      <c r="E672" s="32"/>
      <c r="F672" s="32"/>
      <c r="G672" s="32"/>
      <c r="H672" s="146"/>
      <c r="I672" s="146"/>
      <c r="J672" s="146"/>
      <c r="K672" s="146"/>
      <c r="L672" s="146"/>
      <c r="M672" s="188"/>
      <c r="N672" s="244"/>
      <c r="O672" s="218"/>
      <c r="P672" s="146"/>
      <c r="Q672" s="146"/>
      <c r="R672" s="146"/>
      <c r="S672" s="146"/>
      <c r="T672" s="146"/>
      <c r="U672" s="146"/>
      <c r="V672" s="146"/>
      <c r="W672" s="146"/>
      <c r="X672" s="146"/>
      <c r="Y672" s="146"/>
      <c r="Z672" s="146"/>
      <c r="AA672" s="146">
        <v>-87014.937999999995</v>
      </c>
      <c r="AB672" s="146">
        <v>-105314.97199999999</v>
      </c>
      <c r="AC672" s="146">
        <v>-122191.035</v>
      </c>
      <c r="AD672" s="146">
        <v>-116111.224</v>
      </c>
      <c r="AE672" s="146">
        <v>-138486</v>
      </c>
      <c r="AF672" s="146">
        <v>-138084.99999999997</v>
      </c>
      <c r="AG672" s="146">
        <v>-137740</v>
      </c>
      <c r="AH672" s="146">
        <v>-134098.99999999997</v>
      </c>
      <c r="AI672" s="146">
        <v>-128404</v>
      </c>
      <c r="AJ672" s="146">
        <v>-138189.00000000003</v>
      </c>
      <c r="AK672" s="146">
        <v>-117449</v>
      </c>
      <c r="AL672" s="146">
        <v>-114582</v>
      </c>
      <c r="AM672" s="146">
        <v>-126189</v>
      </c>
      <c r="AN672" s="32"/>
      <c r="AO672" s="32"/>
      <c r="AP672" s="32"/>
      <c r="AQ672" s="46" t="s">
        <v>578</v>
      </c>
      <c r="AR672" s="46" t="s">
        <v>557</v>
      </c>
      <c r="AS672" s="78"/>
      <c r="AT672" s="78"/>
    </row>
    <row r="673" spans="1:46" ht="9.9499999999999993" customHeight="1">
      <c r="A673" s="48">
        <v>667</v>
      </c>
      <c r="B673" s="152" t="s">
        <v>557</v>
      </c>
      <c r="C673" s="152" t="s">
        <v>579</v>
      </c>
      <c r="D673" s="32"/>
      <c r="E673" s="32"/>
      <c r="F673" s="32"/>
      <c r="G673" s="32"/>
      <c r="H673" s="146"/>
      <c r="I673" s="146"/>
      <c r="J673" s="146"/>
      <c r="K673" s="146"/>
      <c r="L673" s="146"/>
      <c r="M673" s="188"/>
      <c r="N673" s="244"/>
      <c r="O673" s="218"/>
      <c r="P673" s="146"/>
      <c r="Q673" s="146"/>
      <c r="R673" s="146"/>
      <c r="S673" s="146"/>
      <c r="T673" s="146"/>
      <c r="U673" s="146"/>
      <c r="V673" s="146"/>
      <c r="W673" s="146"/>
      <c r="X673" s="146"/>
      <c r="Y673" s="146"/>
      <c r="Z673" s="146"/>
      <c r="AA673" s="146">
        <v>38957</v>
      </c>
      <c r="AB673" s="146">
        <v>62342</v>
      </c>
      <c r="AC673" s="146">
        <v>87608</v>
      </c>
      <c r="AD673" s="146">
        <v>165399</v>
      </c>
      <c r="AE673" s="146">
        <v>261127</v>
      </c>
      <c r="AF673" s="146">
        <v>447374</v>
      </c>
      <c r="AG673" s="146">
        <v>494489</v>
      </c>
      <c r="AH673" s="146">
        <v>520259</v>
      </c>
      <c r="AI673" s="146">
        <v>628339</v>
      </c>
      <c r="AJ673" s="146">
        <v>730014</v>
      </c>
      <c r="AK673" s="146">
        <v>806291</v>
      </c>
      <c r="AL673" s="146">
        <v>878429</v>
      </c>
      <c r="AM673" s="146">
        <v>982296</v>
      </c>
      <c r="AN673" s="32"/>
      <c r="AO673" s="32"/>
      <c r="AP673" s="32"/>
      <c r="AQ673" s="46" t="s">
        <v>579</v>
      </c>
      <c r="AR673" s="46" t="s">
        <v>557</v>
      </c>
      <c r="AS673" s="78"/>
      <c r="AT673" s="78"/>
    </row>
    <row r="674" spans="1:46" ht="9.9499999999999993" customHeight="1">
      <c r="A674" s="48">
        <v>668</v>
      </c>
      <c r="B674" s="152" t="s">
        <v>557</v>
      </c>
      <c r="C674" s="152" t="s">
        <v>580</v>
      </c>
      <c r="D674" s="32"/>
      <c r="E674" s="32"/>
      <c r="F674" s="32"/>
      <c r="G674" s="32"/>
      <c r="H674" s="146"/>
      <c r="I674" s="146"/>
      <c r="J674" s="146"/>
      <c r="K674" s="146"/>
      <c r="L674" s="146"/>
      <c r="M674" s="188"/>
      <c r="N674" s="244"/>
      <c r="O674" s="218"/>
      <c r="P674" s="146"/>
      <c r="Q674" s="146"/>
      <c r="R674" s="146"/>
      <c r="S674" s="146"/>
      <c r="T674" s="146"/>
      <c r="U674" s="146"/>
      <c r="V674" s="146"/>
      <c r="W674" s="146"/>
      <c r="X674" s="146"/>
      <c r="Y674" s="146"/>
      <c r="Z674" s="146"/>
      <c r="AA674" s="146">
        <v>65650.000000000015</v>
      </c>
      <c r="AB674" s="146">
        <v>93653.870999999999</v>
      </c>
      <c r="AC674" s="146">
        <v>139604.82199999996</v>
      </c>
      <c r="AD674" s="146">
        <v>206307.00099999999</v>
      </c>
      <c r="AE674" s="146">
        <v>421691</v>
      </c>
      <c r="AF674" s="146">
        <v>668777</v>
      </c>
      <c r="AG674" s="146">
        <v>733129</v>
      </c>
      <c r="AH674" s="146">
        <v>816821</v>
      </c>
      <c r="AI674" s="146">
        <v>922321.99999999988</v>
      </c>
      <c r="AJ674" s="146">
        <v>1193057</v>
      </c>
      <c r="AK674" s="146">
        <v>1371231</v>
      </c>
      <c r="AL674" s="146">
        <v>1427304.9999999998</v>
      </c>
      <c r="AM674" s="146">
        <v>1507086</v>
      </c>
      <c r="AN674" s="32"/>
      <c r="AO674" s="32"/>
      <c r="AP674" s="32"/>
      <c r="AQ674" s="46" t="s">
        <v>580</v>
      </c>
      <c r="AR674" s="46" t="s">
        <v>557</v>
      </c>
      <c r="AS674" s="78"/>
      <c r="AT674" s="78"/>
    </row>
    <row r="675" spans="1:46" ht="9.9499999999999993" customHeight="1">
      <c r="A675" s="48">
        <v>669</v>
      </c>
      <c r="B675" s="152" t="s">
        <v>557</v>
      </c>
      <c r="C675" s="152" t="s">
        <v>581</v>
      </c>
      <c r="D675" s="32"/>
      <c r="E675" s="32"/>
      <c r="F675" s="32"/>
      <c r="G675" s="32"/>
      <c r="H675" s="146"/>
      <c r="I675" s="146"/>
      <c r="J675" s="146"/>
      <c r="K675" s="146"/>
      <c r="L675" s="146"/>
      <c r="M675" s="188"/>
      <c r="N675" s="244"/>
      <c r="O675" s="218"/>
      <c r="P675" s="146"/>
      <c r="Q675" s="146"/>
      <c r="R675" s="146"/>
      <c r="S675" s="146"/>
      <c r="T675" s="146"/>
      <c r="U675" s="146"/>
      <c r="V675" s="146"/>
      <c r="W675" s="146"/>
      <c r="X675" s="146"/>
      <c r="Y675" s="146"/>
      <c r="Z675" s="146"/>
      <c r="AA675" s="146"/>
      <c r="AB675" s="146">
        <v>5579.4849999999997</v>
      </c>
      <c r="AC675" s="146">
        <v>8784.107</v>
      </c>
      <c r="AD675" s="146">
        <v>1531.164</v>
      </c>
      <c r="AE675" s="146">
        <v>14302.000000000002</v>
      </c>
      <c r="AF675" s="146">
        <v>38083.999999999993</v>
      </c>
      <c r="AG675" s="146">
        <v>50222</v>
      </c>
      <c r="AH675" s="146">
        <v>52847</v>
      </c>
      <c r="AI675" s="146">
        <v>64098</v>
      </c>
      <c r="AJ675" s="146">
        <v>72579</v>
      </c>
      <c r="AK675" s="146">
        <v>66199</v>
      </c>
      <c r="AL675" s="146">
        <v>72405.999999999985</v>
      </c>
      <c r="AM675" s="146">
        <v>82522</v>
      </c>
      <c r="AN675" s="32"/>
      <c r="AO675" s="32"/>
      <c r="AP675" s="32"/>
      <c r="AQ675" s="46" t="s">
        <v>581</v>
      </c>
      <c r="AR675" s="46" t="s">
        <v>557</v>
      </c>
      <c r="AS675" s="78"/>
      <c r="AT675" s="78"/>
    </row>
    <row r="676" spans="1:46" ht="9.9499999999999993" customHeight="1">
      <c r="A676" s="48">
        <v>670</v>
      </c>
      <c r="B676" s="152" t="s">
        <v>557</v>
      </c>
      <c r="C676" s="152" t="s">
        <v>582</v>
      </c>
      <c r="D676" s="32"/>
      <c r="E676" s="32"/>
      <c r="F676" s="32"/>
      <c r="G676" s="32"/>
      <c r="H676" s="146"/>
      <c r="I676" s="146"/>
      <c r="J676" s="146"/>
      <c r="K676" s="146"/>
      <c r="L676" s="146"/>
      <c r="M676" s="188"/>
      <c r="N676" s="244"/>
      <c r="O676" s="218"/>
      <c r="P676" s="146"/>
      <c r="Q676" s="146"/>
      <c r="R676" s="146"/>
      <c r="S676" s="146"/>
      <c r="T676" s="146"/>
      <c r="U676" s="146"/>
      <c r="V676" s="146"/>
      <c r="W676" s="146"/>
      <c r="X676" s="146"/>
      <c r="Y676" s="146">
        <v>81</v>
      </c>
      <c r="Z676" s="146"/>
      <c r="AA676" s="146">
        <v>-42524.084999999999</v>
      </c>
      <c r="AB676" s="146">
        <v>-71726.81700000001</v>
      </c>
      <c r="AC676" s="146">
        <v>-95772.752999999997</v>
      </c>
      <c r="AD676" s="146">
        <v>-170578.38400000002</v>
      </c>
      <c r="AE676" s="146">
        <v>-285890.99999999994</v>
      </c>
      <c r="AF676" s="146">
        <v>-521525</v>
      </c>
      <c r="AG676" s="146">
        <v>-567143</v>
      </c>
      <c r="AH676" s="146">
        <v>-638948</v>
      </c>
      <c r="AI676" s="146">
        <v>-708332</v>
      </c>
      <c r="AJ676" s="146">
        <v>-927559</v>
      </c>
      <c r="AK676" s="146">
        <v>-1020948</v>
      </c>
      <c r="AL676" s="146">
        <v>-1030012.9999999999</v>
      </c>
      <c r="AM676" s="146">
        <v>-1057543.0000000002</v>
      </c>
      <c r="AN676" s="32"/>
      <c r="AO676" s="32"/>
      <c r="AP676" s="32"/>
      <c r="AQ676" s="46" t="s">
        <v>582</v>
      </c>
      <c r="AR676" s="46" t="s">
        <v>557</v>
      </c>
      <c r="AS676" s="78"/>
      <c r="AT676" s="78"/>
    </row>
    <row r="677" spans="1:46" ht="9.9499999999999993" customHeight="1">
      <c r="A677" s="48">
        <v>671</v>
      </c>
      <c r="B677" s="152" t="s">
        <v>557</v>
      </c>
      <c r="C677" s="152" t="s">
        <v>583</v>
      </c>
      <c r="D677" s="32"/>
      <c r="E677" s="32"/>
      <c r="F677" s="32"/>
      <c r="G677" s="32"/>
      <c r="H677" s="146"/>
      <c r="I677" s="146"/>
      <c r="J677" s="146"/>
      <c r="K677" s="146"/>
      <c r="L677" s="146"/>
      <c r="M677" s="188"/>
      <c r="N677" s="244"/>
      <c r="O677" s="218"/>
      <c r="P677" s="146"/>
      <c r="Q677" s="146"/>
      <c r="R677" s="146"/>
      <c r="S677" s="146"/>
      <c r="T677" s="146"/>
      <c r="U677" s="146"/>
      <c r="V677" s="146"/>
      <c r="W677" s="146"/>
      <c r="X677" s="146"/>
      <c r="Y677" s="146"/>
      <c r="Z677" s="146"/>
      <c r="AA677" s="146">
        <v>-17900.849999999999</v>
      </c>
      <c r="AB677" s="146">
        <v>-12246.246999999998</v>
      </c>
      <c r="AC677" s="146">
        <v>-40850</v>
      </c>
      <c r="AD677" s="146">
        <v>-33974.423999999999</v>
      </c>
      <c r="AE677" s="146">
        <v>-110811.99999999999</v>
      </c>
      <c r="AF677" s="146">
        <v>-135310.99999999997</v>
      </c>
      <c r="AG677" s="146">
        <v>-151090</v>
      </c>
      <c r="AH677" s="146">
        <v>-165699</v>
      </c>
      <c r="AI677" s="146">
        <v>-209289</v>
      </c>
      <c r="AJ677" s="146">
        <v>-270811.00000000006</v>
      </c>
      <c r="AK677" s="146">
        <v>-341387</v>
      </c>
      <c r="AL677" s="146">
        <v>-388662</v>
      </c>
      <c r="AM677" s="146">
        <v>-436241</v>
      </c>
      <c r="AN677" s="32"/>
      <c r="AO677" s="32"/>
      <c r="AP677" s="32"/>
      <c r="AQ677" s="46" t="s">
        <v>583</v>
      </c>
      <c r="AR677" s="46" t="s">
        <v>557</v>
      </c>
      <c r="AS677" s="78"/>
      <c r="AT677" s="78"/>
    </row>
    <row r="678" spans="1:46" ht="9.9499999999999993" customHeight="1">
      <c r="A678" s="48">
        <v>672</v>
      </c>
      <c r="B678" s="152" t="s">
        <v>557</v>
      </c>
      <c r="C678" s="152" t="s">
        <v>584</v>
      </c>
      <c r="D678" s="32"/>
      <c r="E678" s="32"/>
      <c r="F678" s="32"/>
      <c r="G678" s="32"/>
      <c r="H678" s="146"/>
      <c r="I678" s="146"/>
      <c r="J678" s="146"/>
      <c r="K678" s="146"/>
      <c r="L678" s="146"/>
      <c r="M678" s="188"/>
      <c r="N678" s="244"/>
      <c r="O678" s="218"/>
      <c r="P678" s="146"/>
      <c r="Q678" s="146"/>
      <c r="R678" s="146"/>
      <c r="S678" s="146"/>
      <c r="T678" s="146"/>
      <c r="U678" s="146"/>
      <c r="V678" s="146"/>
      <c r="W678" s="146"/>
      <c r="X678" s="146"/>
      <c r="Y678" s="146"/>
      <c r="Z678" s="146"/>
      <c r="AA678" s="146">
        <v>-5225</v>
      </c>
      <c r="AB678" s="146">
        <v>-15259.352000000001</v>
      </c>
      <c r="AC678" s="146">
        <v>-11757.446</v>
      </c>
      <c r="AD678" s="146">
        <v>-17064.932999999997</v>
      </c>
      <c r="AE678" s="146">
        <v>-39291.000000000007</v>
      </c>
      <c r="AF678" s="146">
        <v>-50027</v>
      </c>
      <c r="AG678" s="146">
        <v>-65119</v>
      </c>
      <c r="AH678" s="146">
        <v>-64908</v>
      </c>
      <c r="AI678" s="146">
        <v>-68725</v>
      </c>
      <c r="AJ678" s="146">
        <v>-66945.000000000015</v>
      </c>
      <c r="AK678" s="146">
        <v>-75097.000000000015</v>
      </c>
      <c r="AL678" s="146">
        <v>-80647</v>
      </c>
      <c r="AM678" s="146">
        <v>-95669.000000000015</v>
      </c>
      <c r="AN678" s="32"/>
      <c r="AO678" s="32"/>
      <c r="AP678" s="32"/>
      <c r="AQ678" s="46" t="s">
        <v>584</v>
      </c>
      <c r="AR678" s="46" t="s">
        <v>557</v>
      </c>
      <c r="AS678" s="78"/>
      <c r="AT678" s="78"/>
    </row>
    <row r="679" spans="1:46" ht="9.9499999999999993" customHeight="1">
      <c r="A679" s="48">
        <v>673</v>
      </c>
      <c r="B679" s="152" t="s">
        <v>558</v>
      </c>
      <c r="C679" s="152" t="s">
        <v>585</v>
      </c>
      <c r="D679" s="32"/>
      <c r="E679" s="32"/>
      <c r="F679" s="32"/>
      <c r="G679" s="32"/>
      <c r="H679" s="146"/>
      <c r="I679" s="146"/>
      <c r="J679" s="146"/>
      <c r="K679" s="146"/>
      <c r="L679" s="146"/>
      <c r="M679" s="188"/>
      <c r="N679" s="244"/>
      <c r="O679" s="218"/>
      <c r="P679" s="146"/>
      <c r="Q679" s="146"/>
      <c r="R679" s="146"/>
      <c r="S679" s="146"/>
      <c r="T679" s="146"/>
      <c r="U679" s="146"/>
      <c r="V679" s="146"/>
      <c r="W679" s="146"/>
      <c r="X679" s="146"/>
      <c r="Y679" s="146"/>
      <c r="Z679" s="146">
        <v>6816</v>
      </c>
      <c r="AA679" s="146">
        <v>9200</v>
      </c>
      <c r="AB679" s="146">
        <v>10024</v>
      </c>
      <c r="AC679" s="146">
        <v>1890</v>
      </c>
      <c r="AD679" s="146">
        <v>0</v>
      </c>
      <c r="AE679" s="146">
        <v>0</v>
      </c>
      <c r="AF679" s="146">
        <v>0</v>
      </c>
      <c r="AG679" s="146">
        <v>0</v>
      </c>
      <c r="AH679" s="146"/>
      <c r="AI679" s="146"/>
      <c r="AJ679" s="146"/>
      <c r="AK679" s="146"/>
      <c r="AL679" s="146"/>
      <c r="AM679" s="146"/>
      <c r="AN679" s="32"/>
      <c r="AO679" s="32"/>
      <c r="AP679" s="32"/>
      <c r="AQ679" s="46" t="s">
        <v>585</v>
      </c>
      <c r="AR679" s="46" t="s">
        <v>558</v>
      </c>
      <c r="AS679" s="78"/>
      <c r="AT679" s="78"/>
    </row>
    <row r="680" spans="1:46" ht="9.9499999999999993" customHeight="1">
      <c r="A680" s="48">
        <v>674</v>
      </c>
      <c r="B680" s="152" t="s">
        <v>558</v>
      </c>
      <c r="C680" s="152" t="s">
        <v>586</v>
      </c>
      <c r="D680" s="32"/>
      <c r="E680" s="32"/>
      <c r="F680" s="32"/>
      <c r="G680" s="32"/>
      <c r="H680" s="146"/>
      <c r="I680" s="146"/>
      <c r="J680" s="146"/>
      <c r="K680" s="146"/>
      <c r="L680" s="146"/>
      <c r="M680" s="188"/>
      <c r="N680" s="244"/>
      <c r="O680" s="218"/>
      <c r="P680" s="146"/>
      <c r="Q680" s="146"/>
      <c r="R680" s="146"/>
      <c r="S680" s="146"/>
      <c r="T680" s="146"/>
      <c r="U680" s="146"/>
      <c r="V680" s="146"/>
      <c r="W680" s="146"/>
      <c r="X680" s="146"/>
      <c r="Y680" s="146"/>
      <c r="Z680" s="146">
        <v>3015.23</v>
      </c>
      <c r="AA680" s="146">
        <v>3391.96</v>
      </c>
      <c r="AB680" s="146">
        <v>3641.69</v>
      </c>
      <c r="AC680" s="146">
        <v>588</v>
      </c>
      <c r="AD680" s="146">
        <v>0</v>
      </c>
      <c r="AE680" s="146">
        <v>0</v>
      </c>
      <c r="AF680" s="146">
        <v>0</v>
      </c>
      <c r="AG680" s="146">
        <v>0</v>
      </c>
      <c r="AH680" s="146"/>
      <c r="AI680" s="146"/>
      <c r="AJ680" s="146"/>
      <c r="AK680" s="146"/>
      <c r="AL680" s="146"/>
      <c r="AM680" s="146"/>
      <c r="AN680" s="32"/>
      <c r="AO680" s="32"/>
      <c r="AP680" s="32"/>
      <c r="AQ680" s="46" t="s">
        <v>586</v>
      </c>
      <c r="AR680" s="46" t="s">
        <v>558</v>
      </c>
      <c r="AS680" s="78"/>
      <c r="AT680" s="78"/>
    </row>
    <row r="681" spans="1:46" ht="9.9499999999999993" customHeight="1">
      <c r="A681" s="48">
        <v>675</v>
      </c>
      <c r="B681" s="152" t="s">
        <v>558</v>
      </c>
      <c r="C681" s="152" t="s">
        <v>587</v>
      </c>
      <c r="D681" s="32"/>
      <c r="E681" s="32"/>
      <c r="F681" s="32"/>
      <c r="G681" s="32"/>
      <c r="H681" s="146"/>
      <c r="I681" s="146"/>
      <c r="J681" s="146"/>
      <c r="K681" s="146"/>
      <c r="L681" s="146"/>
      <c r="M681" s="188"/>
      <c r="N681" s="244"/>
      <c r="O681" s="218"/>
      <c r="P681" s="146"/>
      <c r="Q681" s="146"/>
      <c r="R681" s="146"/>
      <c r="S681" s="146"/>
      <c r="T681" s="146"/>
      <c r="U681" s="146"/>
      <c r="V681" s="146"/>
      <c r="W681" s="146"/>
      <c r="X681" s="146"/>
      <c r="Y681" s="146"/>
      <c r="Z681" s="146"/>
      <c r="AA681" s="146">
        <v>560.87</v>
      </c>
      <c r="AB681" s="146">
        <v>636.70000000000005</v>
      </c>
      <c r="AC681" s="146">
        <v>332</v>
      </c>
      <c r="AD681" s="146">
        <v>337</v>
      </c>
      <c r="AE681" s="146">
        <v>51.81</v>
      </c>
      <c r="AF681" s="146">
        <v>27.7</v>
      </c>
      <c r="AG681" s="146">
        <v>27.7</v>
      </c>
      <c r="AH681" s="146"/>
      <c r="AI681" s="146"/>
      <c r="AJ681" s="146"/>
      <c r="AK681" s="146"/>
      <c r="AL681" s="146"/>
      <c r="AM681" s="146"/>
      <c r="AN681" s="32"/>
      <c r="AO681" s="32"/>
      <c r="AP681" s="32"/>
      <c r="AQ681" s="46" t="s">
        <v>587</v>
      </c>
      <c r="AR681" s="46" t="s">
        <v>558</v>
      </c>
      <c r="AS681" s="78"/>
      <c r="AT681" s="78"/>
    </row>
    <row r="682" spans="1:46" ht="9.9499999999999993" customHeight="1">
      <c r="A682" s="48">
        <v>676</v>
      </c>
      <c r="B682" s="152" t="s">
        <v>558</v>
      </c>
      <c r="C682" s="159" t="s">
        <v>588</v>
      </c>
      <c r="D682" s="32"/>
      <c r="E682" s="32"/>
      <c r="F682" s="32"/>
      <c r="G682" s="32"/>
      <c r="H682" s="146"/>
      <c r="I682" s="146"/>
      <c r="J682" s="146"/>
      <c r="K682" s="146"/>
      <c r="L682" s="146"/>
      <c r="M682" s="188"/>
      <c r="N682" s="244"/>
      <c r="O682" s="218"/>
      <c r="P682" s="146"/>
      <c r="Q682" s="146"/>
      <c r="R682" s="146"/>
      <c r="S682" s="146"/>
      <c r="T682" s="146"/>
      <c r="U682" s="146"/>
      <c r="V682" s="146"/>
      <c r="W682" s="146"/>
      <c r="X682" s="146"/>
      <c r="Y682" s="146"/>
      <c r="Z682" s="146">
        <v>-1392.28</v>
      </c>
      <c r="AA682" s="146">
        <v>-2120.59</v>
      </c>
      <c r="AB682" s="146">
        <v>-2539.9899999999998</v>
      </c>
      <c r="AC682" s="146">
        <v>-390</v>
      </c>
      <c r="AD682" s="146">
        <v>-107</v>
      </c>
      <c r="AE682" s="146">
        <v>-15.91</v>
      </c>
      <c r="AF682" s="146">
        <v>0</v>
      </c>
      <c r="AG682" s="146">
        <v>-23.5</v>
      </c>
      <c r="AH682" s="146"/>
      <c r="AI682" s="146"/>
      <c r="AJ682" s="146"/>
      <c r="AK682" s="146"/>
      <c r="AL682" s="146"/>
      <c r="AM682" s="146"/>
      <c r="AN682" s="32"/>
      <c r="AO682" s="32"/>
      <c r="AP682" s="32"/>
      <c r="AQ682" s="46" t="s">
        <v>588</v>
      </c>
      <c r="AR682" s="46" t="s">
        <v>558</v>
      </c>
      <c r="AS682" s="78"/>
      <c r="AT682" s="78"/>
    </row>
    <row r="683" spans="1:46" ht="9.9499999999999993" customHeight="1">
      <c r="A683" s="48">
        <v>677</v>
      </c>
      <c r="B683" s="152" t="s">
        <v>558</v>
      </c>
      <c r="C683" s="152" t="s">
        <v>589</v>
      </c>
      <c r="D683" s="32"/>
      <c r="E683" s="32"/>
      <c r="F683" s="32"/>
      <c r="G683" s="32"/>
      <c r="H683" s="146"/>
      <c r="I683" s="146"/>
      <c r="J683" s="146"/>
      <c r="K683" s="146"/>
      <c r="L683" s="146"/>
      <c r="M683" s="188"/>
      <c r="N683" s="244"/>
      <c r="O683" s="218"/>
      <c r="P683" s="146"/>
      <c r="Q683" s="146"/>
      <c r="R683" s="146"/>
      <c r="S683" s="146"/>
      <c r="T683" s="146"/>
      <c r="U683" s="146"/>
      <c r="V683" s="146"/>
      <c r="W683" s="146"/>
      <c r="X683" s="146"/>
      <c r="Y683" s="146"/>
      <c r="Z683" s="146">
        <v>-668.89</v>
      </c>
      <c r="AA683" s="146">
        <v>-1195.54</v>
      </c>
      <c r="AB683" s="146">
        <v>-1406.33</v>
      </c>
      <c r="AC683" s="146">
        <v>-194</v>
      </c>
      <c r="AD683" s="146">
        <v>-180</v>
      </c>
      <c r="AE683" s="146">
        <v>-8.1999999999999993</v>
      </c>
      <c r="AF683" s="146">
        <v>0</v>
      </c>
      <c r="AG683" s="146">
        <v>-4.2</v>
      </c>
      <c r="AH683" s="146"/>
      <c r="AI683" s="146"/>
      <c r="AJ683" s="146"/>
      <c r="AK683" s="146"/>
      <c r="AL683" s="146"/>
      <c r="AM683" s="146"/>
      <c r="AN683" s="32"/>
      <c r="AO683" s="32"/>
      <c r="AP683" s="32"/>
      <c r="AQ683" s="46" t="s">
        <v>589</v>
      </c>
      <c r="AR683" s="46" t="s">
        <v>558</v>
      </c>
      <c r="AS683" s="78"/>
      <c r="AT683" s="78"/>
    </row>
    <row r="684" spans="1:46" ht="9.9499999999999993" customHeight="1">
      <c r="A684" s="48">
        <v>678</v>
      </c>
      <c r="B684" s="152" t="s">
        <v>558</v>
      </c>
      <c r="C684" s="152" t="s">
        <v>590</v>
      </c>
      <c r="D684" s="32"/>
      <c r="E684" s="32"/>
      <c r="F684" s="32"/>
      <c r="G684" s="32"/>
      <c r="H684" s="146"/>
      <c r="I684" s="146"/>
      <c r="J684" s="146"/>
      <c r="K684" s="146"/>
      <c r="L684" s="146"/>
      <c r="M684" s="188"/>
      <c r="N684" s="244"/>
      <c r="O684" s="218"/>
      <c r="P684" s="146"/>
      <c r="Q684" s="146"/>
      <c r="R684" s="146"/>
      <c r="S684" s="146"/>
      <c r="T684" s="146"/>
      <c r="U684" s="146"/>
      <c r="V684" s="146"/>
      <c r="W684" s="146"/>
      <c r="X684" s="146"/>
      <c r="Y684" s="146"/>
      <c r="Z684" s="146">
        <v>-954.06</v>
      </c>
      <c r="AA684" s="146">
        <v>-636.70000000000005</v>
      </c>
      <c r="AB684" s="146">
        <v>-332.07</v>
      </c>
      <c r="AC684" s="146">
        <v>-337</v>
      </c>
      <c r="AD684" s="146">
        <v>-50</v>
      </c>
      <c r="AE684" s="146">
        <v>-27.7</v>
      </c>
      <c r="AF684" s="146">
        <v>-27.7</v>
      </c>
      <c r="AG684" s="146">
        <v>0</v>
      </c>
      <c r="AH684" s="146"/>
      <c r="AI684" s="146"/>
      <c r="AJ684" s="146"/>
      <c r="AK684" s="146"/>
      <c r="AL684" s="146"/>
      <c r="AM684" s="146"/>
      <c r="AN684" s="32"/>
      <c r="AO684" s="32"/>
      <c r="AP684" s="32"/>
      <c r="AQ684" s="46" t="s">
        <v>590</v>
      </c>
      <c r="AR684" s="46" t="s">
        <v>558</v>
      </c>
      <c r="AS684" s="78"/>
      <c r="AT684" s="78"/>
    </row>
    <row r="685" spans="1:46" ht="9.9499999999999993" customHeight="1">
      <c r="A685" s="48">
        <v>679</v>
      </c>
      <c r="B685" s="152" t="s">
        <v>558</v>
      </c>
      <c r="C685" s="152" t="s">
        <v>591</v>
      </c>
      <c r="D685" s="32"/>
      <c r="E685" s="32"/>
      <c r="F685" s="32"/>
      <c r="G685" s="32"/>
      <c r="H685" s="146"/>
      <c r="I685" s="146"/>
      <c r="J685" s="146"/>
      <c r="K685" s="146"/>
      <c r="L685" s="146"/>
      <c r="M685" s="188"/>
      <c r="N685" s="244"/>
      <c r="O685" s="218"/>
      <c r="P685" s="146"/>
      <c r="Q685" s="146"/>
      <c r="R685" s="146"/>
      <c r="S685" s="146"/>
      <c r="T685" s="146"/>
      <c r="U685" s="146"/>
      <c r="V685" s="146"/>
      <c r="W685" s="146"/>
      <c r="X685" s="146"/>
      <c r="Y685" s="146"/>
      <c r="Z685" s="146">
        <v>2585</v>
      </c>
      <c r="AA685" s="146">
        <v>5551</v>
      </c>
      <c r="AB685" s="146">
        <v>7169</v>
      </c>
      <c r="AC685" s="146">
        <v>2276</v>
      </c>
      <c r="AD685" s="146">
        <v>0</v>
      </c>
      <c r="AE685" s="146">
        <v>0</v>
      </c>
      <c r="AF685" s="146">
        <v>0</v>
      </c>
      <c r="AG685" s="146">
        <v>0</v>
      </c>
      <c r="AH685" s="146"/>
      <c r="AI685" s="146"/>
      <c r="AJ685" s="146"/>
      <c r="AK685" s="146"/>
      <c r="AL685" s="146"/>
      <c r="AM685" s="146"/>
      <c r="AN685" s="32"/>
      <c r="AO685" s="32"/>
      <c r="AP685" s="32"/>
      <c r="AQ685" s="46" t="s">
        <v>591</v>
      </c>
      <c r="AR685" s="46" t="s">
        <v>558</v>
      </c>
      <c r="AS685" s="78"/>
      <c r="AT685" s="78"/>
    </row>
    <row r="686" spans="1:46" ht="9.9499999999999993" customHeight="1">
      <c r="A686" s="48">
        <v>680</v>
      </c>
      <c r="B686" s="152" t="s">
        <v>558</v>
      </c>
      <c r="C686" s="152" t="s">
        <v>592</v>
      </c>
      <c r="D686" s="32"/>
      <c r="E686" s="32"/>
      <c r="F686" s="32"/>
      <c r="G686" s="32"/>
      <c r="H686" s="146"/>
      <c r="I686" s="146"/>
      <c r="J686" s="146"/>
      <c r="K686" s="146"/>
      <c r="L686" s="146"/>
      <c r="M686" s="188"/>
      <c r="N686" s="244"/>
      <c r="O686" s="218"/>
      <c r="P686" s="146"/>
      <c r="Q686" s="146"/>
      <c r="R686" s="146"/>
      <c r="S686" s="146"/>
      <c r="T686" s="146"/>
      <c r="U686" s="146"/>
      <c r="V686" s="146"/>
      <c r="W686" s="146"/>
      <c r="X686" s="146"/>
      <c r="Y686" s="146"/>
      <c r="Z686" s="146">
        <v>1073.7</v>
      </c>
      <c r="AA686" s="146">
        <v>2175.36</v>
      </c>
      <c r="AB686" s="146">
        <v>2350.9</v>
      </c>
      <c r="AC686" s="146">
        <v>750</v>
      </c>
      <c r="AD686" s="146">
        <v>0</v>
      </c>
      <c r="AE686" s="146">
        <v>0</v>
      </c>
      <c r="AF686" s="146">
        <v>0</v>
      </c>
      <c r="AG686" s="146">
        <v>0</v>
      </c>
      <c r="AH686" s="146"/>
      <c r="AI686" s="146"/>
      <c r="AJ686" s="146"/>
      <c r="AK686" s="146"/>
      <c r="AL686" s="146"/>
      <c r="AM686" s="146"/>
      <c r="AN686" s="32"/>
      <c r="AO686" s="32"/>
      <c r="AP686" s="32"/>
      <c r="AQ686" s="46" t="s">
        <v>592</v>
      </c>
      <c r="AR686" s="46" t="s">
        <v>558</v>
      </c>
      <c r="AS686" s="78"/>
      <c r="AT686" s="78"/>
    </row>
    <row r="687" spans="1:46" ht="9.9499999999999993" customHeight="1">
      <c r="A687" s="48">
        <v>681</v>
      </c>
      <c r="B687" s="152" t="s">
        <v>558</v>
      </c>
      <c r="C687" s="152" t="s">
        <v>593</v>
      </c>
      <c r="D687" s="32"/>
      <c r="E687" s="32"/>
      <c r="F687" s="32"/>
      <c r="G687" s="32"/>
      <c r="H687" s="146"/>
      <c r="I687" s="146"/>
      <c r="J687" s="146"/>
      <c r="K687" s="146"/>
      <c r="L687" s="146"/>
      <c r="M687" s="188"/>
      <c r="N687" s="244"/>
      <c r="O687" s="218"/>
      <c r="P687" s="146"/>
      <c r="Q687" s="146"/>
      <c r="R687" s="146"/>
      <c r="S687" s="146"/>
      <c r="T687" s="146"/>
      <c r="U687" s="146"/>
      <c r="V687" s="146"/>
      <c r="W687" s="146"/>
      <c r="X687" s="146"/>
      <c r="Y687" s="146"/>
      <c r="Z687" s="146"/>
      <c r="AA687" s="146">
        <v>262.76</v>
      </c>
      <c r="AB687" s="146">
        <v>483.96</v>
      </c>
      <c r="AC687" s="146">
        <v>250</v>
      </c>
      <c r="AD687" s="146">
        <v>223</v>
      </c>
      <c r="AE687" s="146">
        <v>21.84</v>
      </c>
      <c r="AF687" s="146">
        <v>8.6999999999999993</v>
      </c>
      <c r="AG687" s="146">
        <v>8.6999999999999993</v>
      </c>
      <c r="AH687" s="146"/>
      <c r="AI687" s="146"/>
      <c r="AJ687" s="146"/>
      <c r="AK687" s="146"/>
      <c r="AL687" s="146"/>
      <c r="AM687" s="146"/>
      <c r="AN687" s="32"/>
      <c r="AO687" s="32"/>
      <c r="AP687" s="32"/>
      <c r="AQ687" s="46" t="s">
        <v>593</v>
      </c>
      <c r="AR687" s="46" t="s">
        <v>558</v>
      </c>
      <c r="AS687" s="78"/>
      <c r="AT687" s="78"/>
    </row>
    <row r="688" spans="1:46" ht="9.9499999999999993" customHeight="1">
      <c r="A688" s="48">
        <v>682</v>
      </c>
      <c r="B688" s="152" t="s">
        <v>558</v>
      </c>
      <c r="C688" s="262" t="s">
        <v>594</v>
      </c>
      <c r="D688" s="32"/>
      <c r="E688" s="32"/>
      <c r="F688" s="32"/>
      <c r="G688" s="32"/>
      <c r="H688" s="146"/>
      <c r="I688" s="146"/>
      <c r="J688" s="146"/>
      <c r="K688" s="146"/>
      <c r="L688" s="146"/>
      <c r="M688" s="188"/>
      <c r="N688" s="244"/>
      <c r="O688" s="218"/>
      <c r="P688" s="146"/>
      <c r="Q688" s="146"/>
      <c r="R688" s="146"/>
      <c r="S688" s="146"/>
      <c r="T688" s="146"/>
      <c r="U688" s="146"/>
      <c r="V688" s="146"/>
      <c r="W688" s="146"/>
      <c r="X688" s="146"/>
      <c r="Y688" s="146"/>
      <c r="Z688" s="146">
        <v>-592.30999999999995</v>
      </c>
      <c r="AA688" s="146">
        <v>-1443.02</v>
      </c>
      <c r="AB688" s="146">
        <v>-1949.31</v>
      </c>
      <c r="AC688" s="146">
        <v>-442</v>
      </c>
      <c r="AD688" s="146">
        <v>-86</v>
      </c>
      <c r="AE688" s="146">
        <v>-8.6999999999999993</v>
      </c>
      <c r="AF688" s="146">
        <v>0</v>
      </c>
      <c r="AG688" s="146">
        <v>-6.9</v>
      </c>
      <c r="AH688" s="146"/>
      <c r="AI688" s="146"/>
      <c r="AJ688" s="146"/>
      <c r="AK688" s="146"/>
      <c r="AL688" s="146"/>
      <c r="AM688" s="146"/>
      <c r="AN688" s="32"/>
      <c r="AO688" s="32"/>
      <c r="AP688" s="32"/>
      <c r="AQ688" s="46" t="s">
        <v>594</v>
      </c>
      <c r="AR688" s="46" t="s">
        <v>558</v>
      </c>
      <c r="AS688" s="78"/>
      <c r="AT688" s="78"/>
    </row>
    <row r="689" spans="1:46" ht="9.9499999999999993" customHeight="1">
      <c r="A689" s="48">
        <v>683</v>
      </c>
      <c r="B689" s="152" t="s">
        <v>558</v>
      </c>
      <c r="C689" s="152" t="s">
        <v>595</v>
      </c>
      <c r="D689" s="32"/>
      <c r="E689" s="32"/>
      <c r="F689" s="32"/>
      <c r="G689" s="32"/>
      <c r="H689" s="146"/>
      <c r="I689" s="146"/>
      <c r="J689" s="146"/>
      <c r="K689" s="146"/>
      <c r="L689" s="146"/>
      <c r="M689" s="188"/>
      <c r="N689" s="244"/>
      <c r="O689" s="218"/>
      <c r="P689" s="146"/>
      <c r="Q689" s="146"/>
      <c r="R689" s="146"/>
      <c r="S689" s="146"/>
      <c r="T689" s="146"/>
      <c r="U689" s="146"/>
      <c r="V689" s="146"/>
      <c r="W689" s="146"/>
      <c r="X689" s="146"/>
      <c r="Y689" s="146"/>
      <c r="Z689" s="146">
        <v>-181.45</v>
      </c>
      <c r="AA689" s="146">
        <v>-511.14</v>
      </c>
      <c r="AB689" s="146">
        <v>-635.30999999999995</v>
      </c>
      <c r="AC689" s="146">
        <v>-335</v>
      </c>
      <c r="AD689" s="146">
        <v>-115</v>
      </c>
      <c r="AE689" s="146">
        <v>-4.4400000000000004</v>
      </c>
      <c r="AF689" s="146">
        <v>0</v>
      </c>
      <c r="AG689" s="146">
        <v>-1.8</v>
      </c>
      <c r="AH689" s="146"/>
      <c r="AI689" s="146"/>
      <c r="AJ689" s="146"/>
      <c r="AK689" s="146"/>
      <c r="AL689" s="146"/>
      <c r="AM689" s="146"/>
      <c r="AN689" s="32"/>
      <c r="AO689" s="32"/>
      <c r="AP689" s="32"/>
      <c r="AQ689" s="46" t="s">
        <v>595</v>
      </c>
      <c r="AR689" s="46" t="s">
        <v>558</v>
      </c>
      <c r="AS689" s="78"/>
      <c r="AT689" s="78"/>
    </row>
    <row r="690" spans="1:46" ht="9.9499999999999993" customHeight="1">
      <c r="A690" s="48">
        <v>684</v>
      </c>
      <c r="B690" s="152" t="s">
        <v>558</v>
      </c>
      <c r="C690" s="152" t="s">
        <v>596</v>
      </c>
      <c r="D690" s="32"/>
      <c r="E690" s="32"/>
      <c r="F690" s="32"/>
      <c r="G690" s="32"/>
      <c r="H690" s="146"/>
      <c r="I690" s="146"/>
      <c r="J690" s="146"/>
      <c r="K690" s="146"/>
      <c r="L690" s="146"/>
      <c r="M690" s="188"/>
      <c r="N690" s="244"/>
      <c r="O690" s="218"/>
      <c r="P690" s="146"/>
      <c r="Q690" s="146"/>
      <c r="R690" s="146"/>
      <c r="S690" s="146"/>
      <c r="T690" s="146"/>
      <c r="U690" s="146"/>
      <c r="V690" s="146"/>
      <c r="W690" s="146"/>
      <c r="X690" s="146"/>
      <c r="Y690" s="146"/>
      <c r="Z690" s="146">
        <v>-299.95</v>
      </c>
      <c r="AA690" s="146">
        <v>-483.96</v>
      </c>
      <c r="AB690" s="146">
        <v>-250.24</v>
      </c>
      <c r="AC690" s="146">
        <v>-223</v>
      </c>
      <c r="AD690" s="146">
        <v>-22</v>
      </c>
      <c r="AE690" s="146">
        <v>-8.6999999999999993</v>
      </c>
      <c r="AF690" s="146">
        <v>-8.6999999999999993</v>
      </c>
      <c r="AG690" s="146">
        <v>0</v>
      </c>
      <c r="AH690" s="146"/>
      <c r="AI690" s="146"/>
      <c r="AJ690" s="146"/>
      <c r="AK690" s="146"/>
      <c r="AL690" s="146"/>
      <c r="AM690" s="146"/>
      <c r="AN690" s="32"/>
      <c r="AO690" s="32"/>
      <c r="AP690" s="32"/>
      <c r="AQ690" s="46" t="s">
        <v>596</v>
      </c>
      <c r="AR690" s="46" t="s">
        <v>558</v>
      </c>
      <c r="AS690" s="78"/>
      <c r="AT690" s="78"/>
    </row>
    <row r="691" spans="1:46" ht="9.9499999999999993" customHeight="1">
      <c r="A691" s="48">
        <v>685</v>
      </c>
      <c r="B691" s="152" t="s">
        <v>557</v>
      </c>
      <c r="C691" s="152" t="s">
        <v>585</v>
      </c>
      <c r="D691" s="32"/>
      <c r="E691" s="32"/>
      <c r="F691" s="32"/>
      <c r="G691" s="32"/>
      <c r="H691" s="146"/>
      <c r="I691" s="146"/>
      <c r="J691" s="146"/>
      <c r="K691" s="146"/>
      <c r="L691" s="146"/>
      <c r="M691" s="188"/>
      <c r="N691" s="244"/>
      <c r="O691" s="218"/>
      <c r="P691" s="146"/>
      <c r="Q691" s="146"/>
      <c r="R691" s="146"/>
      <c r="S691" s="146"/>
      <c r="T691" s="146"/>
      <c r="U691" s="146"/>
      <c r="V691" s="146"/>
      <c r="W691" s="146"/>
      <c r="X691" s="146"/>
      <c r="Y691" s="146"/>
      <c r="Z691" s="146">
        <v>711416</v>
      </c>
      <c r="AA691" s="146">
        <v>1141422</v>
      </c>
      <c r="AB691" s="146">
        <v>840010</v>
      </c>
      <c r="AC691" s="146">
        <v>45048</v>
      </c>
      <c r="AD691" s="146">
        <v>9310</v>
      </c>
      <c r="AE691" s="146">
        <v>90</v>
      </c>
      <c r="AF691" s="146">
        <v>26</v>
      </c>
      <c r="AG691" s="160">
        <v>6</v>
      </c>
      <c r="AH691" s="146">
        <v>2</v>
      </c>
      <c r="AI691" s="146">
        <v>3</v>
      </c>
      <c r="AJ691" s="146">
        <v>2</v>
      </c>
      <c r="AK691" s="146">
        <v>0</v>
      </c>
      <c r="AL691" s="146">
        <v>0</v>
      </c>
      <c r="AM691" s="146"/>
      <c r="AN691" s="32"/>
      <c r="AO691" s="32"/>
      <c r="AP691" s="32"/>
      <c r="AQ691" s="46" t="s">
        <v>585</v>
      </c>
      <c r="AR691" s="46" t="s">
        <v>557</v>
      </c>
      <c r="AS691" s="78"/>
      <c r="AT691" s="78"/>
    </row>
    <row r="692" spans="1:46" ht="9.9499999999999993" customHeight="1">
      <c r="A692" s="48">
        <v>686</v>
      </c>
      <c r="B692" s="152" t="s">
        <v>557</v>
      </c>
      <c r="C692" s="152" t="s">
        <v>586</v>
      </c>
      <c r="D692" s="32"/>
      <c r="E692" s="32"/>
      <c r="F692" s="32"/>
      <c r="G692" s="32"/>
      <c r="H692" s="146"/>
      <c r="I692" s="146"/>
      <c r="J692" s="146"/>
      <c r="K692" s="146"/>
      <c r="L692" s="146"/>
      <c r="M692" s="188"/>
      <c r="N692" s="244"/>
      <c r="O692" s="218"/>
      <c r="P692" s="146"/>
      <c r="Q692" s="146"/>
      <c r="R692" s="146"/>
      <c r="S692" s="146"/>
      <c r="T692" s="146"/>
      <c r="U692" s="146"/>
      <c r="V692" s="146"/>
      <c r="W692" s="146"/>
      <c r="X692" s="146"/>
      <c r="Y692" s="146"/>
      <c r="Z692" s="146">
        <v>282614</v>
      </c>
      <c r="AA692" s="146">
        <v>415168.61</v>
      </c>
      <c r="AB692" s="146">
        <v>317234.29200000002</v>
      </c>
      <c r="AC692" s="146">
        <v>12138</v>
      </c>
      <c r="AD692" s="146">
        <v>2921</v>
      </c>
      <c r="AE692" s="146">
        <v>47</v>
      </c>
      <c r="AF692" s="146">
        <v>8</v>
      </c>
      <c r="AG692" s="160">
        <v>4</v>
      </c>
      <c r="AH692" s="146">
        <v>3</v>
      </c>
      <c r="AI692" s="146">
        <v>2</v>
      </c>
      <c r="AJ692" s="146">
        <v>1</v>
      </c>
      <c r="AK692" s="146">
        <v>0</v>
      </c>
      <c r="AL692" s="146">
        <v>0</v>
      </c>
      <c r="AM692" s="146"/>
      <c r="AN692" s="32"/>
      <c r="AO692" s="32"/>
      <c r="AP692" s="32"/>
      <c r="AQ692" s="46" t="s">
        <v>586</v>
      </c>
      <c r="AR692" s="46" t="s">
        <v>557</v>
      </c>
      <c r="AS692" s="78"/>
      <c r="AT692" s="78"/>
    </row>
    <row r="693" spans="1:46" ht="9.9499999999999993" customHeight="1">
      <c r="A693" s="48">
        <v>687</v>
      </c>
      <c r="B693" s="152" t="s">
        <v>557</v>
      </c>
      <c r="C693" s="152" t="s">
        <v>587</v>
      </c>
      <c r="D693" s="32"/>
      <c r="E693" s="32"/>
      <c r="F693" s="32"/>
      <c r="G693" s="32"/>
      <c r="H693" s="146"/>
      <c r="I693" s="146"/>
      <c r="J693" s="146"/>
      <c r="K693" s="146"/>
      <c r="L693" s="146"/>
      <c r="M693" s="188"/>
      <c r="N693" s="244"/>
      <c r="O693" s="218"/>
      <c r="P693" s="146"/>
      <c r="Q693" s="146"/>
      <c r="R693" s="146"/>
      <c r="S693" s="146"/>
      <c r="T693" s="146"/>
      <c r="U693" s="146"/>
      <c r="V693" s="146"/>
      <c r="W693" s="146"/>
      <c r="X693" s="146"/>
      <c r="Y693" s="146"/>
      <c r="Z693" s="146"/>
      <c r="AA693" s="146">
        <v>63368.288</v>
      </c>
      <c r="AB693" s="146">
        <v>73223.073000000004</v>
      </c>
      <c r="AC693" s="146">
        <v>43367</v>
      </c>
      <c r="AD693" s="146">
        <v>12649</v>
      </c>
      <c r="AE693" s="146">
        <v>5094</v>
      </c>
      <c r="AF693" s="146">
        <v>2017</v>
      </c>
      <c r="AG693" s="160">
        <v>1373</v>
      </c>
      <c r="AH693" s="146">
        <v>1015</v>
      </c>
      <c r="AI693" s="146">
        <v>791</v>
      </c>
      <c r="AJ693" s="146">
        <v>435.053</v>
      </c>
      <c r="AK693" s="146">
        <v>328.85300000000001</v>
      </c>
      <c r="AL693" s="146">
        <v>269.54000000000002</v>
      </c>
      <c r="AM693" s="146"/>
      <c r="AN693" s="32"/>
      <c r="AO693" s="32"/>
      <c r="AP693" s="32"/>
      <c r="AQ693" s="46" t="s">
        <v>587</v>
      </c>
      <c r="AR693" s="46" t="s">
        <v>557</v>
      </c>
      <c r="AS693" s="78"/>
      <c r="AT693" s="78"/>
    </row>
    <row r="694" spans="1:46" ht="9.9499999999999993" customHeight="1">
      <c r="A694" s="48">
        <v>688</v>
      </c>
      <c r="B694" s="152" t="s">
        <v>557</v>
      </c>
      <c r="C694" s="159" t="s">
        <v>588</v>
      </c>
      <c r="D694" s="32"/>
      <c r="E694" s="32"/>
      <c r="F694" s="32"/>
      <c r="G694" s="32"/>
      <c r="H694" s="146"/>
      <c r="I694" s="146"/>
      <c r="J694" s="146"/>
      <c r="K694" s="146"/>
      <c r="L694" s="146"/>
      <c r="M694" s="188"/>
      <c r="N694" s="244"/>
      <c r="O694" s="218"/>
      <c r="P694" s="146"/>
      <c r="Q694" s="146"/>
      <c r="R694" s="146"/>
      <c r="S694" s="146"/>
      <c r="T694" s="146"/>
      <c r="U694" s="146"/>
      <c r="V694" s="146"/>
      <c r="W694" s="146"/>
      <c r="X694" s="146"/>
      <c r="Y694" s="146"/>
      <c r="Z694" s="146">
        <v>-117346</v>
      </c>
      <c r="AA694" s="146">
        <v>-268541.685</v>
      </c>
      <c r="AB694" s="146">
        <v>-233276.20699999999</v>
      </c>
      <c r="AC694" s="146">
        <v>-22285</v>
      </c>
      <c r="AD694" s="146">
        <v>-4617</v>
      </c>
      <c r="AE694" s="146">
        <v>-796</v>
      </c>
      <c r="AF694" s="146">
        <v>-173</v>
      </c>
      <c r="AG694" s="160">
        <v>-173</v>
      </c>
      <c r="AH694" s="146">
        <v>-41</v>
      </c>
      <c r="AI694" s="146">
        <v>-16</v>
      </c>
      <c r="AJ694" s="146">
        <v>-62.5</v>
      </c>
      <c r="AK694" s="146">
        <v>-19.87</v>
      </c>
      <c r="AL694" s="146">
        <v>-29.7</v>
      </c>
      <c r="AM694" s="146"/>
      <c r="AN694" s="32"/>
      <c r="AO694" s="32"/>
      <c r="AP694" s="32"/>
      <c r="AQ694" s="46" t="s">
        <v>588</v>
      </c>
      <c r="AR694" s="46" t="s">
        <v>557</v>
      </c>
      <c r="AS694" s="78"/>
      <c r="AT694" s="78"/>
    </row>
    <row r="695" spans="1:46" ht="9.9499999999999993" customHeight="1">
      <c r="A695" s="48">
        <v>689</v>
      </c>
      <c r="B695" s="152" t="s">
        <v>557</v>
      </c>
      <c r="C695" s="152" t="s">
        <v>589</v>
      </c>
      <c r="D695" s="32"/>
      <c r="E695" s="32"/>
      <c r="F695" s="32"/>
      <c r="G695" s="32"/>
      <c r="H695" s="146"/>
      <c r="I695" s="146"/>
      <c r="J695" s="146"/>
      <c r="K695" s="146"/>
      <c r="L695" s="146"/>
      <c r="M695" s="188"/>
      <c r="N695" s="244"/>
      <c r="O695" s="218"/>
      <c r="P695" s="146"/>
      <c r="Q695" s="146"/>
      <c r="R695" s="146"/>
      <c r="S695" s="146"/>
      <c r="T695" s="146"/>
      <c r="U695" s="146"/>
      <c r="V695" s="146"/>
      <c r="W695" s="146"/>
      <c r="X695" s="146"/>
      <c r="Y695" s="146"/>
      <c r="Z695" s="146">
        <v>-90604</v>
      </c>
      <c r="AA695" s="146">
        <v>-120322.586</v>
      </c>
      <c r="AB695" s="146">
        <v>-106356.382</v>
      </c>
      <c r="AC695" s="146">
        <v>-17215</v>
      </c>
      <c r="AD695" s="146">
        <v>-5301</v>
      </c>
      <c r="AE695" s="146">
        <v>-1548</v>
      </c>
      <c r="AF695" s="146">
        <v>-420</v>
      </c>
      <c r="AG695" s="160">
        <v>-207</v>
      </c>
      <c r="AH695" s="146">
        <v>-178</v>
      </c>
      <c r="AI695" s="146">
        <v>-90</v>
      </c>
      <c r="AJ695" s="146">
        <v>-42.2</v>
      </c>
      <c r="AK695" s="146">
        <v>-21.413</v>
      </c>
      <c r="AL695" s="146">
        <v>-13.1</v>
      </c>
      <c r="AM695" s="146"/>
      <c r="AN695" s="32"/>
      <c r="AO695" s="32"/>
      <c r="AP695" s="32"/>
      <c r="AQ695" s="46" t="s">
        <v>589</v>
      </c>
      <c r="AR695" s="46" t="s">
        <v>557</v>
      </c>
      <c r="AS695" s="78"/>
      <c r="AT695" s="78"/>
    </row>
    <row r="696" spans="1:46" ht="9.9499999999999993" customHeight="1">
      <c r="A696" s="48">
        <v>690</v>
      </c>
      <c r="B696" s="152" t="s">
        <v>557</v>
      </c>
      <c r="C696" s="152" t="s">
        <v>590</v>
      </c>
      <c r="D696" s="32"/>
      <c r="E696" s="32"/>
      <c r="F696" s="32"/>
      <c r="G696" s="32"/>
      <c r="H696" s="146"/>
      <c r="I696" s="146"/>
      <c r="J696" s="146"/>
      <c r="K696" s="146"/>
      <c r="L696" s="146"/>
      <c r="M696" s="188"/>
      <c r="N696" s="244"/>
      <c r="O696" s="218"/>
      <c r="P696" s="146"/>
      <c r="Q696" s="146"/>
      <c r="R696" s="146"/>
      <c r="S696" s="146"/>
      <c r="T696" s="146"/>
      <c r="U696" s="146"/>
      <c r="V696" s="146"/>
      <c r="W696" s="146"/>
      <c r="X696" s="146"/>
      <c r="Y696" s="146"/>
      <c r="Z696" s="146">
        <v>-76109</v>
      </c>
      <c r="AA696" s="146">
        <v>-89548.634999999995</v>
      </c>
      <c r="AB696" s="146">
        <v>-50792.546000000002</v>
      </c>
      <c r="AC696" s="146">
        <v>-15998</v>
      </c>
      <c r="AD696" s="146">
        <v>-5652</v>
      </c>
      <c r="AE696" s="146">
        <v>-2795</v>
      </c>
      <c r="AF696" s="146">
        <v>-1432</v>
      </c>
      <c r="AG696" s="160">
        <v>-997</v>
      </c>
      <c r="AH696" s="146">
        <v>-798</v>
      </c>
      <c r="AI696" s="146">
        <v>-687</v>
      </c>
      <c r="AJ696" s="146">
        <v>-328.85300000000001</v>
      </c>
      <c r="AK696" s="146">
        <v>-269.54000000000002</v>
      </c>
      <c r="AL696" s="146">
        <v>-226.34</v>
      </c>
      <c r="AM696" s="146"/>
      <c r="AN696" s="32"/>
      <c r="AO696" s="32"/>
      <c r="AP696" s="32"/>
      <c r="AQ696" s="46" t="s">
        <v>590</v>
      </c>
      <c r="AR696" s="46" t="s">
        <v>557</v>
      </c>
      <c r="AS696" s="78"/>
      <c r="AT696" s="78"/>
    </row>
    <row r="697" spans="1:46" ht="9.9499999999999993" customHeight="1">
      <c r="A697" s="48">
        <v>691</v>
      </c>
      <c r="B697" s="152" t="s">
        <v>557</v>
      </c>
      <c r="C697" s="152" t="s">
        <v>591</v>
      </c>
      <c r="D697" s="32"/>
      <c r="E697" s="32"/>
      <c r="F697" s="32"/>
      <c r="G697" s="32"/>
      <c r="H697" s="146"/>
      <c r="I697" s="146"/>
      <c r="J697" s="146"/>
      <c r="K697" s="146"/>
      <c r="L697" s="146"/>
      <c r="M697" s="188"/>
      <c r="N697" s="244"/>
      <c r="O697" s="218"/>
      <c r="P697" s="146"/>
      <c r="Q697" s="146"/>
      <c r="R697" s="146"/>
      <c r="S697" s="146"/>
      <c r="T697" s="146"/>
      <c r="U697" s="146"/>
      <c r="V697" s="146"/>
      <c r="W697" s="146"/>
      <c r="X697" s="146"/>
      <c r="Y697" s="146"/>
      <c r="Z697" s="146">
        <v>244543</v>
      </c>
      <c r="AA697" s="146">
        <v>555642</v>
      </c>
      <c r="AB697" s="146">
        <v>608434</v>
      </c>
      <c r="AC697" s="146">
        <v>53104</v>
      </c>
      <c r="AD697" s="146">
        <v>16105</v>
      </c>
      <c r="AE697" s="146">
        <v>219</v>
      </c>
      <c r="AF697" s="146">
        <v>90</v>
      </c>
      <c r="AG697" s="160">
        <v>40</v>
      </c>
      <c r="AH697" s="146">
        <v>7</v>
      </c>
      <c r="AI697" s="146">
        <v>3</v>
      </c>
      <c r="AJ697" s="146">
        <v>10</v>
      </c>
      <c r="AK697" s="146">
        <v>1</v>
      </c>
      <c r="AL697" s="146">
        <v>0</v>
      </c>
      <c r="AM697" s="146"/>
      <c r="AN697" s="32"/>
      <c r="AO697" s="32"/>
      <c r="AP697" s="32"/>
      <c r="AQ697" s="46" t="s">
        <v>591</v>
      </c>
      <c r="AR697" s="46" t="s">
        <v>557</v>
      </c>
      <c r="AS697" s="78"/>
      <c r="AT697" s="78"/>
    </row>
    <row r="698" spans="1:46" ht="9.9499999999999993" customHeight="1">
      <c r="A698" s="48">
        <v>692</v>
      </c>
      <c r="B698" s="152" t="s">
        <v>557</v>
      </c>
      <c r="C698" s="152" t="s">
        <v>592</v>
      </c>
      <c r="D698" s="32"/>
      <c r="E698" s="32"/>
      <c r="F698" s="32"/>
      <c r="G698" s="32"/>
      <c r="H698" s="146"/>
      <c r="I698" s="146"/>
      <c r="J698" s="146"/>
      <c r="K698" s="146"/>
      <c r="L698" s="146"/>
      <c r="M698" s="188"/>
      <c r="N698" s="244"/>
      <c r="O698" s="218"/>
      <c r="P698" s="146"/>
      <c r="Q698" s="146"/>
      <c r="R698" s="146"/>
      <c r="S698" s="146"/>
      <c r="T698" s="146"/>
      <c r="U698" s="146"/>
      <c r="V698" s="146"/>
      <c r="W698" s="146"/>
      <c r="X698" s="146"/>
      <c r="Y698" s="146"/>
      <c r="Z698" s="146">
        <v>106606</v>
      </c>
      <c r="AA698" s="146">
        <v>222687.95800000001</v>
      </c>
      <c r="AB698" s="146">
        <v>259306.64</v>
      </c>
      <c r="AC698" s="146">
        <v>15883</v>
      </c>
      <c r="AD698" s="146">
        <v>5913</v>
      </c>
      <c r="AE698" s="146">
        <v>127</v>
      </c>
      <c r="AF698" s="146">
        <v>29</v>
      </c>
      <c r="AG698" s="160">
        <v>7</v>
      </c>
      <c r="AH698" s="146">
        <v>6</v>
      </c>
      <c r="AI698" s="146">
        <v>2</v>
      </c>
      <c r="AJ698" s="146">
        <v>5</v>
      </c>
      <c r="AK698" s="146">
        <v>0.5</v>
      </c>
      <c r="AL698" s="146">
        <v>0</v>
      </c>
      <c r="AM698" s="146"/>
      <c r="AN698" s="32"/>
      <c r="AO698" s="32"/>
      <c r="AP698" s="32"/>
      <c r="AQ698" s="46" t="s">
        <v>592</v>
      </c>
      <c r="AR698" s="46" t="s">
        <v>557</v>
      </c>
      <c r="AS698" s="78"/>
      <c r="AT698" s="78"/>
    </row>
    <row r="699" spans="1:46" ht="9.9499999999999993" customHeight="1">
      <c r="A699" s="48">
        <v>693</v>
      </c>
      <c r="B699" s="152" t="s">
        <v>557</v>
      </c>
      <c r="C699" s="152" t="s">
        <v>593</v>
      </c>
      <c r="D699" s="32"/>
      <c r="E699" s="32"/>
      <c r="F699" s="32"/>
      <c r="G699" s="32"/>
      <c r="H699" s="146"/>
      <c r="I699" s="146"/>
      <c r="J699" s="146"/>
      <c r="K699" s="146"/>
      <c r="L699" s="146"/>
      <c r="M699" s="188"/>
      <c r="N699" s="244"/>
      <c r="O699" s="218"/>
      <c r="P699" s="146"/>
      <c r="Q699" s="146"/>
      <c r="R699" s="146"/>
      <c r="S699" s="146"/>
      <c r="T699" s="146"/>
      <c r="U699" s="146"/>
      <c r="V699" s="146"/>
      <c r="W699" s="146"/>
      <c r="X699" s="146"/>
      <c r="Y699" s="146"/>
      <c r="Z699" s="146"/>
      <c r="AA699" s="146">
        <v>72407.933999999994</v>
      </c>
      <c r="AB699" s="146">
        <v>54060.697</v>
      </c>
      <c r="AC699" s="146">
        <v>33048</v>
      </c>
      <c r="AD699" s="146">
        <v>10459</v>
      </c>
      <c r="AE699" s="146">
        <v>3734</v>
      </c>
      <c r="AF699" s="146">
        <v>1534</v>
      </c>
      <c r="AG699" s="160">
        <v>846</v>
      </c>
      <c r="AH699" s="146">
        <v>565</v>
      </c>
      <c r="AI699" s="146">
        <v>432</v>
      </c>
      <c r="AJ699" s="146">
        <v>350.01</v>
      </c>
      <c r="AK699" s="146">
        <v>282.20999999999998</v>
      </c>
      <c r="AL699" s="146">
        <v>192.73</v>
      </c>
      <c r="AM699" s="146"/>
      <c r="AN699" s="32"/>
      <c r="AO699" s="32"/>
      <c r="AP699" s="32"/>
      <c r="AQ699" s="46" t="s">
        <v>593</v>
      </c>
      <c r="AR699" s="46" t="s">
        <v>557</v>
      </c>
      <c r="AS699" s="78"/>
      <c r="AT699" s="78"/>
    </row>
    <row r="700" spans="1:46" ht="9.9499999999999993" customHeight="1">
      <c r="A700" s="48">
        <v>694</v>
      </c>
      <c r="B700" s="152" t="s">
        <v>557</v>
      </c>
      <c r="C700" s="262" t="s">
        <v>594</v>
      </c>
      <c r="D700" s="32"/>
      <c r="E700" s="32"/>
      <c r="F700" s="32"/>
      <c r="G700" s="32"/>
      <c r="H700" s="146"/>
      <c r="I700" s="146"/>
      <c r="J700" s="146"/>
      <c r="K700" s="146"/>
      <c r="L700" s="146"/>
      <c r="M700" s="188"/>
      <c r="N700" s="244"/>
      <c r="O700" s="218"/>
      <c r="P700" s="146"/>
      <c r="Q700" s="146"/>
      <c r="R700" s="146"/>
      <c r="S700" s="146"/>
      <c r="T700" s="146"/>
      <c r="U700" s="146"/>
      <c r="V700" s="146"/>
      <c r="W700" s="146"/>
      <c r="X700" s="146"/>
      <c r="Y700" s="146"/>
      <c r="Z700" s="146">
        <v>-46464</v>
      </c>
      <c r="AA700" s="146">
        <v>-151565.185</v>
      </c>
      <c r="AB700" s="146">
        <v>-199462.76699999999</v>
      </c>
      <c r="AC700" s="146">
        <v>-22719</v>
      </c>
      <c r="AD700" s="146">
        <v>-6383</v>
      </c>
      <c r="AE700" s="146">
        <v>-719</v>
      </c>
      <c r="AF700" s="146">
        <v>-207</v>
      </c>
      <c r="AG700" s="160">
        <v>-92</v>
      </c>
      <c r="AH700" s="146">
        <v>-65</v>
      </c>
      <c r="AI700" s="146">
        <v>-32</v>
      </c>
      <c r="AJ700" s="146">
        <v>-50.5</v>
      </c>
      <c r="AK700" s="146">
        <v>-67.36</v>
      </c>
      <c r="AL700" s="146">
        <v>-5.98</v>
      </c>
      <c r="AM700" s="146"/>
      <c r="AN700" s="32"/>
      <c r="AO700" s="32"/>
      <c r="AP700" s="32"/>
      <c r="AQ700" s="46" t="s">
        <v>594</v>
      </c>
      <c r="AR700" s="46" t="s">
        <v>557</v>
      </c>
      <c r="AS700" s="78"/>
      <c r="AT700" s="78"/>
    </row>
    <row r="701" spans="1:46" ht="9.9499999999999993" customHeight="1">
      <c r="A701" s="48">
        <v>695</v>
      </c>
      <c r="B701" s="152" t="s">
        <v>557</v>
      </c>
      <c r="C701" s="152" t="s">
        <v>595</v>
      </c>
      <c r="D701" s="32"/>
      <c r="E701" s="32"/>
      <c r="F701" s="32"/>
      <c r="G701" s="32"/>
      <c r="H701" s="146"/>
      <c r="I701" s="146"/>
      <c r="J701" s="146"/>
      <c r="K701" s="146"/>
      <c r="L701" s="146"/>
      <c r="M701" s="188"/>
      <c r="N701" s="244"/>
      <c r="O701" s="218"/>
      <c r="P701" s="146"/>
      <c r="Q701" s="146"/>
      <c r="R701" s="146"/>
      <c r="S701" s="146"/>
      <c r="T701" s="146"/>
      <c r="U701" s="146"/>
      <c r="V701" s="146"/>
      <c r="W701" s="146"/>
      <c r="X701" s="146"/>
      <c r="Y701" s="146"/>
      <c r="Z701" s="146">
        <v>-22685</v>
      </c>
      <c r="AA701" s="146">
        <v>-49832.127</v>
      </c>
      <c r="AB701" s="146">
        <v>-71174.108999999997</v>
      </c>
      <c r="AC701" s="146">
        <v>-14726</v>
      </c>
      <c r="AD701" s="146">
        <v>-5489</v>
      </c>
      <c r="AE701" s="146">
        <v>-1469</v>
      </c>
      <c r="AF701" s="146">
        <v>-447</v>
      </c>
      <c r="AG701" s="160">
        <v>-191</v>
      </c>
      <c r="AH701" s="146">
        <v>-57</v>
      </c>
      <c r="AI701" s="146">
        <v>-22</v>
      </c>
      <c r="AJ701" s="146">
        <v>-21.8</v>
      </c>
      <c r="AK701" s="146">
        <v>-21.74</v>
      </c>
      <c r="AL701" s="146">
        <v>-17.12</v>
      </c>
      <c r="AM701" s="146"/>
      <c r="AN701" s="32"/>
      <c r="AO701" s="32"/>
      <c r="AP701" s="32"/>
      <c r="AQ701" s="46" t="s">
        <v>595</v>
      </c>
      <c r="AR701" s="46" t="s">
        <v>557</v>
      </c>
      <c r="AS701" s="78"/>
      <c r="AT701" s="78"/>
    </row>
    <row r="702" spans="1:46" ht="9.9499999999999993" customHeight="1">
      <c r="A702" s="48">
        <v>696</v>
      </c>
      <c r="B702" s="152" t="s">
        <v>557</v>
      </c>
      <c r="C702" s="152" t="s">
        <v>596</v>
      </c>
      <c r="D702" s="32"/>
      <c r="E702" s="32"/>
      <c r="F702" s="32"/>
      <c r="G702" s="32"/>
      <c r="H702" s="146"/>
      <c r="I702" s="146"/>
      <c r="J702" s="146"/>
      <c r="K702" s="146"/>
      <c r="L702" s="146"/>
      <c r="M702" s="188"/>
      <c r="N702" s="244"/>
      <c r="O702" s="218"/>
      <c r="P702" s="146"/>
      <c r="Q702" s="146"/>
      <c r="R702" s="146"/>
      <c r="S702" s="146"/>
      <c r="T702" s="146"/>
      <c r="U702" s="146"/>
      <c r="V702" s="146"/>
      <c r="W702" s="146"/>
      <c r="X702" s="146"/>
      <c r="Y702" s="146"/>
      <c r="Z702" s="146">
        <v>-37934</v>
      </c>
      <c r="AA702" s="146">
        <v>-93649.59</v>
      </c>
      <c r="AB702" s="146">
        <v>-42711.360999999997</v>
      </c>
      <c r="AC702" s="146">
        <v>-11481</v>
      </c>
      <c r="AD702" s="146">
        <v>-4499</v>
      </c>
      <c r="AE702" s="146">
        <v>-1672</v>
      </c>
      <c r="AF702" s="146">
        <v>-908</v>
      </c>
      <c r="AG702" s="160">
        <v>-571</v>
      </c>
      <c r="AH702" s="146">
        <v>-443</v>
      </c>
      <c r="AI702" s="146">
        <v>-380</v>
      </c>
      <c r="AJ702" s="146">
        <v>-282.70999999999998</v>
      </c>
      <c r="AK702" s="146">
        <v>-193.13</v>
      </c>
      <c r="AL702" s="146">
        <v>-169.63</v>
      </c>
      <c r="AM702" s="146"/>
      <c r="AN702" s="32"/>
      <c r="AO702" s="32"/>
      <c r="AP702" s="32"/>
      <c r="AQ702" s="46" t="s">
        <v>596</v>
      </c>
      <c r="AR702" s="46" t="s">
        <v>557</v>
      </c>
      <c r="AS702" s="78"/>
      <c r="AT702" s="78"/>
    </row>
    <row r="703" spans="1:46" ht="9.9499999999999993" customHeight="1">
      <c r="A703" s="48">
        <v>697</v>
      </c>
      <c r="B703" s="152" t="s">
        <v>557</v>
      </c>
      <c r="C703" s="152" t="s">
        <v>597</v>
      </c>
      <c r="D703" s="32"/>
      <c r="E703" s="32"/>
      <c r="F703" s="32"/>
      <c r="G703" s="32"/>
      <c r="H703" s="146"/>
      <c r="I703" s="146">
        <v>118055</v>
      </c>
      <c r="J703" s="146">
        <v>132925</v>
      </c>
      <c r="K703" s="146">
        <v>155572</v>
      </c>
      <c r="L703" s="146">
        <v>159220</v>
      </c>
      <c r="M703" s="188">
        <v>160721</v>
      </c>
      <c r="N703" s="244">
        <v>111210</v>
      </c>
      <c r="O703" s="218">
        <v>95578</v>
      </c>
      <c r="P703" s="146">
        <v>60604</v>
      </c>
      <c r="Q703" s="146">
        <v>45875</v>
      </c>
      <c r="R703" s="146">
        <v>31749</v>
      </c>
      <c r="S703" s="146">
        <v>25468</v>
      </c>
      <c r="T703" s="146">
        <v>4557</v>
      </c>
      <c r="U703" s="146">
        <v>1344</v>
      </c>
      <c r="V703" s="146">
        <v>668</v>
      </c>
      <c r="W703" s="146">
        <v>200</v>
      </c>
      <c r="X703" s="146">
        <v>71</v>
      </c>
      <c r="Y703" s="146">
        <v>0</v>
      </c>
      <c r="Z703" s="146">
        <v>0</v>
      </c>
      <c r="AA703" s="146">
        <v>0</v>
      </c>
      <c r="AB703" s="146">
        <v>0</v>
      </c>
      <c r="AC703" s="160">
        <v>0</v>
      </c>
      <c r="AD703" s="146">
        <v>0</v>
      </c>
      <c r="AE703" s="146">
        <v>0</v>
      </c>
      <c r="AF703" s="146"/>
      <c r="AG703" s="146"/>
      <c r="AH703" s="146"/>
      <c r="AI703" s="146"/>
      <c r="AJ703" s="146"/>
      <c r="AK703" s="146"/>
      <c r="AL703" s="146"/>
      <c r="AM703" s="146"/>
      <c r="AN703" s="32"/>
      <c r="AO703" s="32"/>
      <c r="AP703" s="32"/>
      <c r="AQ703" s="46" t="s">
        <v>597</v>
      </c>
      <c r="AR703" s="46" t="s">
        <v>557</v>
      </c>
      <c r="AS703" s="78"/>
      <c r="AT703" s="78"/>
    </row>
    <row r="704" spans="1:46" ht="9.9499999999999993" customHeight="1">
      <c r="A704" s="48">
        <v>698</v>
      </c>
      <c r="B704" s="152" t="s">
        <v>557</v>
      </c>
      <c r="C704" s="152" t="s">
        <v>690</v>
      </c>
      <c r="D704" s="32"/>
      <c r="E704" s="32"/>
      <c r="F704" s="32"/>
      <c r="G704" s="32"/>
      <c r="H704" s="146"/>
      <c r="I704" s="146">
        <v>0</v>
      </c>
      <c r="J704" s="146">
        <v>0</v>
      </c>
      <c r="K704" s="146">
        <v>0</v>
      </c>
      <c r="L704" s="146">
        <v>0</v>
      </c>
      <c r="M704" s="188">
        <v>0</v>
      </c>
      <c r="N704" s="244">
        <v>0</v>
      </c>
      <c r="O704" s="218">
        <v>0</v>
      </c>
      <c r="P704" s="146">
        <v>0</v>
      </c>
      <c r="Q704" s="146">
        <v>0</v>
      </c>
      <c r="R704" s="146">
        <v>0</v>
      </c>
      <c r="S704" s="146">
        <v>47.74</v>
      </c>
      <c r="T704" s="146">
        <v>55.93</v>
      </c>
      <c r="U704" s="146">
        <v>55.53</v>
      </c>
      <c r="V704" s="146">
        <v>52.3</v>
      </c>
      <c r="W704" s="146">
        <v>52.6</v>
      </c>
      <c r="X704" s="146">
        <v>48</v>
      </c>
      <c r="Y704" s="146">
        <v>42.1</v>
      </c>
      <c r="Z704" s="146">
        <v>34.1</v>
      </c>
      <c r="AA704" s="146">
        <v>32.9</v>
      </c>
      <c r="AB704" s="146">
        <v>20.5</v>
      </c>
      <c r="AC704" s="160">
        <v>17.100000000000001</v>
      </c>
      <c r="AD704" s="146">
        <v>13.3</v>
      </c>
      <c r="AE704" s="146">
        <v>11.8</v>
      </c>
      <c r="AF704" s="146"/>
      <c r="AG704" s="146"/>
      <c r="AH704" s="146"/>
      <c r="AI704" s="146"/>
      <c r="AJ704" s="146"/>
      <c r="AK704" s="146"/>
      <c r="AL704" s="146"/>
      <c r="AM704" s="146"/>
      <c r="AN704" s="32"/>
      <c r="AO704" s="32"/>
      <c r="AP704" s="32"/>
      <c r="AQ704" s="46" t="s">
        <v>690</v>
      </c>
      <c r="AR704" s="46" t="s">
        <v>557</v>
      </c>
      <c r="AS704" s="78"/>
      <c r="AT704" s="78"/>
    </row>
    <row r="705" spans="1:46" ht="9.9499999999999993" customHeight="1">
      <c r="A705" s="48">
        <v>699</v>
      </c>
      <c r="B705" s="152" t="s">
        <v>557</v>
      </c>
      <c r="C705" s="152" t="s">
        <v>691</v>
      </c>
      <c r="D705" s="32"/>
      <c r="E705" s="32"/>
      <c r="F705" s="32"/>
      <c r="G705" s="32"/>
      <c r="H705" s="146"/>
      <c r="I705" s="146">
        <v>0</v>
      </c>
      <c r="J705" s="146">
        <v>0</v>
      </c>
      <c r="K705" s="146">
        <v>0</v>
      </c>
      <c r="L705" s="146">
        <v>0</v>
      </c>
      <c r="M705" s="188">
        <v>0</v>
      </c>
      <c r="N705" s="244">
        <v>0</v>
      </c>
      <c r="O705" s="218">
        <v>0</v>
      </c>
      <c r="P705" s="146">
        <v>0</v>
      </c>
      <c r="Q705" s="146">
        <v>0</v>
      </c>
      <c r="R705" s="146">
        <v>0</v>
      </c>
      <c r="S705" s="146">
        <v>9.5</v>
      </c>
      <c r="T705" s="146">
        <v>11</v>
      </c>
      <c r="U705" s="146">
        <v>11.9</v>
      </c>
      <c r="V705" s="146">
        <v>12.3</v>
      </c>
      <c r="W705" s="146">
        <v>14.7</v>
      </c>
      <c r="X705" s="146">
        <v>16</v>
      </c>
      <c r="Y705" s="146">
        <v>17.899999999999999</v>
      </c>
      <c r="Z705" s="146">
        <v>22.5</v>
      </c>
      <c r="AA705" s="146">
        <v>24.2</v>
      </c>
      <c r="AB705" s="146">
        <v>27.5</v>
      </c>
      <c r="AC705" s="160">
        <v>30.7</v>
      </c>
      <c r="AD705" s="146">
        <v>34.1</v>
      </c>
      <c r="AE705" s="146">
        <v>34.299999999999997</v>
      </c>
      <c r="AF705" s="146"/>
      <c r="AG705" s="146"/>
      <c r="AH705" s="146"/>
      <c r="AI705" s="146"/>
      <c r="AJ705" s="146"/>
      <c r="AK705" s="146"/>
      <c r="AL705" s="146"/>
      <c r="AM705" s="146"/>
      <c r="AN705" s="32"/>
      <c r="AO705" s="32"/>
      <c r="AP705" s="32"/>
      <c r="AQ705" s="46" t="s">
        <v>691</v>
      </c>
      <c r="AR705" s="46" t="s">
        <v>557</v>
      </c>
      <c r="AS705" s="78"/>
      <c r="AT705" s="78"/>
    </row>
    <row r="706" spans="1:46" ht="9.9499999999999993" customHeight="1">
      <c r="A706" s="48">
        <v>700</v>
      </c>
      <c r="B706" s="152" t="s">
        <v>557</v>
      </c>
      <c r="C706" s="154" t="s">
        <v>598</v>
      </c>
      <c r="D706" s="32"/>
      <c r="E706" s="32"/>
      <c r="F706" s="32"/>
      <c r="G706" s="32"/>
      <c r="H706" s="146"/>
      <c r="I706" s="146"/>
      <c r="J706" s="146"/>
      <c r="K706" s="146"/>
      <c r="L706" s="146"/>
      <c r="M706" s="188"/>
      <c r="N706" s="244"/>
      <c r="O706" s="218"/>
      <c r="P706" s="146"/>
      <c r="Q706" s="146"/>
      <c r="R706" s="146"/>
      <c r="S706" s="146"/>
      <c r="T706" s="146"/>
      <c r="U706" s="146"/>
      <c r="V706" s="146"/>
      <c r="W706" s="146"/>
      <c r="X706" s="146"/>
      <c r="Y706" s="92">
        <v>5788</v>
      </c>
      <c r="Z706" s="92">
        <v>4190</v>
      </c>
      <c r="AA706" s="92">
        <v>3578</v>
      </c>
      <c r="AB706" s="92">
        <v>2659</v>
      </c>
      <c r="AC706" s="92">
        <v>1866</v>
      </c>
      <c r="AD706" s="92">
        <v>1529</v>
      </c>
      <c r="AE706" s="92">
        <v>1250</v>
      </c>
      <c r="AF706" s="92">
        <v>1372</v>
      </c>
      <c r="AG706" s="92">
        <v>1230</v>
      </c>
      <c r="AH706" s="92">
        <v>2348</v>
      </c>
      <c r="AI706" s="92">
        <v>2186</v>
      </c>
      <c r="AJ706" s="92">
        <v>2056</v>
      </c>
      <c r="AK706" s="92">
        <v>1531</v>
      </c>
      <c r="AL706" s="92">
        <v>1491</v>
      </c>
      <c r="AM706" s="146"/>
      <c r="AN706" s="32"/>
      <c r="AO706" s="32"/>
      <c r="AP706" s="32"/>
      <c r="AQ706" s="46" t="s">
        <v>598</v>
      </c>
      <c r="AR706" s="46" t="s">
        <v>557</v>
      </c>
      <c r="AS706" s="78"/>
      <c r="AT706" s="78"/>
    </row>
    <row r="707" spans="1:46" ht="9.9499999999999993" customHeight="1">
      <c r="A707" s="48">
        <v>701</v>
      </c>
      <c r="B707" s="152" t="s">
        <v>557</v>
      </c>
      <c r="C707" s="31" t="s">
        <v>692</v>
      </c>
      <c r="D707" s="32"/>
      <c r="E707" s="32"/>
      <c r="F707" s="32"/>
      <c r="G707" s="32"/>
      <c r="H707" s="146"/>
      <c r="I707" s="146"/>
      <c r="J707" s="146"/>
      <c r="K707" s="146"/>
      <c r="L707" s="146"/>
      <c r="M707" s="188"/>
      <c r="N707" s="244"/>
      <c r="O707" s="218"/>
      <c r="P707" s="146"/>
      <c r="Q707" s="146"/>
      <c r="R707" s="146"/>
      <c r="S707" s="146"/>
      <c r="T707" s="146"/>
      <c r="U707" s="146"/>
      <c r="V707" s="146"/>
      <c r="W707" s="146"/>
      <c r="X707" s="146"/>
      <c r="Y707" s="92">
        <v>30</v>
      </c>
      <c r="Z707" s="92">
        <v>22</v>
      </c>
      <c r="AA707" s="92">
        <v>20</v>
      </c>
      <c r="AB707" s="92">
        <v>28</v>
      </c>
      <c r="AC707" s="92">
        <v>24</v>
      </c>
      <c r="AD707" s="92">
        <v>22</v>
      </c>
      <c r="AE707" s="92">
        <v>26</v>
      </c>
      <c r="AF707" s="92">
        <v>24</v>
      </c>
      <c r="AG707" s="92">
        <v>23</v>
      </c>
      <c r="AH707" s="92">
        <v>38</v>
      </c>
      <c r="AI707" s="92">
        <v>28</v>
      </c>
      <c r="AJ707" s="92">
        <v>15</v>
      </c>
      <c r="AK707" s="92">
        <v>22</v>
      </c>
      <c r="AL707" s="92">
        <v>13</v>
      </c>
      <c r="AM707" s="146"/>
      <c r="AN707" s="32"/>
      <c r="AO707" s="32"/>
      <c r="AP707" s="32"/>
      <c r="AQ707" s="46" t="s">
        <v>692</v>
      </c>
      <c r="AR707" s="46" t="s">
        <v>557</v>
      </c>
      <c r="AS707" s="78"/>
      <c r="AT707" s="78"/>
    </row>
    <row r="708" spans="1:46" ht="9.9499999999999993" customHeight="1">
      <c r="A708" s="48">
        <v>702</v>
      </c>
      <c r="B708" s="152" t="s">
        <v>557</v>
      </c>
      <c r="C708" s="31" t="s">
        <v>693</v>
      </c>
      <c r="D708" s="32"/>
      <c r="E708" s="32"/>
      <c r="F708" s="32"/>
      <c r="G708" s="32"/>
      <c r="H708" s="146"/>
      <c r="I708" s="146"/>
      <c r="J708" s="146"/>
      <c r="K708" s="146"/>
      <c r="L708" s="146"/>
      <c r="M708" s="188"/>
      <c r="N708" s="244"/>
      <c r="O708" s="218"/>
      <c r="P708" s="146"/>
      <c r="Q708" s="146"/>
      <c r="R708" s="146"/>
      <c r="S708" s="146"/>
      <c r="T708" s="146"/>
      <c r="U708" s="146"/>
      <c r="V708" s="146"/>
      <c r="W708" s="146"/>
      <c r="X708" s="146"/>
      <c r="Y708" s="92">
        <v>22523</v>
      </c>
      <c r="Z708" s="92">
        <v>20676</v>
      </c>
      <c r="AA708" s="92">
        <v>19526</v>
      </c>
      <c r="AB708" s="92">
        <v>17831</v>
      </c>
      <c r="AC708" s="92">
        <v>17977</v>
      </c>
      <c r="AD708" s="92">
        <v>17350</v>
      </c>
      <c r="AE708" s="92">
        <v>16323</v>
      </c>
      <c r="AF708" s="92">
        <v>21953</v>
      </c>
      <c r="AG708" s="92">
        <v>19589</v>
      </c>
      <c r="AH708" s="92">
        <v>19823</v>
      </c>
      <c r="AI708" s="92">
        <v>18079</v>
      </c>
      <c r="AJ708" s="92">
        <v>16638</v>
      </c>
      <c r="AK708" s="92">
        <v>13956</v>
      </c>
      <c r="AL708" s="92">
        <v>12552</v>
      </c>
      <c r="AM708" s="146"/>
      <c r="AN708" s="32"/>
      <c r="AO708" s="32"/>
      <c r="AP708" s="32"/>
      <c r="AQ708" s="46" t="s">
        <v>693</v>
      </c>
      <c r="AR708" s="46" t="s">
        <v>557</v>
      </c>
      <c r="AS708" s="78"/>
      <c r="AT708" s="78"/>
    </row>
    <row r="709" spans="1:46" ht="9.9499999999999993" customHeight="1">
      <c r="A709" s="48">
        <v>703</v>
      </c>
      <c r="B709" s="152" t="s">
        <v>557</v>
      </c>
      <c r="C709" s="31" t="s">
        <v>694</v>
      </c>
      <c r="D709" s="32"/>
      <c r="E709" s="32"/>
      <c r="F709" s="32"/>
      <c r="G709" s="32"/>
      <c r="H709" s="146"/>
      <c r="I709" s="146"/>
      <c r="J709" s="146"/>
      <c r="K709" s="146"/>
      <c r="L709" s="146"/>
      <c r="M709" s="188"/>
      <c r="N709" s="244"/>
      <c r="O709" s="218"/>
      <c r="P709" s="146"/>
      <c r="Q709" s="146"/>
      <c r="R709" s="146"/>
      <c r="S709" s="146"/>
      <c r="T709" s="146"/>
      <c r="U709" s="146"/>
      <c r="V709" s="146"/>
      <c r="W709" s="146"/>
      <c r="X709" s="146"/>
      <c r="Y709" s="92">
        <v>72</v>
      </c>
      <c r="Z709" s="92">
        <v>66</v>
      </c>
      <c r="AA709" s="92">
        <v>47</v>
      </c>
      <c r="AB709" s="92">
        <v>22</v>
      </c>
      <c r="AC709" s="92">
        <v>8</v>
      </c>
      <c r="AD709" s="92">
        <v>16</v>
      </c>
      <c r="AE709" s="92">
        <v>9</v>
      </c>
      <c r="AF709" s="92">
        <v>6</v>
      </c>
      <c r="AG709" s="92">
        <v>7</v>
      </c>
      <c r="AH709" s="92">
        <v>7</v>
      </c>
      <c r="AI709" s="92">
        <v>7</v>
      </c>
      <c r="AJ709" s="92">
        <v>7</v>
      </c>
      <c r="AK709" s="92">
        <v>7</v>
      </c>
      <c r="AL709" s="92">
        <v>6</v>
      </c>
      <c r="AM709" s="146"/>
      <c r="AN709" s="32"/>
      <c r="AO709" s="32"/>
      <c r="AP709" s="32"/>
      <c r="AQ709" s="46" t="s">
        <v>694</v>
      </c>
      <c r="AR709" s="46" t="s">
        <v>557</v>
      </c>
      <c r="AS709" s="78"/>
      <c r="AT709" s="78"/>
    </row>
    <row r="710" spans="1:46" ht="9.9499999999999993" customHeight="1">
      <c r="A710" s="48">
        <v>704</v>
      </c>
      <c r="B710" s="152" t="s">
        <v>557</v>
      </c>
      <c r="C710" s="31" t="s">
        <v>695</v>
      </c>
      <c r="D710" s="32"/>
      <c r="E710" s="32"/>
      <c r="F710" s="32"/>
      <c r="G710" s="32"/>
      <c r="H710" s="146"/>
      <c r="I710" s="146"/>
      <c r="J710" s="146"/>
      <c r="K710" s="146"/>
      <c r="L710" s="146"/>
      <c r="M710" s="188"/>
      <c r="N710" s="244"/>
      <c r="O710" s="218"/>
      <c r="P710" s="146"/>
      <c r="Q710" s="146"/>
      <c r="R710" s="146"/>
      <c r="S710" s="146"/>
      <c r="T710" s="146"/>
      <c r="U710" s="146"/>
      <c r="V710" s="146"/>
      <c r="W710" s="146"/>
      <c r="X710" s="146"/>
      <c r="Y710" s="92">
        <v>85</v>
      </c>
      <c r="Z710" s="92">
        <v>43</v>
      </c>
      <c r="AA710" s="92">
        <v>42</v>
      </c>
      <c r="AB710" s="92">
        <v>35</v>
      </c>
      <c r="AC710" s="92">
        <v>30</v>
      </c>
      <c r="AD710" s="92">
        <v>22</v>
      </c>
      <c r="AE710" s="92">
        <v>17</v>
      </c>
      <c r="AF710" s="92">
        <v>19</v>
      </c>
      <c r="AG710" s="92">
        <v>13</v>
      </c>
      <c r="AH710" s="92">
        <v>14</v>
      </c>
      <c r="AI710" s="92">
        <v>13</v>
      </c>
      <c r="AJ710" s="92">
        <v>14</v>
      </c>
      <c r="AK710" s="92">
        <v>15</v>
      </c>
      <c r="AL710" s="92">
        <v>17</v>
      </c>
      <c r="AM710" s="146"/>
      <c r="AN710" s="32"/>
      <c r="AO710" s="32"/>
      <c r="AP710" s="32"/>
      <c r="AQ710" s="46" t="s">
        <v>695</v>
      </c>
      <c r="AR710" s="46" t="s">
        <v>557</v>
      </c>
      <c r="AS710" s="78"/>
      <c r="AT710" s="78"/>
    </row>
    <row r="711" spans="1:46" ht="9.9499999999999993" customHeight="1">
      <c r="A711" s="48">
        <v>705</v>
      </c>
      <c r="B711" s="152" t="s">
        <v>557</v>
      </c>
      <c r="C711" s="31" t="s">
        <v>696</v>
      </c>
      <c r="D711" s="32"/>
      <c r="E711" s="32"/>
      <c r="F711" s="32"/>
      <c r="G711" s="32"/>
      <c r="H711" s="146"/>
      <c r="I711" s="146"/>
      <c r="J711" s="146"/>
      <c r="K711" s="146"/>
      <c r="L711" s="146"/>
      <c r="M711" s="188"/>
      <c r="N711" s="244"/>
      <c r="O711" s="218"/>
      <c r="P711" s="146"/>
      <c r="Q711" s="146"/>
      <c r="R711" s="146"/>
      <c r="S711" s="146"/>
      <c r="T711" s="146"/>
      <c r="U711" s="146"/>
      <c r="V711" s="146"/>
      <c r="W711" s="146"/>
      <c r="X711" s="146"/>
      <c r="Y711" s="92">
        <v>3715</v>
      </c>
      <c r="Z711" s="92">
        <v>4424</v>
      </c>
      <c r="AA711" s="92">
        <v>3225</v>
      </c>
      <c r="AB711" s="92">
        <v>3105</v>
      </c>
      <c r="AC711" s="92">
        <v>3159</v>
      </c>
      <c r="AD711" s="92">
        <v>1821</v>
      </c>
      <c r="AE711" s="92">
        <v>1622</v>
      </c>
      <c r="AF711" s="92">
        <v>1271</v>
      </c>
      <c r="AG711" s="92">
        <v>1078</v>
      </c>
      <c r="AH711" s="92">
        <v>904</v>
      </c>
      <c r="AI711" s="92">
        <v>881</v>
      </c>
      <c r="AJ711" s="92">
        <v>838</v>
      </c>
      <c r="AK711" s="92">
        <v>615</v>
      </c>
      <c r="AL711" s="92">
        <v>563</v>
      </c>
      <c r="AM711" s="146"/>
      <c r="AN711" s="32"/>
      <c r="AO711" s="32"/>
      <c r="AP711" s="32"/>
      <c r="AQ711" s="46" t="s">
        <v>696</v>
      </c>
      <c r="AR711" s="46" t="s">
        <v>557</v>
      </c>
      <c r="AS711" s="78"/>
      <c r="AT711" s="78"/>
    </row>
    <row r="712" spans="1:46" ht="9.9499999999999993" customHeight="1">
      <c r="A712" s="48">
        <v>706</v>
      </c>
      <c r="B712" s="151" t="s">
        <v>355</v>
      </c>
      <c r="C712" s="148" t="s">
        <v>599</v>
      </c>
      <c r="D712" s="32"/>
      <c r="E712" s="32"/>
      <c r="F712" s="32"/>
      <c r="G712" s="32"/>
      <c r="H712" s="146"/>
      <c r="I712" s="146"/>
      <c r="J712" s="146"/>
      <c r="K712" s="146"/>
      <c r="L712" s="146"/>
      <c r="M712" s="188"/>
      <c r="N712" s="244"/>
      <c r="O712" s="218"/>
      <c r="P712" s="146"/>
      <c r="Q712" s="146"/>
      <c r="R712" s="146"/>
      <c r="S712" s="146"/>
      <c r="T712" s="146"/>
      <c r="U712" s="146"/>
      <c r="V712" s="146">
        <v>3966</v>
      </c>
      <c r="W712" s="146">
        <v>4608</v>
      </c>
      <c r="X712" s="146">
        <v>3928</v>
      </c>
      <c r="Y712" s="146">
        <v>3792</v>
      </c>
      <c r="Z712" s="146">
        <v>3195</v>
      </c>
      <c r="AA712" s="146">
        <v>3145</v>
      </c>
      <c r="AB712" s="160">
        <v>1921</v>
      </c>
      <c r="AC712" s="146">
        <v>1344</v>
      </c>
      <c r="AD712" s="146">
        <v>872</v>
      </c>
      <c r="AE712" s="146">
        <v>728</v>
      </c>
      <c r="AF712" s="146">
        <v>777</v>
      </c>
      <c r="AG712" s="146">
        <v>494</v>
      </c>
      <c r="AH712" s="146">
        <v>400</v>
      </c>
      <c r="AI712" s="146">
        <v>397</v>
      </c>
      <c r="AJ712" s="146">
        <v>297</v>
      </c>
      <c r="AK712" s="146">
        <v>294</v>
      </c>
      <c r="AL712" s="146">
        <v>252</v>
      </c>
      <c r="AM712" s="146"/>
      <c r="AN712" s="32"/>
      <c r="AO712" s="32"/>
      <c r="AP712" s="32"/>
      <c r="AQ712" s="46" t="s">
        <v>599</v>
      </c>
      <c r="AR712" s="46" t="s">
        <v>355</v>
      </c>
      <c r="AS712" s="78"/>
      <c r="AT712" s="78"/>
    </row>
    <row r="713" spans="1:46" ht="9.9499999999999993" customHeight="1">
      <c r="A713" s="48">
        <v>707</v>
      </c>
      <c r="B713" s="151" t="s">
        <v>355</v>
      </c>
      <c r="C713" s="148" t="s">
        <v>600</v>
      </c>
      <c r="D713" s="32"/>
      <c r="E713" s="32"/>
      <c r="F713" s="32"/>
      <c r="G713" s="32"/>
      <c r="H713" s="146"/>
      <c r="I713" s="146"/>
      <c r="J713" s="146"/>
      <c r="K713" s="146"/>
      <c r="L713" s="146"/>
      <c r="M713" s="188"/>
      <c r="N713" s="244"/>
      <c r="O713" s="218"/>
      <c r="P713" s="146"/>
      <c r="Q713" s="146"/>
      <c r="R713" s="146"/>
      <c r="S713" s="146"/>
      <c r="T713" s="146">
        <v>4141</v>
      </c>
      <c r="U713" s="146">
        <v>4152</v>
      </c>
      <c r="V713" s="146">
        <v>3633</v>
      </c>
      <c r="W713" s="146">
        <v>3899</v>
      </c>
      <c r="X713" s="146">
        <v>3531</v>
      </c>
      <c r="Y713" s="146">
        <v>3500</v>
      </c>
      <c r="Z713" s="146">
        <v>2907</v>
      </c>
      <c r="AA713" s="146">
        <v>2810</v>
      </c>
      <c r="AB713" s="160">
        <v>1473</v>
      </c>
      <c r="AC713" s="146">
        <v>1118</v>
      </c>
      <c r="AD713" s="146">
        <v>747</v>
      </c>
      <c r="AE713" s="146">
        <v>770</v>
      </c>
      <c r="AF713" s="146">
        <v>787</v>
      </c>
      <c r="AG713" s="146">
        <v>518</v>
      </c>
      <c r="AH713" s="146">
        <v>453</v>
      </c>
      <c r="AI713" s="146">
        <v>470</v>
      </c>
      <c r="AJ713" s="146">
        <v>342</v>
      </c>
      <c r="AK713" s="146">
        <v>335</v>
      </c>
      <c r="AL713" s="146">
        <v>283</v>
      </c>
      <c r="AM713" s="146"/>
      <c r="AN713" s="32"/>
      <c r="AO713" s="32"/>
      <c r="AP713" s="32"/>
      <c r="AQ713" s="46" t="s">
        <v>600</v>
      </c>
      <c r="AR713" s="46" t="s">
        <v>355</v>
      </c>
      <c r="AS713" s="78"/>
      <c r="AT713" s="78"/>
    </row>
    <row r="714" spans="1:46" ht="9.9499999999999993" customHeight="1">
      <c r="A714" s="48">
        <v>708</v>
      </c>
      <c r="B714" s="152" t="s">
        <v>558</v>
      </c>
      <c r="C714" s="148" t="s">
        <v>722</v>
      </c>
      <c r="D714" s="32">
        <v>144.4</v>
      </c>
      <c r="E714" s="32">
        <v>147.80000000000001</v>
      </c>
      <c r="F714" s="32">
        <v>151.19999999999999</v>
      </c>
      <c r="G714" s="32">
        <v>154.6</v>
      </c>
      <c r="H714" s="146">
        <v>158</v>
      </c>
      <c r="I714" s="146">
        <v>187</v>
      </c>
      <c r="J714" s="146">
        <v>216</v>
      </c>
      <c r="K714" s="146">
        <v>245</v>
      </c>
      <c r="L714" s="146">
        <v>274</v>
      </c>
      <c r="M714" s="188">
        <v>303</v>
      </c>
      <c r="N714" s="244">
        <v>348</v>
      </c>
      <c r="O714" s="218">
        <v>393</v>
      </c>
      <c r="P714" s="146">
        <v>438</v>
      </c>
      <c r="Q714" s="146">
        <v>483</v>
      </c>
      <c r="R714" s="146">
        <v>528</v>
      </c>
      <c r="S714" s="146">
        <v>620.79999999999995</v>
      </c>
      <c r="T714" s="146">
        <v>713.6</v>
      </c>
      <c r="U714" s="146">
        <v>806.4</v>
      </c>
      <c r="V714" s="146">
        <v>899.2</v>
      </c>
      <c r="W714" s="146">
        <v>992</v>
      </c>
      <c r="X714" s="146">
        <v>1048.4000000000001</v>
      </c>
      <c r="Y714" s="146">
        <v>1104.8</v>
      </c>
      <c r="Z714" s="146">
        <v>1161.2</v>
      </c>
      <c r="AA714" s="146">
        <v>1217.5999999999999</v>
      </c>
      <c r="AB714" s="160">
        <v>1274</v>
      </c>
      <c r="AC714" s="146">
        <v>1317.6</v>
      </c>
      <c r="AD714" s="146">
        <v>1361.2</v>
      </c>
      <c r="AE714" s="146">
        <v>1404.8</v>
      </c>
      <c r="AF714" s="146">
        <v>1448.4</v>
      </c>
      <c r="AG714" s="146">
        <v>1492</v>
      </c>
      <c r="AH714" s="146">
        <v>1530.8</v>
      </c>
      <c r="AI714" s="146">
        <v>1569.6</v>
      </c>
      <c r="AJ714" s="146">
        <v>1608.4</v>
      </c>
      <c r="AK714" s="146">
        <v>1647.2</v>
      </c>
      <c r="AL714" s="146">
        <v>1686</v>
      </c>
      <c r="AM714" s="146"/>
      <c r="AN714" s="32"/>
      <c r="AO714" s="32"/>
      <c r="AP714" s="32"/>
      <c r="AQ714" s="46" t="s">
        <v>722</v>
      </c>
      <c r="AR714" s="46" t="s">
        <v>558</v>
      </c>
      <c r="AS714" s="78" t="s">
        <v>723</v>
      </c>
      <c r="AT714" s="78"/>
    </row>
    <row r="715" spans="1:46" ht="9.9499999999999993" customHeight="1">
      <c r="A715" s="48">
        <v>709</v>
      </c>
      <c r="B715" s="151" t="s">
        <v>355</v>
      </c>
      <c r="C715" s="148" t="s">
        <v>722</v>
      </c>
      <c r="D715" s="32">
        <v>678.4</v>
      </c>
      <c r="E715" s="32">
        <v>713.8</v>
      </c>
      <c r="F715" s="32">
        <v>749.2</v>
      </c>
      <c r="G715" s="32">
        <v>784.6</v>
      </c>
      <c r="H715" s="146">
        <v>820</v>
      </c>
      <c r="I715" s="146">
        <v>882.2</v>
      </c>
      <c r="J715" s="146">
        <v>944.4</v>
      </c>
      <c r="K715" s="146">
        <v>1006.6</v>
      </c>
      <c r="L715" s="146">
        <v>1068.8</v>
      </c>
      <c r="M715" s="188">
        <v>1131</v>
      </c>
      <c r="N715" s="244">
        <v>1237.4000000000001</v>
      </c>
      <c r="O715" s="218">
        <v>1343.8</v>
      </c>
      <c r="P715" s="146">
        <v>1450.2</v>
      </c>
      <c r="Q715" s="146">
        <v>1556.6</v>
      </c>
      <c r="R715" s="146">
        <v>1663</v>
      </c>
      <c r="S715" s="146">
        <v>1741.6</v>
      </c>
      <c r="T715" s="146">
        <v>1820.2</v>
      </c>
      <c r="U715" s="146">
        <v>1898.8</v>
      </c>
      <c r="V715" s="146">
        <v>1977.4</v>
      </c>
      <c r="W715" s="146">
        <v>2056</v>
      </c>
      <c r="X715" s="146">
        <v>2114.1999999999998</v>
      </c>
      <c r="Y715" s="146">
        <v>2172.4</v>
      </c>
      <c r="Z715" s="146">
        <v>2230.6</v>
      </c>
      <c r="AA715" s="146">
        <v>2288.8000000000002</v>
      </c>
      <c r="AB715" s="160">
        <v>2347</v>
      </c>
      <c r="AC715" s="146">
        <v>2373.1999999999998</v>
      </c>
      <c r="AD715" s="146">
        <v>2399.4</v>
      </c>
      <c r="AE715" s="146">
        <v>2425.6</v>
      </c>
      <c r="AF715" s="146">
        <v>2451.8000000000002</v>
      </c>
      <c r="AG715" s="146">
        <v>2478</v>
      </c>
      <c r="AH715" s="146">
        <v>2527</v>
      </c>
      <c r="AI715" s="146">
        <v>2576</v>
      </c>
      <c r="AJ715" s="146">
        <v>2625</v>
      </c>
      <c r="AK715" s="146">
        <v>2674</v>
      </c>
      <c r="AL715" s="146">
        <v>2723</v>
      </c>
      <c r="AM715" s="146"/>
      <c r="AN715" s="32"/>
      <c r="AO715" s="32"/>
      <c r="AP715" s="32"/>
      <c r="AQ715" s="46" t="s">
        <v>722</v>
      </c>
      <c r="AR715" s="46" t="s">
        <v>355</v>
      </c>
      <c r="AS715" s="78" t="s">
        <v>723</v>
      </c>
      <c r="AT715" s="78"/>
    </row>
    <row r="716" spans="1:46" ht="9.9499999999999993" customHeight="1">
      <c r="A716" s="48">
        <v>710</v>
      </c>
      <c r="B716" s="151" t="s">
        <v>355</v>
      </c>
      <c r="C716" s="148" t="s">
        <v>721</v>
      </c>
      <c r="D716" s="16">
        <v>39.200000000000003</v>
      </c>
      <c r="E716" s="16">
        <v>41.2</v>
      </c>
      <c r="F716" s="16">
        <v>42.2</v>
      </c>
      <c r="G716" s="16">
        <v>49.6</v>
      </c>
      <c r="H716" s="263">
        <v>49.3</v>
      </c>
      <c r="I716" s="263">
        <v>52.3</v>
      </c>
      <c r="J716" s="263">
        <v>54.6</v>
      </c>
      <c r="K716" s="263">
        <v>57</v>
      </c>
      <c r="L716" s="263">
        <v>59.3</v>
      </c>
      <c r="M716" s="264">
        <v>63.3</v>
      </c>
      <c r="N716" s="265">
        <v>63.7</v>
      </c>
      <c r="O716" s="266">
        <v>68.099999999999994</v>
      </c>
      <c r="P716" s="263">
        <v>69.8</v>
      </c>
      <c r="Q716" s="263">
        <v>72.3</v>
      </c>
      <c r="R716" s="263">
        <v>74.2</v>
      </c>
      <c r="S716" s="263">
        <v>77.2</v>
      </c>
      <c r="T716" s="263">
        <v>77.2</v>
      </c>
      <c r="U716" s="263">
        <v>79.3</v>
      </c>
      <c r="V716" s="263">
        <v>81.900000000000006</v>
      </c>
      <c r="W716" s="263">
        <v>84.4</v>
      </c>
      <c r="X716" s="263">
        <v>86.2</v>
      </c>
      <c r="Y716" s="263">
        <v>86.2</v>
      </c>
      <c r="Z716" s="263">
        <v>87.2</v>
      </c>
      <c r="AA716" s="263">
        <v>88.8</v>
      </c>
      <c r="AB716" s="263">
        <v>87.1</v>
      </c>
      <c r="AC716" s="263">
        <v>92.807900000000018</v>
      </c>
      <c r="AD716" s="263">
        <v>94.088400000000007</v>
      </c>
      <c r="AE716" s="263">
        <v>95.29910000000001</v>
      </c>
      <c r="AF716" s="263">
        <v>96.44</v>
      </c>
      <c r="AG716" s="263">
        <v>97.511099999999999</v>
      </c>
      <c r="AH716" s="263">
        <v>98.512400000000014</v>
      </c>
      <c r="AI716" s="263">
        <v>99.443900000000014</v>
      </c>
      <c r="AJ716" s="263">
        <v>100</v>
      </c>
      <c r="AK716" s="263">
        <v>100</v>
      </c>
      <c r="AL716" s="263">
        <v>100</v>
      </c>
      <c r="AM716" s="263"/>
      <c r="AN716" s="16"/>
      <c r="AO716" s="16"/>
      <c r="AP716" s="16"/>
      <c r="AQ716" s="46" t="s">
        <v>721</v>
      </c>
      <c r="AR716" s="46" t="s">
        <v>355</v>
      </c>
      <c r="AS716" s="78" t="s">
        <v>723</v>
      </c>
      <c r="AT716" s="78"/>
    </row>
    <row r="717" spans="1:46" ht="9.9499999999999993" customHeight="1">
      <c r="A717" s="48">
        <v>711</v>
      </c>
      <c r="B717" s="151" t="s">
        <v>355</v>
      </c>
      <c r="C717" s="148" t="s">
        <v>751</v>
      </c>
      <c r="D717" s="16">
        <v>99.1</v>
      </c>
      <c r="E717" s="16">
        <v>99.2</v>
      </c>
      <c r="F717" s="16">
        <v>99.5</v>
      </c>
      <c r="G717" s="16">
        <v>99</v>
      </c>
      <c r="H717" s="263">
        <v>98.7</v>
      </c>
      <c r="I717" s="263">
        <v>98.4</v>
      </c>
      <c r="J717" s="263">
        <v>98.4</v>
      </c>
      <c r="K717" s="263">
        <v>97.9</v>
      </c>
      <c r="L717" s="263">
        <v>98.3</v>
      </c>
      <c r="M717" s="264">
        <v>98.6</v>
      </c>
      <c r="N717" s="265">
        <v>98.2</v>
      </c>
      <c r="O717" s="266">
        <v>98.9</v>
      </c>
      <c r="P717" s="263">
        <v>98.1</v>
      </c>
      <c r="Q717" s="263">
        <v>98</v>
      </c>
      <c r="R717" s="263">
        <v>97.9</v>
      </c>
      <c r="S717" s="263">
        <v>97.8</v>
      </c>
      <c r="T717" s="263">
        <v>98.4</v>
      </c>
      <c r="U717" s="263">
        <v>98.7</v>
      </c>
      <c r="V717" s="263">
        <v>98.1</v>
      </c>
      <c r="W717" s="263">
        <v>98.4</v>
      </c>
      <c r="X717" s="263">
        <v>98</v>
      </c>
      <c r="Y717" s="263">
        <v>98.4</v>
      </c>
      <c r="Z717" s="263">
        <v>98.4</v>
      </c>
      <c r="AA717" s="263">
        <v>98.9</v>
      </c>
      <c r="AB717" s="263">
        <v>98.4</v>
      </c>
      <c r="AC717" s="263">
        <v>98.738399999999999</v>
      </c>
      <c r="AD717" s="263">
        <v>98.849600000000009</v>
      </c>
      <c r="AE717" s="263">
        <v>98.970800000000011</v>
      </c>
      <c r="AF717" s="263">
        <v>99.102000000000004</v>
      </c>
      <c r="AG717" s="263">
        <v>99.243200000000002</v>
      </c>
      <c r="AH717" s="263">
        <v>99.394400000000005</v>
      </c>
      <c r="AI717" s="263">
        <v>99.555599999999998</v>
      </c>
      <c r="AJ717" s="263">
        <v>99.726800000000011</v>
      </c>
      <c r="AK717" s="263">
        <v>99.908000000000001</v>
      </c>
      <c r="AL717" s="263">
        <v>100</v>
      </c>
      <c r="AM717" s="263"/>
      <c r="AN717" s="16"/>
      <c r="AO717" s="16"/>
      <c r="AP717" s="16"/>
      <c r="AQ717" s="46" t="s">
        <v>751</v>
      </c>
      <c r="AR717" s="46" t="s">
        <v>355</v>
      </c>
      <c r="AS717" s="78" t="s">
        <v>723</v>
      </c>
      <c r="AT717" s="78"/>
    </row>
    <row r="718" spans="1:46" ht="9.9499999999999993" customHeight="1">
      <c r="A718" s="48">
        <v>712</v>
      </c>
      <c r="B718" s="158"/>
      <c r="C718" s="152"/>
      <c r="D718" s="32"/>
      <c r="E718" s="32"/>
      <c r="F718" s="32"/>
      <c r="G718" s="32"/>
      <c r="H718" s="146"/>
      <c r="I718" s="146"/>
      <c r="J718" s="146"/>
      <c r="K718" s="146"/>
      <c r="L718" s="146"/>
      <c r="M718" s="188"/>
      <c r="N718" s="244"/>
      <c r="O718" s="218"/>
      <c r="P718" s="146"/>
      <c r="Q718" s="146"/>
      <c r="R718" s="146"/>
      <c r="S718" s="146"/>
      <c r="T718" s="146"/>
      <c r="U718" s="146"/>
      <c r="V718" s="146"/>
      <c r="W718" s="146"/>
      <c r="X718" s="146"/>
      <c r="Y718" s="146"/>
      <c r="Z718" s="146"/>
      <c r="AA718" s="146"/>
      <c r="AB718" s="160"/>
      <c r="AC718" s="146"/>
      <c r="AD718" s="146"/>
      <c r="AE718" s="146"/>
      <c r="AF718" s="146"/>
      <c r="AG718" s="146"/>
      <c r="AH718" s="146"/>
      <c r="AI718" s="146"/>
      <c r="AJ718" s="146"/>
      <c r="AK718" s="146"/>
      <c r="AL718" s="146"/>
      <c r="AM718" s="146"/>
      <c r="AN718" s="32"/>
      <c r="AO718" s="32"/>
      <c r="AP718" s="32"/>
      <c r="AQ718" s="46"/>
      <c r="AR718" s="46"/>
      <c r="AS718" s="78"/>
      <c r="AT718" s="78"/>
    </row>
    <row r="719" spans="1:46" ht="9.9499999999999993" customHeight="1">
      <c r="A719" s="48">
        <v>713</v>
      </c>
      <c r="B719" s="152" t="s">
        <v>558</v>
      </c>
      <c r="C719" s="152" t="s">
        <v>601</v>
      </c>
      <c r="D719" s="32"/>
      <c r="E719" s="32"/>
      <c r="F719" s="32"/>
      <c r="G719" s="32"/>
      <c r="H719" s="152"/>
      <c r="I719" s="152"/>
      <c r="J719" s="152"/>
      <c r="K719" s="152"/>
      <c r="L719" s="152"/>
      <c r="M719" s="189"/>
      <c r="N719" s="245"/>
      <c r="O719" s="219"/>
      <c r="P719" s="152"/>
      <c r="Q719" s="152"/>
      <c r="R719" s="152"/>
      <c r="S719" s="152"/>
      <c r="T719" s="152"/>
      <c r="U719" s="152"/>
      <c r="V719" s="152"/>
      <c r="W719" s="152"/>
      <c r="X719" s="152"/>
      <c r="Y719" s="148">
        <v>0</v>
      </c>
      <c r="Z719" s="148">
        <v>0</v>
      </c>
      <c r="AA719" s="148">
        <v>0</v>
      </c>
      <c r="AB719" s="148">
        <v>0</v>
      </c>
      <c r="AC719" s="148">
        <v>0</v>
      </c>
      <c r="AD719" s="148">
        <v>0</v>
      </c>
      <c r="AE719" s="161">
        <v>210</v>
      </c>
      <c r="AF719" s="148">
        <v>0</v>
      </c>
      <c r="AG719" s="148">
        <v>0</v>
      </c>
      <c r="AH719" s="148">
        <v>0</v>
      </c>
      <c r="AI719" s="148">
        <v>0</v>
      </c>
      <c r="AJ719" s="148">
        <v>0</v>
      </c>
      <c r="AK719" s="148">
        <v>0</v>
      </c>
      <c r="AL719" s="148">
        <v>0</v>
      </c>
      <c r="AM719" s="148">
        <v>0</v>
      </c>
      <c r="AN719" s="32"/>
      <c r="AO719" s="32"/>
      <c r="AP719" s="32"/>
      <c r="AQ719" s="46" t="s">
        <v>697</v>
      </c>
      <c r="AR719" s="46" t="s">
        <v>558</v>
      </c>
      <c r="AS719" s="78"/>
      <c r="AT719" s="78"/>
    </row>
    <row r="720" spans="1:46" ht="9.9499999999999993" customHeight="1">
      <c r="A720" s="48">
        <v>714</v>
      </c>
      <c r="B720" s="152" t="s">
        <v>558</v>
      </c>
      <c r="C720" s="152" t="s">
        <v>602</v>
      </c>
      <c r="D720" s="32"/>
      <c r="E720" s="32"/>
      <c r="F720" s="32"/>
      <c r="G720" s="32"/>
      <c r="H720" s="152"/>
      <c r="I720" s="152"/>
      <c r="J720" s="152"/>
      <c r="K720" s="152"/>
      <c r="L720" s="152"/>
      <c r="M720" s="189"/>
      <c r="N720" s="245"/>
      <c r="O720" s="219"/>
      <c r="P720" s="152"/>
      <c r="Q720" s="152"/>
      <c r="R720" s="152"/>
      <c r="S720" s="152"/>
      <c r="T720" s="152"/>
      <c r="U720" s="152"/>
      <c r="V720" s="152"/>
      <c r="W720" s="152"/>
      <c r="X720" s="152"/>
      <c r="Y720" s="148">
        <v>0</v>
      </c>
      <c r="Z720" s="148">
        <v>0</v>
      </c>
      <c r="AA720" s="148">
        <v>0</v>
      </c>
      <c r="AB720" s="148">
        <v>0</v>
      </c>
      <c r="AC720" s="148">
        <v>0</v>
      </c>
      <c r="AD720" s="148">
        <v>0</v>
      </c>
      <c r="AE720" s="148">
        <v>0</v>
      </c>
      <c r="AF720" s="148">
        <v>0</v>
      </c>
      <c r="AG720" s="148">
        <v>0</v>
      </c>
      <c r="AH720" s="148">
        <v>0</v>
      </c>
      <c r="AI720" s="148">
        <v>0</v>
      </c>
      <c r="AJ720" s="148">
        <v>0</v>
      </c>
      <c r="AK720" s="148">
        <v>0</v>
      </c>
      <c r="AL720" s="148">
        <v>0</v>
      </c>
      <c r="AM720" s="148">
        <v>0</v>
      </c>
      <c r="AN720" s="32"/>
      <c r="AO720" s="32"/>
      <c r="AP720" s="32"/>
      <c r="AQ720" s="46" t="s">
        <v>698</v>
      </c>
      <c r="AR720" s="46" t="s">
        <v>558</v>
      </c>
      <c r="AS720" s="78"/>
      <c r="AT720" s="78"/>
    </row>
    <row r="721" spans="1:54" ht="9.9499999999999993" customHeight="1">
      <c r="A721" s="48">
        <v>715</v>
      </c>
      <c r="B721" s="152" t="s">
        <v>557</v>
      </c>
      <c r="C721" s="152" t="s">
        <v>601</v>
      </c>
      <c r="D721" s="32"/>
      <c r="E721" s="32"/>
      <c r="F721" s="32"/>
      <c r="G721" s="32"/>
      <c r="H721" s="152"/>
      <c r="I721" s="152"/>
      <c r="J721" s="152"/>
      <c r="K721" s="152"/>
      <c r="L721" s="152"/>
      <c r="M721" s="189"/>
      <c r="N721" s="245"/>
      <c r="O721" s="219"/>
      <c r="P721" s="152"/>
      <c r="Q721" s="152"/>
      <c r="R721" s="152"/>
      <c r="S721" s="152"/>
      <c r="T721" s="152"/>
      <c r="U721" s="152"/>
      <c r="V721" s="152"/>
      <c r="W721" s="152"/>
      <c r="X721" s="152"/>
      <c r="Y721" s="148">
        <v>62634</v>
      </c>
      <c r="Z721" s="148">
        <v>50855</v>
      </c>
      <c r="AA721" s="148">
        <v>28308</v>
      </c>
      <c r="AB721" s="148">
        <v>32513</v>
      </c>
      <c r="AC721" s="148">
        <v>27056</v>
      </c>
      <c r="AD721" s="148">
        <v>22504</v>
      </c>
      <c r="AE721" s="148">
        <v>20018</v>
      </c>
      <c r="AF721" s="148">
        <v>14848</v>
      </c>
      <c r="AG721" s="148">
        <v>12761</v>
      </c>
      <c r="AH721" s="148">
        <v>15371</v>
      </c>
      <c r="AI721" s="148">
        <v>7322</v>
      </c>
      <c r="AJ721" s="148">
        <v>8185</v>
      </c>
      <c r="AK721" s="148">
        <v>6680</v>
      </c>
      <c r="AL721" s="148">
        <v>8552</v>
      </c>
      <c r="AM721" s="148">
        <v>3299</v>
      </c>
      <c r="AN721" s="32"/>
      <c r="AO721" s="32"/>
      <c r="AP721" s="32"/>
      <c r="AQ721" s="46" t="s">
        <v>697</v>
      </c>
      <c r="AR721" s="46" t="s">
        <v>557</v>
      </c>
      <c r="AS721" s="78"/>
      <c r="AT721" s="78"/>
    </row>
    <row r="722" spans="1:54" ht="9.9499999999999993" customHeight="1">
      <c r="A722" s="48">
        <v>716</v>
      </c>
      <c r="B722" s="152" t="s">
        <v>557</v>
      </c>
      <c r="C722" s="152" t="s">
        <v>602</v>
      </c>
      <c r="D722" s="32"/>
      <c r="E722" s="32"/>
      <c r="F722" s="32"/>
      <c r="G722" s="32"/>
      <c r="H722" s="152"/>
      <c r="I722" s="152"/>
      <c r="J722" s="152"/>
      <c r="K722" s="152"/>
      <c r="L722" s="152"/>
      <c r="M722" s="189"/>
      <c r="N722" s="245"/>
      <c r="O722" s="219"/>
      <c r="P722" s="152"/>
      <c r="Q722" s="152"/>
      <c r="R722" s="152"/>
      <c r="S722" s="152"/>
      <c r="T722" s="152"/>
      <c r="U722" s="152"/>
      <c r="V722" s="152"/>
      <c r="W722" s="152"/>
      <c r="X722" s="152"/>
      <c r="Y722" s="148">
        <v>21720</v>
      </c>
      <c r="Z722" s="148">
        <v>35225</v>
      </c>
      <c r="AA722" s="148">
        <v>61740</v>
      </c>
      <c r="AB722" s="148">
        <v>42731</v>
      </c>
      <c r="AC722" s="148">
        <v>51161</v>
      </c>
      <c r="AD722" s="148">
        <v>29080</v>
      </c>
      <c r="AE722" s="148">
        <v>22910</v>
      </c>
      <c r="AF722" s="148">
        <v>6600</v>
      </c>
      <c r="AG722" s="148">
        <v>13179</v>
      </c>
      <c r="AH722" s="148">
        <v>1509</v>
      </c>
      <c r="AI722" s="148">
        <v>4844</v>
      </c>
      <c r="AJ722" s="148">
        <v>6377</v>
      </c>
      <c r="AK722" s="148">
        <v>1930</v>
      </c>
      <c r="AL722" s="148">
        <v>19248</v>
      </c>
      <c r="AM722" s="148">
        <v>463</v>
      </c>
      <c r="AN722" s="32"/>
      <c r="AO722" s="32"/>
      <c r="AP722" s="32"/>
      <c r="AQ722" s="46" t="s">
        <v>698</v>
      </c>
      <c r="AR722" s="46" t="s">
        <v>557</v>
      </c>
      <c r="AS722" s="78"/>
      <c r="AT722" s="78"/>
    </row>
    <row r="723" spans="1:54" ht="9.9499999999999993" customHeight="1">
      <c r="A723" s="48">
        <v>717</v>
      </c>
      <c r="B723" s="152" t="s">
        <v>558</v>
      </c>
      <c r="C723" s="152" t="s">
        <v>603</v>
      </c>
      <c r="D723" s="32"/>
      <c r="E723" s="32"/>
      <c r="F723" s="32"/>
      <c r="G723" s="32"/>
      <c r="H723" s="152"/>
      <c r="I723" s="152"/>
      <c r="J723" s="152"/>
      <c r="K723" s="152"/>
      <c r="L723" s="152"/>
      <c r="M723" s="189"/>
      <c r="N723" s="245"/>
      <c r="O723" s="219"/>
      <c r="P723" s="152"/>
      <c r="Q723" s="152"/>
      <c r="R723" s="152"/>
      <c r="S723" s="152"/>
      <c r="T723" s="152"/>
      <c r="U723" s="152"/>
      <c r="V723" s="152"/>
      <c r="W723" s="152"/>
      <c r="X723" s="152"/>
      <c r="Y723" s="148">
        <v>147417</v>
      </c>
      <c r="Z723" s="148">
        <v>84112</v>
      </c>
      <c r="AA723" s="148">
        <v>42595</v>
      </c>
      <c r="AB723" s="148">
        <v>15647</v>
      </c>
      <c r="AC723" s="148">
        <v>13725</v>
      </c>
      <c r="AD723" s="148">
        <v>10670</v>
      </c>
      <c r="AE723" s="148">
        <v>19870</v>
      </c>
      <c r="AF723" s="148">
        <v>15500</v>
      </c>
      <c r="AG723" s="148">
        <v>13440</v>
      </c>
      <c r="AH723" s="148">
        <v>12500</v>
      </c>
      <c r="AI723" s="148">
        <v>11940</v>
      </c>
      <c r="AJ723" s="148">
        <v>9340</v>
      </c>
      <c r="AK723" s="148">
        <v>6700</v>
      </c>
      <c r="AL723" s="148">
        <v>6800</v>
      </c>
      <c r="AM723" s="148">
        <v>3300</v>
      </c>
      <c r="AN723" s="32"/>
      <c r="AO723" s="32"/>
      <c r="AP723" s="32"/>
      <c r="AQ723" s="46" t="s">
        <v>699</v>
      </c>
      <c r="AR723" s="46" t="s">
        <v>558</v>
      </c>
      <c r="AS723" s="78"/>
      <c r="AT723" s="78"/>
    </row>
    <row r="724" spans="1:54" ht="9.9499999999999993" customHeight="1">
      <c r="A724" s="48">
        <v>718</v>
      </c>
      <c r="B724" s="152" t="s">
        <v>558</v>
      </c>
      <c r="C724" s="152" t="s">
        <v>604</v>
      </c>
      <c r="D724" s="32"/>
      <c r="E724" s="32"/>
      <c r="F724" s="32"/>
      <c r="G724" s="32"/>
      <c r="H724" s="152"/>
      <c r="I724" s="152"/>
      <c r="J724" s="152"/>
      <c r="K724" s="152"/>
      <c r="L724" s="152"/>
      <c r="M724" s="189"/>
      <c r="N724" s="245"/>
      <c r="O724" s="219"/>
      <c r="P724" s="152"/>
      <c r="Q724" s="152"/>
      <c r="R724" s="152"/>
      <c r="S724" s="152"/>
      <c r="T724" s="152"/>
      <c r="U724" s="152"/>
      <c r="V724" s="152"/>
      <c r="W724" s="152"/>
      <c r="X724" s="152"/>
      <c r="Y724" s="148">
        <v>32600</v>
      </c>
      <c r="Z724" s="148">
        <v>24200</v>
      </c>
      <c r="AA724" s="148">
        <v>24620</v>
      </c>
      <c r="AB724" s="148">
        <v>2820</v>
      </c>
      <c r="AC724" s="148">
        <v>180</v>
      </c>
      <c r="AD724" s="148">
        <v>6500</v>
      </c>
      <c r="AE724" s="148">
        <v>5440</v>
      </c>
      <c r="AF724" s="148">
        <v>1450</v>
      </c>
      <c r="AG724" s="148">
        <v>500</v>
      </c>
      <c r="AH724" s="148">
        <v>450</v>
      </c>
      <c r="AI724" s="148">
        <v>570</v>
      </c>
      <c r="AJ724" s="148">
        <v>3470</v>
      </c>
      <c r="AK724" s="148">
        <v>290</v>
      </c>
      <c r="AL724" s="148">
        <v>200</v>
      </c>
      <c r="AM724" s="148">
        <v>180</v>
      </c>
      <c r="AN724" s="32"/>
      <c r="AO724" s="32"/>
      <c r="AP724" s="32"/>
      <c r="AQ724" s="46" t="s">
        <v>700</v>
      </c>
      <c r="AR724" s="46" t="s">
        <v>558</v>
      </c>
      <c r="AS724" s="78"/>
      <c r="AT724" s="78"/>
    </row>
    <row r="725" spans="1:54" ht="9.9499999999999993" customHeight="1">
      <c r="A725" s="48">
        <v>719</v>
      </c>
      <c r="B725" s="152" t="s">
        <v>557</v>
      </c>
      <c r="C725" s="152" t="s">
        <v>603</v>
      </c>
      <c r="D725" s="32"/>
      <c r="E725" s="32"/>
      <c r="F725" s="32"/>
      <c r="G725" s="32"/>
      <c r="H725" s="152"/>
      <c r="I725" s="152"/>
      <c r="J725" s="152"/>
      <c r="K725" s="152"/>
      <c r="L725" s="152"/>
      <c r="M725" s="189"/>
      <c r="N725" s="245"/>
      <c r="O725" s="219"/>
      <c r="P725" s="152"/>
      <c r="Q725" s="152"/>
      <c r="R725" s="152"/>
      <c r="S725" s="152"/>
      <c r="T725" s="152"/>
      <c r="U725" s="152"/>
      <c r="V725" s="152"/>
      <c r="W725" s="152"/>
      <c r="X725" s="152"/>
      <c r="Y725" s="148">
        <v>5319285</v>
      </c>
      <c r="Z725" s="148">
        <v>4337599</v>
      </c>
      <c r="AA725" s="148">
        <v>3979820</v>
      </c>
      <c r="AB725" s="148">
        <v>2917974</v>
      </c>
      <c r="AC725" s="148">
        <v>2492444</v>
      </c>
      <c r="AD725" s="148">
        <v>2109303</v>
      </c>
      <c r="AE725" s="148">
        <v>1943450</v>
      </c>
      <c r="AF725" s="148">
        <v>1615896</v>
      </c>
      <c r="AG725" s="148">
        <v>1317309</v>
      </c>
      <c r="AH725" s="148">
        <v>1187742</v>
      </c>
      <c r="AI725" s="148">
        <v>1016980</v>
      </c>
      <c r="AJ725" s="148">
        <v>920984</v>
      </c>
      <c r="AK725" s="148">
        <v>984859</v>
      </c>
      <c r="AL725" s="148">
        <v>832543</v>
      </c>
      <c r="AM725" s="148">
        <v>739461</v>
      </c>
      <c r="AN725" s="32"/>
      <c r="AO725" s="32"/>
      <c r="AP725" s="32"/>
      <c r="AQ725" s="46" t="s">
        <v>699</v>
      </c>
      <c r="AR725" s="46" t="s">
        <v>557</v>
      </c>
      <c r="AS725" s="78"/>
      <c r="AT725" s="78"/>
    </row>
    <row r="726" spans="1:54" ht="9.9499999999999993" customHeight="1">
      <c r="A726" s="48">
        <v>720</v>
      </c>
      <c r="B726" s="152" t="s">
        <v>557</v>
      </c>
      <c r="C726" s="152" t="s">
        <v>604</v>
      </c>
      <c r="D726" s="32"/>
      <c r="E726" s="32"/>
      <c r="F726" s="32"/>
      <c r="G726" s="32"/>
      <c r="H726" s="152"/>
      <c r="I726" s="152"/>
      <c r="J726" s="152"/>
      <c r="K726" s="152"/>
      <c r="L726" s="152"/>
      <c r="M726" s="189"/>
      <c r="N726" s="245"/>
      <c r="O726" s="219"/>
      <c r="P726" s="152"/>
      <c r="Q726" s="152"/>
      <c r="R726" s="152"/>
      <c r="S726" s="152"/>
      <c r="T726" s="152"/>
      <c r="U726" s="152"/>
      <c r="V726" s="152"/>
      <c r="W726" s="152"/>
      <c r="X726" s="152"/>
      <c r="Y726" s="148">
        <v>730951</v>
      </c>
      <c r="Z726" s="148">
        <v>459326</v>
      </c>
      <c r="AA726" s="148">
        <v>459403</v>
      </c>
      <c r="AB726" s="148">
        <v>408305</v>
      </c>
      <c r="AC726" s="148">
        <v>262010</v>
      </c>
      <c r="AD726" s="148">
        <v>257338</v>
      </c>
      <c r="AE726" s="148">
        <v>229225</v>
      </c>
      <c r="AF726" s="148">
        <v>196819</v>
      </c>
      <c r="AG726" s="148">
        <v>158901</v>
      </c>
      <c r="AH726" s="148">
        <v>172311</v>
      </c>
      <c r="AI726" s="148">
        <v>118460</v>
      </c>
      <c r="AJ726" s="148">
        <v>155365</v>
      </c>
      <c r="AK726" s="148">
        <v>152783</v>
      </c>
      <c r="AL726" s="148">
        <v>160750</v>
      </c>
      <c r="AM726" s="148">
        <v>203497</v>
      </c>
      <c r="AN726" s="32"/>
      <c r="AO726" s="32"/>
      <c r="AP726" s="32"/>
      <c r="AQ726" s="46" t="s">
        <v>700</v>
      </c>
      <c r="AR726" s="46" t="s">
        <v>557</v>
      </c>
      <c r="AS726" s="78"/>
      <c r="AT726" s="78"/>
    </row>
    <row r="727" spans="1:54" ht="9.9499999999999993" customHeight="1">
      <c r="A727" s="48">
        <v>721</v>
      </c>
      <c r="B727" s="152"/>
      <c r="C727" s="152"/>
      <c r="D727" s="32"/>
      <c r="E727" s="32"/>
      <c r="F727" s="32"/>
      <c r="G727" s="32"/>
      <c r="H727" s="152"/>
      <c r="I727" s="152"/>
      <c r="J727" s="152"/>
      <c r="K727" s="152"/>
      <c r="L727" s="152"/>
      <c r="M727" s="189"/>
      <c r="N727" s="245"/>
      <c r="O727" s="219"/>
      <c r="P727" s="152"/>
      <c r="Q727" s="152"/>
      <c r="R727" s="152"/>
      <c r="S727" s="152"/>
      <c r="T727" s="152"/>
      <c r="U727" s="152"/>
      <c r="V727" s="152"/>
      <c r="W727" s="152"/>
      <c r="X727" s="152"/>
      <c r="Y727" s="148"/>
      <c r="Z727" s="148"/>
      <c r="AA727" s="148"/>
      <c r="AB727" s="148"/>
      <c r="AC727" s="148"/>
      <c r="AD727" s="148"/>
      <c r="AE727" s="148"/>
      <c r="AF727" s="148"/>
      <c r="AG727" s="148"/>
      <c r="AH727" s="148"/>
      <c r="AI727" s="148"/>
      <c r="AJ727" s="148"/>
      <c r="AK727" s="148"/>
      <c r="AL727" s="148"/>
      <c r="AM727" s="148"/>
      <c r="AN727" s="32"/>
      <c r="AO727" s="32"/>
      <c r="AP727" s="32"/>
      <c r="AQ727" s="46"/>
      <c r="AR727" s="46"/>
      <c r="AS727" s="78"/>
      <c r="AT727" s="78"/>
    </row>
    <row r="728" spans="1:54" s="5" customFormat="1" ht="9.9499999999999993" customHeight="1">
      <c r="A728" s="48">
        <v>722</v>
      </c>
      <c r="B728" s="31" t="s">
        <v>113</v>
      </c>
      <c r="C728" s="1" t="s">
        <v>101</v>
      </c>
      <c r="D728" s="20"/>
      <c r="E728" s="20"/>
      <c r="F728" s="20"/>
      <c r="G728" s="20"/>
      <c r="H728" s="20"/>
      <c r="I728" s="20"/>
      <c r="J728" s="20"/>
      <c r="K728" s="20"/>
      <c r="L728" s="20"/>
      <c r="M728" s="164"/>
      <c r="N728" s="222">
        <v>3783.5329999999999</v>
      </c>
      <c r="O728" s="191">
        <v>4094.4769999999999</v>
      </c>
      <c r="P728" s="20">
        <v>4267.68</v>
      </c>
      <c r="Q728" s="20">
        <v>4374.951</v>
      </c>
      <c r="R728" s="20">
        <v>4515.9359999999997</v>
      </c>
      <c r="S728" s="20">
        <v>4730.0879999999997</v>
      </c>
      <c r="T728" s="20">
        <v>4798.0990000000002</v>
      </c>
      <c r="U728" s="20">
        <v>4873.4319999999998</v>
      </c>
      <c r="V728" s="20">
        <v>4796.2560000000003</v>
      </c>
      <c r="W728" s="20">
        <v>4750.5330000000004</v>
      </c>
      <c r="X728" s="20">
        <v>4752.1440000000002</v>
      </c>
      <c r="Y728" s="20">
        <v>4734.5659999999998</v>
      </c>
      <c r="Z728" s="20">
        <v>4681.4620000000004</v>
      </c>
      <c r="AA728" s="20">
        <v>4445.7439999999997</v>
      </c>
      <c r="AB728" s="21">
        <v>4358.1229999999996</v>
      </c>
      <c r="AC728" s="20">
        <v>4270.848</v>
      </c>
      <c r="AD728" s="21">
        <v>4238.223</v>
      </c>
      <c r="AE728" s="21">
        <v>4048.2779999999998</v>
      </c>
      <c r="AF728" s="21">
        <v>4044.3420000000001</v>
      </c>
      <c r="AG728" s="21">
        <v>4122.6289999999999</v>
      </c>
      <c r="AH728" s="21">
        <v>4145.875</v>
      </c>
      <c r="AI728" s="21">
        <v>4087.8330000000001</v>
      </c>
      <c r="AJ728" s="21">
        <v>3979.86</v>
      </c>
      <c r="AK728" s="21">
        <v>3984.09</v>
      </c>
      <c r="AL728" s="21"/>
      <c r="AM728" s="21"/>
      <c r="AN728" s="21"/>
      <c r="AO728" s="21"/>
      <c r="AP728" s="21"/>
      <c r="AQ728" s="36" t="s">
        <v>101</v>
      </c>
      <c r="AR728" s="36" t="s">
        <v>113</v>
      </c>
      <c r="AS728" s="74" t="s">
        <v>724</v>
      </c>
      <c r="AT728" s="74"/>
      <c r="AV728" s="30"/>
      <c r="AW728" s="30"/>
      <c r="AX728" s="30"/>
      <c r="AY728" s="30"/>
      <c r="AZ728" s="30"/>
      <c r="BA728" s="30"/>
      <c r="BB728" s="30"/>
    </row>
    <row r="729" spans="1:54" s="5" customFormat="1" ht="9.9499999999999993" customHeight="1">
      <c r="A729" s="48">
        <v>723</v>
      </c>
      <c r="B729" s="31" t="s">
        <v>113</v>
      </c>
      <c r="C729" s="1" t="s">
        <v>102</v>
      </c>
      <c r="D729" s="17">
        <v>1.86</v>
      </c>
      <c r="E729" s="17">
        <v>1.8</v>
      </c>
      <c r="F729" s="17">
        <v>1.85</v>
      </c>
      <c r="G729" s="17">
        <v>1.86</v>
      </c>
      <c r="H729" s="17">
        <v>1.85</v>
      </c>
      <c r="I729" s="17">
        <v>1.8</v>
      </c>
      <c r="J729" s="17">
        <v>1.76</v>
      </c>
      <c r="K729" s="17">
        <v>1.71</v>
      </c>
      <c r="L729" s="17">
        <v>1.64</v>
      </c>
      <c r="M729" s="171">
        <v>1.59</v>
      </c>
      <c r="N729" s="227">
        <v>1.57</v>
      </c>
      <c r="O729" s="197">
        <v>1.57</v>
      </c>
      <c r="P729" s="17">
        <v>1.53</v>
      </c>
      <c r="Q729" s="17">
        <v>1.44</v>
      </c>
      <c r="R729" s="17">
        <v>1.49</v>
      </c>
      <c r="S729" s="17">
        <v>1.46</v>
      </c>
      <c r="T729" s="17">
        <v>1.42</v>
      </c>
      <c r="U729" s="17">
        <v>1.38</v>
      </c>
      <c r="V729" s="17">
        <v>1.39</v>
      </c>
      <c r="W729" s="17">
        <v>1.35</v>
      </c>
      <c r="X729" s="17">
        <v>1.39</v>
      </c>
      <c r="Y729" s="17">
        <v>1.33</v>
      </c>
      <c r="Z729" s="17">
        <v>1.31</v>
      </c>
      <c r="AA729" s="17">
        <v>1.27</v>
      </c>
      <c r="AB729" s="18">
        <v>1.24</v>
      </c>
      <c r="AC729" s="17">
        <v>1.24</v>
      </c>
      <c r="AD729" s="18">
        <v>1.25</v>
      </c>
      <c r="AE729" s="18">
        <v>1.27</v>
      </c>
      <c r="AF729" s="18">
        <v>1.29</v>
      </c>
      <c r="AG729" s="18">
        <v>1.25</v>
      </c>
      <c r="AH729" s="18">
        <v>1.3</v>
      </c>
      <c r="AI729" s="18">
        <v>1.25</v>
      </c>
      <c r="AJ729" s="18">
        <v>1.3</v>
      </c>
      <c r="AK729" s="18">
        <v>1.34</v>
      </c>
      <c r="AL729" s="18"/>
      <c r="AM729" s="18"/>
      <c r="AN729" s="18"/>
      <c r="AO729" s="18"/>
      <c r="AP729" s="18"/>
      <c r="AQ729" s="36" t="s">
        <v>102</v>
      </c>
      <c r="AR729" s="36" t="s">
        <v>113</v>
      </c>
      <c r="AS729" s="74" t="s">
        <v>724</v>
      </c>
      <c r="AT729" s="74"/>
      <c r="AV729" s="30"/>
      <c r="AW729" s="30"/>
      <c r="AX729" s="30"/>
      <c r="AY729" s="30"/>
      <c r="AZ729" s="30"/>
      <c r="BA729" s="30"/>
      <c r="BB729" s="30"/>
    </row>
    <row r="730" spans="1:54" s="5" customFormat="1" ht="9.9499999999999993" customHeight="1">
      <c r="A730" s="48">
        <v>724</v>
      </c>
      <c r="B730" s="31" t="s">
        <v>113</v>
      </c>
      <c r="C730" s="1" t="s">
        <v>103</v>
      </c>
      <c r="D730" s="19"/>
      <c r="E730" s="19"/>
      <c r="F730" s="19"/>
      <c r="G730" s="19"/>
      <c r="H730" s="19"/>
      <c r="I730" s="19"/>
      <c r="J730" s="19"/>
      <c r="K730" s="19"/>
      <c r="L730" s="19"/>
      <c r="M730" s="165">
        <v>11.7</v>
      </c>
      <c r="N730" s="223">
        <v>12.3</v>
      </c>
      <c r="O730" s="192">
        <v>12.8</v>
      </c>
      <c r="P730" s="19">
        <v>13.3</v>
      </c>
      <c r="Q730" s="19">
        <v>13.9</v>
      </c>
      <c r="R730" s="19">
        <v>14.4</v>
      </c>
      <c r="S730" s="19">
        <v>14.9</v>
      </c>
      <c r="T730" s="19">
        <v>15.5</v>
      </c>
      <c r="U730" s="19">
        <v>16.100000000000001</v>
      </c>
      <c r="V730" s="19">
        <v>16.600000000000001</v>
      </c>
      <c r="W730" s="19">
        <v>17.100000000000001</v>
      </c>
      <c r="X730" s="19">
        <v>17.7</v>
      </c>
      <c r="Y730" s="19">
        <v>18.3</v>
      </c>
      <c r="Z730" s="19">
        <v>18.8</v>
      </c>
      <c r="AA730" s="19">
        <v>19.2</v>
      </c>
      <c r="AB730" s="16">
        <v>19.7</v>
      </c>
      <c r="AC730" s="19">
        <v>20.2</v>
      </c>
      <c r="AD730" s="16">
        <v>20.7</v>
      </c>
      <c r="AE730" s="16">
        <v>21.2</v>
      </c>
      <c r="AF730" s="16">
        <v>21.8</v>
      </c>
      <c r="AG730" s="16">
        <v>22.2</v>
      </c>
      <c r="AH730" s="16">
        <v>22.2</v>
      </c>
      <c r="AI730" s="16">
        <v>22.5</v>
      </c>
      <c r="AJ730" s="16">
        <v>23.3</v>
      </c>
      <c r="AK730" s="16">
        <v>24</v>
      </c>
      <c r="AL730" s="16"/>
      <c r="AM730" s="16"/>
      <c r="AN730" s="16"/>
      <c r="AO730" s="16"/>
      <c r="AP730" s="16"/>
      <c r="AQ730" s="36" t="s">
        <v>103</v>
      </c>
      <c r="AR730" s="36" t="s">
        <v>113</v>
      </c>
      <c r="AS730" s="74" t="s">
        <v>724</v>
      </c>
      <c r="AT730" s="74"/>
      <c r="AV730" s="30"/>
      <c r="AW730" s="30"/>
      <c r="AX730" s="30"/>
      <c r="AY730" s="30"/>
      <c r="AZ730" s="30"/>
      <c r="BA730" s="30"/>
      <c r="BB730" s="30"/>
    </row>
    <row r="731" spans="1:54" s="5" customFormat="1" ht="9.9499999999999993" customHeight="1">
      <c r="A731" s="48">
        <v>725</v>
      </c>
      <c r="B731" s="31" t="s">
        <v>113</v>
      </c>
      <c r="C731" s="1" t="s">
        <v>104</v>
      </c>
      <c r="D731" s="20">
        <v>281.83999999999997</v>
      </c>
      <c r="E731" s="20">
        <v>256.25</v>
      </c>
      <c r="F731" s="20">
        <v>234.4</v>
      </c>
      <c r="G731" s="20">
        <v>221.65</v>
      </c>
      <c r="H731" s="20">
        <v>228.48</v>
      </c>
      <c r="I731" s="20">
        <v>220.51</v>
      </c>
      <c r="J731" s="20">
        <v>233.74</v>
      </c>
      <c r="K731" s="20">
        <v>320.45999999999998</v>
      </c>
      <c r="L731" s="20">
        <v>331.61</v>
      </c>
      <c r="M731" s="164">
        <v>375.52</v>
      </c>
      <c r="N731" s="222">
        <v>367.75</v>
      </c>
      <c r="O731" s="191">
        <v>271.93</v>
      </c>
      <c r="P731" s="20">
        <v>252.3</v>
      </c>
      <c r="Q731" s="20">
        <v>281.14999999999998</v>
      </c>
      <c r="R731" s="20">
        <v>336.59</v>
      </c>
      <c r="S731" s="20">
        <v>323.06</v>
      </c>
      <c r="T731" s="20">
        <v>355.94</v>
      </c>
      <c r="U731" s="20">
        <v>298.52</v>
      </c>
      <c r="V731" s="20">
        <v>236.49</v>
      </c>
      <c r="W731" s="20">
        <v>230.67</v>
      </c>
      <c r="X731" s="20">
        <v>219.79</v>
      </c>
      <c r="Y731" s="20">
        <v>208.31</v>
      </c>
      <c r="Z731" s="20">
        <v>207.76</v>
      </c>
      <c r="AA731" s="20">
        <v>186.77</v>
      </c>
      <c r="AB731" s="21">
        <v>193.82</v>
      </c>
      <c r="AC731" s="20">
        <v>211.71</v>
      </c>
      <c r="AD731" s="21">
        <v>227.42</v>
      </c>
      <c r="AE731" s="21">
        <v>194.71</v>
      </c>
      <c r="AF731" s="21">
        <v>153.75</v>
      </c>
      <c r="AG731" s="21">
        <v>114.95</v>
      </c>
      <c r="AH731" s="21">
        <v>127.14</v>
      </c>
      <c r="AI731" s="21">
        <v>127</v>
      </c>
      <c r="AJ731" s="21">
        <v>206.09</v>
      </c>
      <c r="AK731" s="21">
        <v>241.63</v>
      </c>
      <c r="AL731" s="21"/>
      <c r="AM731" s="21"/>
      <c r="AN731" s="21"/>
      <c r="AO731" s="21"/>
      <c r="AP731" s="21"/>
      <c r="AQ731" s="36" t="s">
        <v>104</v>
      </c>
      <c r="AR731" s="36" t="s">
        <v>113</v>
      </c>
      <c r="AS731" s="74" t="s">
        <v>724</v>
      </c>
      <c r="AT731" s="74"/>
      <c r="AV731" s="30"/>
      <c r="AW731" s="30"/>
      <c r="AX731" s="30"/>
      <c r="AY731" s="30"/>
      <c r="AZ731" s="30"/>
      <c r="BA731" s="30"/>
      <c r="BB731" s="30"/>
    </row>
    <row r="732" spans="1:54" s="5" customFormat="1" ht="9.9499999999999993" customHeight="1">
      <c r="A732" s="48">
        <v>726</v>
      </c>
      <c r="B732" s="31" t="s">
        <v>113</v>
      </c>
      <c r="C732" s="1" t="s">
        <v>105</v>
      </c>
      <c r="D732" s="20"/>
      <c r="E732" s="20"/>
      <c r="F732" s="20"/>
      <c r="G732" s="20"/>
      <c r="H732" s="20"/>
      <c r="I732" s="20">
        <v>183.21100000000001</v>
      </c>
      <c r="J732" s="20">
        <v>210.523</v>
      </c>
      <c r="K732" s="20">
        <v>250.928</v>
      </c>
      <c r="L732" s="20">
        <v>250.548</v>
      </c>
      <c r="M732" s="164">
        <v>323.48099999999999</v>
      </c>
      <c r="N732" s="222">
        <v>285.892</v>
      </c>
      <c r="O732" s="191">
        <v>374.767</v>
      </c>
      <c r="P732" s="20">
        <v>367.88499999999999</v>
      </c>
      <c r="Q732" s="20">
        <v>422.82900000000001</v>
      </c>
      <c r="R732" s="20">
        <v>341.29300000000001</v>
      </c>
      <c r="S732" s="20">
        <v>403.49700000000001</v>
      </c>
      <c r="T732" s="20">
        <v>367.83</v>
      </c>
      <c r="U732" s="20">
        <v>344.70499999999998</v>
      </c>
      <c r="V732" s="20">
        <v>351.56400000000002</v>
      </c>
      <c r="W732" s="20">
        <v>275.07299999999998</v>
      </c>
      <c r="X732" s="20">
        <v>386.17599999999999</v>
      </c>
      <c r="Y732" s="20">
        <v>319.702</v>
      </c>
      <c r="Z732" s="20">
        <v>284.78100000000001</v>
      </c>
      <c r="AA732" s="20">
        <v>224.64599999999999</v>
      </c>
      <c r="AB732" s="21">
        <v>208.05199999999999</v>
      </c>
      <c r="AC732" s="20">
        <v>206.35900000000001</v>
      </c>
      <c r="AD732" s="21">
        <v>238.03200000000001</v>
      </c>
      <c r="AE732" s="21">
        <v>178.721</v>
      </c>
      <c r="AF732" s="21">
        <v>176.87799999999999</v>
      </c>
      <c r="AG732" s="21">
        <v>216.68700000000001</v>
      </c>
      <c r="AH732" s="21">
        <v>181.21100000000001</v>
      </c>
      <c r="AI732" s="21">
        <v>715.952</v>
      </c>
      <c r="AJ732" s="21">
        <v>525.36300000000006</v>
      </c>
      <c r="AK732" s="21">
        <v>786.29700000000003</v>
      </c>
      <c r="AL732" s="21"/>
      <c r="AM732" s="21"/>
      <c r="AN732" s="21"/>
      <c r="AO732" s="21"/>
      <c r="AP732" s="21"/>
      <c r="AQ732" s="36" t="s">
        <v>105</v>
      </c>
      <c r="AR732" s="36" t="s">
        <v>113</v>
      </c>
      <c r="AS732" s="74" t="s">
        <v>724</v>
      </c>
      <c r="AT732" s="74"/>
      <c r="AV732" s="30"/>
      <c r="AW732" s="30"/>
      <c r="AX732" s="30"/>
      <c r="AY732" s="30"/>
      <c r="AZ732" s="30"/>
      <c r="BA732" s="30"/>
      <c r="BB732" s="30"/>
    </row>
    <row r="733" spans="1:54" s="5" customFormat="1" ht="9.9499999999999993" customHeight="1">
      <c r="A733" s="48">
        <v>727</v>
      </c>
      <c r="B733" s="31" t="s">
        <v>113</v>
      </c>
      <c r="C733" s="1" t="s">
        <v>106</v>
      </c>
      <c r="D733" s="20">
        <v>78.506559031281526</v>
      </c>
      <c r="E733" s="20">
        <v>82.643794147325934</v>
      </c>
      <c r="F733" s="20">
        <v>84.359233097880917</v>
      </c>
      <c r="G733" s="20">
        <v>85.771947527749745</v>
      </c>
      <c r="H733" s="20">
        <v>88.092835519677095</v>
      </c>
      <c r="I733" s="20">
        <v>89.404641775983848</v>
      </c>
      <c r="J733" s="20">
        <v>89.60645812310797</v>
      </c>
      <c r="K733" s="20">
        <v>89.303733602421801</v>
      </c>
      <c r="L733" s="20">
        <v>89.909182643794139</v>
      </c>
      <c r="M733" s="164">
        <v>92.129162462159428</v>
      </c>
      <c r="N733" s="222">
        <v>94.95459132189707</v>
      </c>
      <c r="O733" s="191">
        <v>98.082744702320895</v>
      </c>
      <c r="P733" s="20">
        <v>99.798183652875892</v>
      </c>
      <c r="Q733" s="20">
        <v>101.31180625630677</v>
      </c>
      <c r="R733" s="20">
        <v>102.42179616548941</v>
      </c>
      <c r="S733" s="20">
        <v>102.01816347124117</v>
      </c>
      <c r="T733" s="20">
        <v>101.91725529767912</v>
      </c>
      <c r="U733" s="20">
        <v>104.03632694248233</v>
      </c>
      <c r="V733" s="20">
        <v>105.04540867810292</v>
      </c>
      <c r="W733" s="20">
        <v>104.23814328960646</v>
      </c>
      <c r="X733" s="20">
        <v>103.32996972754793</v>
      </c>
      <c r="Y733" s="20">
        <v>102.52270433905146</v>
      </c>
      <c r="Z733" s="20">
        <v>101.81634712411706</v>
      </c>
      <c r="AA733" s="20">
        <v>101.81634712411706</v>
      </c>
      <c r="AB733" s="21">
        <v>101.51362260343087</v>
      </c>
      <c r="AC733" s="20">
        <v>100.90817356205852</v>
      </c>
      <c r="AD733" s="21">
        <v>101.21089808274471</v>
      </c>
      <c r="AE733" s="21">
        <v>101.41271442986881</v>
      </c>
      <c r="AF733" s="21">
        <v>102.52270433905146</v>
      </c>
      <c r="AG733" s="21">
        <v>100.80726538849648</v>
      </c>
      <c r="AH733" s="21">
        <v>100</v>
      </c>
      <c r="AI733" s="21">
        <v>99.3</v>
      </c>
      <c r="AJ733" s="21">
        <v>98.8</v>
      </c>
      <c r="AK733" s="21">
        <v>99.5</v>
      </c>
      <c r="AL733" s="21"/>
      <c r="AM733" s="21"/>
      <c r="AN733" s="21"/>
      <c r="AO733" s="21"/>
      <c r="AP733" s="21"/>
      <c r="AQ733" s="36" t="s">
        <v>106</v>
      </c>
      <c r="AR733" s="36" t="s">
        <v>113</v>
      </c>
      <c r="AS733" s="74" t="s">
        <v>724</v>
      </c>
      <c r="AT733" s="74"/>
      <c r="AV733" s="30"/>
      <c r="AW733" s="30"/>
      <c r="AX733" s="30"/>
      <c r="AY733" s="30"/>
      <c r="AZ733" s="30"/>
      <c r="BA733" s="30"/>
      <c r="BB733" s="30"/>
    </row>
    <row r="734" spans="1:54" s="5" customFormat="1" ht="9.9499999999999993" customHeight="1">
      <c r="A734" s="48">
        <v>728</v>
      </c>
      <c r="B734" s="31" t="s">
        <v>113</v>
      </c>
      <c r="C734" s="1" t="s">
        <v>107</v>
      </c>
      <c r="D734" s="20">
        <v>23.4</v>
      </c>
      <c r="E734" s="20">
        <v>26.7</v>
      </c>
      <c r="F734" s="20">
        <v>30.5</v>
      </c>
      <c r="G734" s="20">
        <v>33.700000000000003</v>
      </c>
      <c r="H734" s="20">
        <v>35.299999999999997</v>
      </c>
      <c r="I734" s="20">
        <v>36.200000000000003</v>
      </c>
      <c r="J734" s="20">
        <v>37.200000000000003</v>
      </c>
      <c r="K734" s="20">
        <v>38.1</v>
      </c>
      <c r="L734" s="20">
        <v>41.3</v>
      </c>
      <c r="M734" s="164">
        <v>47.2</v>
      </c>
      <c r="N734" s="222">
        <v>61.4</v>
      </c>
      <c r="O734" s="191">
        <v>64.900000000000006</v>
      </c>
      <c r="P734" s="20">
        <v>63.3</v>
      </c>
      <c r="Q734" s="20">
        <v>55.8</v>
      </c>
      <c r="R734" s="20">
        <v>54.6</v>
      </c>
      <c r="S734" s="20">
        <v>53.7</v>
      </c>
      <c r="T734" s="20">
        <v>52.8</v>
      </c>
      <c r="U734" s="20">
        <v>52.6</v>
      </c>
      <c r="V734" s="20">
        <v>52.3</v>
      </c>
      <c r="W734" s="20">
        <v>54.3</v>
      </c>
      <c r="X734" s="20">
        <v>52</v>
      </c>
      <c r="Y734" s="20">
        <v>49.7</v>
      </c>
      <c r="Z734" s="20">
        <v>47.1</v>
      </c>
      <c r="AA734" s="20">
        <v>44.2</v>
      </c>
      <c r="AB734" s="21">
        <v>41.5</v>
      </c>
      <c r="AC734" s="20">
        <v>40.200000000000003</v>
      </c>
      <c r="AD734" s="21">
        <v>40.200000000000003</v>
      </c>
      <c r="AE734" s="21">
        <v>40.799999999999997</v>
      </c>
      <c r="AF734" s="21">
        <v>41</v>
      </c>
      <c r="AG734" s="21">
        <v>33.4</v>
      </c>
      <c r="AH734" s="21">
        <v>32.299999999999997</v>
      </c>
      <c r="AI734" s="21">
        <v>32.799999999999997</v>
      </c>
      <c r="AJ734" s="21">
        <v>31.6</v>
      </c>
      <c r="AK734" s="21">
        <v>31.9</v>
      </c>
      <c r="AL734" s="21"/>
      <c r="AM734" s="21"/>
      <c r="AN734" s="21"/>
      <c r="AO734" s="21"/>
      <c r="AP734" s="21"/>
      <c r="AQ734" s="36" t="s">
        <v>107</v>
      </c>
      <c r="AR734" s="36" t="s">
        <v>113</v>
      </c>
      <c r="AS734" s="74" t="s">
        <v>724</v>
      </c>
      <c r="AT734" s="74"/>
      <c r="AV734" s="30"/>
      <c r="AW734" s="30"/>
      <c r="AX734" s="30"/>
      <c r="AY734" s="30"/>
      <c r="AZ734" s="30"/>
      <c r="BA734" s="30"/>
      <c r="BB734" s="30"/>
    </row>
    <row r="735" spans="1:54" s="5" customFormat="1" ht="9.9499999999999993" customHeight="1">
      <c r="A735" s="48">
        <v>729</v>
      </c>
      <c r="B735" s="31" t="s">
        <v>113</v>
      </c>
      <c r="C735" s="1" t="s">
        <v>183</v>
      </c>
      <c r="D735" s="20">
        <v>344.68200000000002</v>
      </c>
      <c r="E735" s="20">
        <v>384.64800000000002</v>
      </c>
      <c r="F735" s="20">
        <v>393.07400000000001</v>
      </c>
      <c r="G735" s="20">
        <v>380.43200000000002</v>
      </c>
      <c r="H735" s="20">
        <v>384.84</v>
      </c>
      <c r="I735" s="20">
        <v>409.49</v>
      </c>
      <c r="J735" s="20">
        <v>412.81299999999999</v>
      </c>
      <c r="K735" s="20">
        <v>437.37799999999999</v>
      </c>
      <c r="L735" s="20">
        <v>446.94299999999998</v>
      </c>
      <c r="M735" s="164">
        <v>418.38</v>
      </c>
      <c r="N735" s="222">
        <v>427.16699999999997</v>
      </c>
      <c r="O735" s="191">
        <v>470.08</v>
      </c>
      <c r="P735" s="20">
        <v>524.12199999999996</v>
      </c>
      <c r="Q735" s="20">
        <v>557.01599999999996</v>
      </c>
      <c r="R735" s="20">
        <v>513.64400000000001</v>
      </c>
      <c r="S735" s="20">
        <v>508.83600000000001</v>
      </c>
      <c r="T735" s="20">
        <v>498.459</v>
      </c>
      <c r="U735" s="20">
        <v>535.92899999999997</v>
      </c>
      <c r="V735" s="20">
        <v>526.76400000000001</v>
      </c>
      <c r="W735" s="20">
        <v>544.42399999999998</v>
      </c>
      <c r="X735" s="20">
        <v>466.10199999999998</v>
      </c>
      <c r="Y735" s="20">
        <v>494.07400000000001</v>
      </c>
      <c r="Z735" s="20">
        <v>474.92899999999997</v>
      </c>
      <c r="AA735" s="20">
        <v>450.99</v>
      </c>
      <c r="AB735" s="21">
        <v>439.92700000000002</v>
      </c>
      <c r="AC735" s="20">
        <v>468.46600000000001</v>
      </c>
      <c r="AD735" s="21">
        <v>444.29</v>
      </c>
      <c r="AE735" s="21">
        <v>455.572</v>
      </c>
      <c r="AF735" s="21">
        <v>448.79</v>
      </c>
      <c r="AG735" s="21">
        <v>459.86</v>
      </c>
      <c r="AH735" s="21">
        <v>446.91800000000001</v>
      </c>
      <c r="AI735" s="21">
        <v>362.20100000000002</v>
      </c>
      <c r="AJ735" s="21">
        <v>495.291</v>
      </c>
      <c r="AK735" s="21">
        <v>481.67599999999999</v>
      </c>
      <c r="AL735" s="21"/>
      <c r="AM735" s="21"/>
      <c r="AN735" s="21"/>
      <c r="AO735" s="21"/>
      <c r="AP735" s="21"/>
      <c r="AQ735" s="36" t="s">
        <v>183</v>
      </c>
      <c r="AR735" s="36" t="s">
        <v>113</v>
      </c>
      <c r="AS735" s="74" t="s">
        <v>724</v>
      </c>
      <c r="AT735" s="74"/>
      <c r="AV735" s="30"/>
      <c r="AW735" s="30"/>
      <c r="AX735" s="30"/>
      <c r="AY735" s="30"/>
      <c r="AZ735" s="30"/>
      <c r="BA735" s="30"/>
      <c r="BB735" s="30"/>
    </row>
    <row r="736" spans="1:54" s="5" customFormat="1" ht="9.9499999999999993" customHeight="1">
      <c r="A736" s="48">
        <v>730</v>
      </c>
      <c r="B736" s="31" t="s">
        <v>113</v>
      </c>
      <c r="C736" s="1" t="s">
        <v>184</v>
      </c>
      <c r="D736" s="20">
        <v>244.304</v>
      </c>
      <c r="E736" s="20">
        <v>260.44400000000002</v>
      </c>
      <c r="F736" s="20">
        <v>271.64299999999997</v>
      </c>
      <c r="G736" s="20">
        <v>272.17200000000003</v>
      </c>
      <c r="H736" s="20">
        <v>253.417</v>
      </c>
      <c r="I736" s="20">
        <v>276.35199999999998</v>
      </c>
      <c r="J736" s="20">
        <v>291.02</v>
      </c>
      <c r="K736" s="20">
        <v>281.02999999999997</v>
      </c>
      <c r="L736" s="20">
        <v>307.81099999999998</v>
      </c>
      <c r="M736" s="164">
        <v>281.82100000000003</v>
      </c>
      <c r="N736" s="222">
        <v>301.82100000000003</v>
      </c>
      <c r="O736" s="191">
        <v>316.85700000000003</v>
      </c>
      <c r="P736" s="20">
        <v>350.101</v>
      </c>
      <c r="Q736" s="20">
        <v>373.52699999999999</v>
      </c>
      <c r="R736" s="20">
        <v>362.07499999999999</v>
      </c>
      <c r="S736" s="20">
        <v>346.11099999999999</v>
      </c>
      <c r="T736" s="20">
        <v>332.31200000000001</v>
      </c>
      <c r="U736" s="20">
        <v>354.548</v>
      </c>
      <c r="V736" s="20">
        <v>359.33</v>
      </c>
      <c r="W736" s="20">
        <v>354.02800000000002</v>
      </c>
      <c r="X736" s="20">
        <v>336.79199999999997</v>
      </c>
      <c r="Y736" s="20">
        <v>310.53199999999998</v>
      </c>
      <c r="Z736" s="20">
        <v>339.11399999999998</v>
      </c>
      <c r="AA736" s="20">
        <v>303.858</v>
      </c>
      <c r="AB736" s="21">
        <v>311.29700000000003</v>
      </c>
      <c r="AC736" s="20">
        <v>325.95699999999999</v>
      </c>
      <c r="AD736" s="21">
        <v>310.86500000000001</v>
      </c>
      <c r="AE736" s="21">
        <v>340.86</v>
      </c>
      <c r="AF736" s="21">
        <v>317.73399999999998</v>
      </c>
      <c r="AG736" s="21">
        <v>295.53800000000001</v>
      </c>
      <c r="AH736" s="21">
        <v>313.64699999999999</v>
      </c>
      <c r="AI736" s="21">
        <v>261.65899999999999</v>
      </c>
      <c r="AJ736" s="21">
        <v>325.67700000000002</v>
      </c>
      <c r="AK736" s="21">
        <v>303.42500000000001</v>
      </c>
      <c r="AL736" s="21"/>
      <c r="AM736" s="21"/>
      <c r="AN736" s="21"/>
      <c r="AO736" s="21"/>
      <c r="AP736" s="21"/>
      <c r="AQ736" s="36" t="s">
        <v>184</v>
      </c>
      <c r="AR736" s="36" t="s">
        <v>113</v>
      </c>
      <c r="AS736" s="74" t="s">
        <v>724</v>
      </c>
      <c r="AT736" s="74"/>
      <c r="AV736" s="30"/>
      <c r="AW736" s="30"/>
      <c r="AX736" s="30"/>
      <c r="AY736" s="30"/>
      <c r="AZ736" s="30"/>
      <c r="BA736" s="30"/>
      <c r="BB736" s="30"/>
    </row>
    <row r="737" spans="1:54" s="5" customFormat="1" ht="9.9499999999999993" customHeight="1">
      <c r="A737" s="48">
        <v>731</v>
      </c>
      <c r="B737" s="31" t="s">
        <v>113</v>
      </c>
      <c r="C737" s="1" t="s">
        <v>108</v>
      </c>
      <c r="D737" s="20">
        <v>198.96</v>
      </c>
      <c r="E737" s="20">
        <v>191.11</v>
      </c>
      <c r="F737" s="20">
        <v>197.02199999999999</v>
      </c>
      <c r="G737" s="20">
        <v>195.495</v>
      </c>
      <c r="H737" s="20">
        <v>201.91300000000001</v>
      </c>
      <c r="I737" s="20">
        <v>206.71199999999999</v>
      </c>
      <c r="J737" s="20">
        <v>206.93799999999999</v>
      </c>
      <c r="K737" s="20">
        <v>217.57</v>
      </c>
      <c r="L737" s="20">
        <v>236.374</v>
      </c>
      <c r="M737" s="164">
        <v>264.08100000000002</v>
      </c>
      <c r="N737" s="222">
        <v>287.00700000000001</v>
      </c>
      <c r="O737" s="191">
        <v>321.71800000000002</v>
      </c>
      <c r="P737" s="20">
        <v>351.85</v>
      </c>
      <c r="Q737" s="20">
        <v>357.65800000000002</v>
      </c>
      <c r="R737" s="20">
        <v>371.74099999999999</v>
      </c>
      <c r="S737" s="20">
        <v>384.73599999999999</v>
      </c>
      <c r="T737" s="20">
        <v>397.351</v>
      </c>
      <c r="U737" s="20">
        <v>416.52300000000002</v>
      </c>
      <c r="V737" s="20">
        <v>420.74400000000003</v>
      </c>
      <c r="W737" s="20">
        <v>424.21800000000002</v>
      </c>
      <c r="X737" s="20">
        <v>420.64400000000001</v>
      </c>
      <c r="Y737" s="20">
        <v>423.08499999999998</v>
      </c>
      <c r="Z737" s="20">
        <v>412.22699999999998</v>
      </c>
      <c r="AA737" s="20">
        <v>412.39</v>
      </c>
      <c r="AB737" s="21">
        <v>412.46800000000002</v>
      </c>
      <c r="AC737" s="20">
        <v>410.358</v>
      </c>
      <c r="AD737" s="21">
        <v>407.59100000000001</v>
      </c>
      <c r="AE737" s="21">
        <v>406.221</v>
      </c>
      <c r="AF737" s="21">
        <v>406.738</v>
      </c>
      <c r="AG737" s="21">
        <v>390.71300000000002</v>
      </c>
      <c r="AH737" s="21">
        <v>386.74</v>
      </c>
      <c r="AI737" s="21">
        <v>398.16899999999998</v>
      </c>
      <c r="AJ737" s="21">
        <v>423.59399999999999</v>
      </c>
      <c r="AK737" s="21">
        <v>421.60599999999999</v>
      </c>
      <c r="AL737" s="21"/>
      <c r="AM737" s="21"/>
      <c r="AN737" s="21"/>
      <c r="AO737" s="21"/>
      <c r="AP737" s="21"/>
      <c r="AQ737" s="36" t="s">
        <v>108</v>
      </c>
      <c r="AR737" s="36" t="s">
        <v>113</v>
      </c>
      <c r="AS737" s="74" t="s">
        <v>724</v>
      </c>
      <c r="AT737" s="74"/>
      <c r="AV737" s="30"/>
      <c r="AW737" s="30"/>
      <c r="AX737" s="30"/>
      <c r="AY737" s="30"/>
      <c r="AZ737" s="30"/>
      <c r="BA737" s="30"/>
      <c r="BB737" s="30"/>
    </row>
    <row r="738" spans="1:54" s="5" customFormat="1" ht="9.9499999999999993" customHeight="1">
      <c r="A738" s="48">
        <v>732</v>
      </c>
      <c r="B738" s="31" t="s">
        <v>113</v>
      </c>
      <c r="C738" s="1" t="s">
        <v>109</v>
      </c>
      <c r="D738" s="17">
        <v>0.97</v>
      </c>
      <c r="E738" s="17">
        <v>0.77</v>
      </c>
      <c r="F738" s="17">
        <v>0.7</v>
      </c>
      <c r="G738" s="17">
        <v>0.74</v>
      </c>
      <c r="H738" s="17">
        <v>0.77</v>
      </c>
      <c r="I738" s="17">
        <v>0.76</v>
      </c>
      <c r="J738" s="17">
        <v>0.75</v>
      </c>
      <c r="K738" s="17">
        <v>1.01</v>
      </c>
      <c r="L738" s="17">
        <v>1.44</v>
      </c>
      <c r="M738" s="171">
        <v>1.8</v>
      </c>
      <c r="N738" s="227">
        <v>2</v>
      </c>
      <c r="O738" s="197">
        <v>2.02</v>
      </c>
      <c r="P738" s="17">
        <v>1.69</v>
      </c>
      <c r="Q738" s="17">
        <v>1.27</v>
      </c>
      <c r="R738" s="17">
        <v>1.2</v>
      </c>
      <c r="S738" s="17">
        <v>1.17</v>
      </c>
      <c r="T738" s="17">
        <v>1.27</v>
      </c>
      <c r="U738" s="17">
        <v>1.3</v>
      </c>
      <c r="V738" s="17">
        <v>0.94</v>
      </c>
      <c r="W738" s="17">
        <v>0.9</v>
      </c>
      <c r="X738" s="17">
        <v>1.07</v>
      </c>
      <c r="Y738" s="17">
        <v>0.93</v>
      </c>
      <c r="Z738" s="17">
        <v>1.01</v>
      </c>
      <c r="AA738" s="17">
        <v>1.1599999999999999</v>
      </c>
      <c r="AB738" s="18">
        <v>1.22</v>
      </c>
      <c r="AC738" s="17">
        <v>1.28</v>
      </c>
      <c r="AD738" s="18">
        <v>1.38</v>
      </c>
      <c r="AE738" s="18">
        <v>1.34</v>
      </c>
      <c r="AF738" s="18">
        <v>1.02</v>
      </c>
      <c r="AG738" s="18">
        <v>0.73</v>
      </c>
      <c r="AH738" s="18">
        <v>0.8</v>
      </c>
      <c r="AI738" s="18">
        <v>1.1000000000000001</v>
      </c>
      <c r="AJ738" s="18">
        <v>1.82</v>
      </c>
      <c r="AK738" s="18">
        <v>1.91</v>
      </c>
      <c r="AL738" s="21"/>
      <c r="AM738" s="21"/>
      <c r="AN738" s="21"/>
      <c r="AO738" s="21"/>
      <c r="AP738" s="21"/>
      <c r="AQ738" s="36" t="s">
        <v>109</v>
      </c>
      <c r="AR738" s="36" t="s">
        <v>113</v>
      </c>
      <c r="AS738" s="74" t="s">
        <v>724</v>
      </c>
      <c r="AT738" s="74"/>
      <c r="AU738" s="30"/>
      <c r="AV738" s="30"/>
      <c r="AW738" s="30"/>
      <c r="AX738" s="30"/>
      <c r="AY738" s="30"/>
      <c r="AZ738" s="30"/>
      <c r="BA738" s="30"/>
      <c r="BB738" s="30"/>
    </row>
    <row r="739" spans="1:54" s="5" customFormat="1" ht="9.9499999999999993" customHeight="1">
      <c r="A739" s="48">
        <v>733</v>
      </c>
      <c r="B739" s="31" t="s">
        <v>113</v>
      </c>
      <c r="C739" s="1" t="s">
        <v>110</v>
      </c>
      <c r="D739" s="17">
        <v>0.84</v>
      </c>
      <c r="E739" s="17">
        <v>0.71</v>
      </c>
      <c r="F739" s="17">
        <v>0.6</v>
      </c>
      <c r="G739" s="17">
        <v>0.59</v>
      </c>
      <c r="H739" s="17">
        <v>0.6</v>
      </c>
      <c r="I739" s="17">
        <v>0.57999999999999996</v>
      </c>
      <c r="J739" s="17">
        <v>0.57999999999999996</v>
      </c>
      <c r="K739" s="17">
        <v>0.72</v>
      </c>
      <c r="L739" s="17">
        <v>0.99</v>
      </c>
      <c r="M739" s="171">
        <v>1.32</v>
      </c>
      <c r="N739" s="227">
        <v>1.53</v>
      </c>
      <c r="O739" s="197">
        <v>1.51</v>
      </c>
      <c r="P739" s="17">
        <v>1.24</v>
      </c>
      <c r="Q739" s="17">
        <v>0.89</v>
      </c>
      <c r="R739" s="17">
        <v>0.8</v>
      </c>
      <c r="S739" s="17">
        <v>0.8</v>
      </c>
      <c r="T739" s="17">
        <v>0.84</v>
      </c>
      <c r="U739" s="17">
        <v>0.85</v>
      </c>
      <c r="V739" s="17">
        <v>0.59</v>
      </c>
      <c r="W739" s="17">
        <v>0.52</v>
      </c>
      <c r="X739" s="17">
        <v>0.64</v>
      </c>
      <c r="Y739" s="17">
        <v>0.56999999999999995</v>
      </c>
      <c r="Z739" s="17">
        <v>0.57999999999999996</v>
      </c>
      <c r="AA739" s="17">
        <v>0.72</v>
      </c>
      <c r="AB739" s="18">
        <v>0.79</v>
      </c>
      <c r="AC739" s="17">
        <v>0.85</v>
      </c>
      <c r="AD739" s="18">
        <v>0.93</v>
      </c>
      <c r="AE739" s="18">
        <v>0.93</v>
      </c>
      <c r="AF739" s="18">
        <v>0.68</v>
      </c>
      <c r="AG739" s="18">
        <v>0.41</v>
      </c>
      <c r="AH739" s="18">
        <v>0.44</v>
      </c>
      <c r="AI739" s="18">
        <v>0.61</v>
      </c>
      <c r="AJ739" s="18">
        <v>1.04</v>
      </c>
      <c r="AK739" s="18">
        <v>1.26</v>
      </c>
      <c r="AL739" s="21"/>
      <c r="AM739" s="21"/>
      <c r="AN739" s="21"/>
      <c r="AO739" s="21"/>
      <c r="AP739" s="21"/>
      <c r="AQ739" s="36" t="s">
        <v>110</v>
      </c>
      <c r="AR739" s="36" t="s">
        <v>113</v>
      </c>
      <c r="AS739" s="74" t="s">
        <v>724</v>
      </c>
      <c r="AT739" s="74"/>
      <c r="AU739" s="30"/>
      <c r="AV739" s="30"/>
      <c r="AW739" s="30"/>
      <c r="AX739" s="30"/>
      <c r="AY739" s="30"/>
      <c r="AZ739" s="30"/>
      <c r="BA739" s="30"/>
      <c r="BB739" s="30"/>
    </row>
    <row r="740" spans="1:54" s="5" customFormat="1" ht="9.9499999999999993" customHeight="1">
      <c r="A740" s="48">
        <v>734</v>
      </c>
      <c r="B740" s="31" t="s">
        <v>71</v>
      </c>
      <c r="C740" s="7" t="s">
        <v>18</v>
      </c>
      <c r="D740" s="19">
        <v>117.06</v>
      </c>
      <c r="E740" s="272">
        <v>117.902</v>
      </c>
      <c r="F740" s="19">
        <v>118.72799999999999</v>
      </c>
      <c r="G740" s="273">
        <v>119.536</v>
      </c>
      <c r="H740" s="19">
        <v>120.30500000000001</v>
      </c>
      <c r="I740" s="19">
        <v>121.04900000000001</v>
      </c>
      <c r="J740" s="19">
        <v>121.672</v>
      </c>
      <c r="K740" s="19">
        <v>122.264</v>
      </c>
      <c r="L740" s="19">
        <v>122.783</v>
      </c>
      <c r="M740" s="165">
        <v>123.255</v>
      </c>
      <c r="N740" s="223">
        <v>123.611</v>
      </c>
      <c r="O740" s="192">
        <v>124.04300000000001</v>
      </c>
      <c r="P740" s="19">
        <v>124.452</v>
      </c>
      <c r="Q740" s="19">
        <v>124.764</v>
      </c>
      <c r="R740" s="19">
        <v>125.03400000000001</v>
      </c>
      <c r="S740" s="19">
        <v>125.57</v>
      </c>
      <c r="T740" s="19">
        <v>125.85899999999999</v>
      </c>
      <c r="U740" s="19">
        <v>126.157</v>
      </c>
      <c r="V740" s="272">
        <v>126.47199999999999</v>
      </c>
      <c r="W740" s="272">
        <v>126.667</v>
      </c>
      <c r="X740" s="272">
        <v>126.926</v>
      </c>
      <c r="Y740" s="272">
        <v>127.316</v>
      </c>
      <c r="Z740" s="272">
        <v>127.486</v>
      </c>
      <c r="AA740" s="19">
        <v>127.694</v>
      </c>
      <c r="AB740" s="273">
        <v>127.78700000000001</v>
      </c>
      <c r="AC740" s="19">
        <v>127.768</v>
      </c>
      <c r="AD740" s="19">
        <v>127.901</v>
      </c>
      <c r="AE740" s="19">
        <v>128.03299999999999</v>
      </c>
      <c r="AF740" s="19">
        <v>128.084</v>
      </c>
      <c r="AG740" s="19">
        <v>128.03200000000001</v>
      </c>
      <c r="AH740" s="19">
        <v>128.05699999999999</v>
      </c>
      <c r="AI740" s="19">
        <v>127.834</v>
      </c>
      <c r="AJ740" s="19">
        <v>127.593</v>
      </c>
      <c r="AK740" s="19">
        <v>127.414</v>
      </c>
      <c r="AL740" s="19">
        <v>127.23699999999999</v>
      </c>
      <c r="AM740" s="19">
        <v>127.095</v>
      </c>
      <c r="AN740" s="19"/>
      <c r="AO740" s="19"/>
      <c r="AP740" s="19"/>
      <c r="AQ740" s="38" t="s">
        <v>18</v>
      </c>
      <c r="AR740" s="38" t="s">
        <v>71</v>
      </c>
      <c r="AS740" s="71"/>
      <c r="AT740" s="71"/>
      <c r="AU740" s="4"/>
      <c r="AV740" s="4"/>
      <c r="AW740" s="4"/>
      <c r="AX740" s="4"/>
      <c r="AY740" s="4"/>
      <c r="AZ740" s="4"/>
      <c r="BA740" s="4"/>
    </row>
    <row r="741" spans="1:54" s="5" customFormat="1" ht="9.9499999999999993" customHeight="1">
      <c r="A741" s="48">
        <v>735</v>
      </c>
      <c r="B741" s="31" t="s">
        <v>71</v>
      </c>
      <c r="C741" s="7" t="s">
        <v>19</v>
      </c>
      <c r="D741" s="288">
        <v>1.577</v>
      </c>
      <c r="E741" s="289">
        <v>1.5289999999999999</v>
      </c>
      <c r="F741" s="288">
        <v>1.5149999999999999</v>
      </c>
      <c r="G741" s="290">
        <v>1.5089999999999999</v>
      </c>
      <c r="H741" s="288">
        <v>1.49</v>
      </c>
      <c r="I741" s="288">
        <v>1.4319999999999999</v>
      </c>
      <c r="J741" s="288">
        <v>1.383</v>
      </c>
      <c r="K741" s="288">
        <v>1.347</v>
      </c>
      <c r="L741" s="288">
        <v>1.3140000000000001</v>
      </c>
      <c r="M741" s="291">
        <v>1.2470000000000001</v>
      </c>
      <c r="N741" s="231">
        <v>1.222</v>
      </c>
      <c r="O741" s="292">
        <v>1.2230000000000001</v>
      </c>
      <c r="P741" s="288">
        <v>1.2090000000000001</v>
      </c>
      <c r="Q741" s="288">
        <v>1.1879999999999999</v>
      </c>
      <c r="R741" s="288">
        <v>1.2350000000000001</v>
      </c>
      <c r="S741" s="288">
        <v>1.1870639999999999</v>
      </c>
      <c r="T741" s="288">
        <v>1.206555</v>
      </c>
      <c r="U741" s="288">
        <v>1.191665</v>
      </c>
      <c r="V741" s="289">
        <v>1.203147</v>
      </c>
      <c r="W741" s="289">
        <v>1.1776690000000001</v>
      </c>
      <c r="X741" s="289">
        <v>1.190547</v>
      </c>
      <c r="Y741" s="289">
        <v>1.1706620000000001</v>
      </c>
      <c r="Z741" s="289">
        <v>1.1538550000000001</v>
      </c>
      <c r="AA741" s="288">
        <v>1.12361</v>
      </c>
      <c r="AB741" s="290">
        <v>1.1107210000000001</v>
      </c>
      <c r="AC741" s="288">
        <v>1.06253</v>
      </c>
      <c r="AD741" s="288">
        <v>1.0926739999999999</v>
      </c>
      <c r="AE741" s="288">
        <v>1.089818</v>
      </c>
      <c r="AF741" s="288">
        <v>1.091156</v>
      </c>
      <c r="AG741" s="288">
        <v>1.0700350000000001</v>
      </c>
      <c r="AH741" s="288">
        <v>1.071304</v>
      </c>
      <c r="AI741" s="288">
        <v>1.0508059999999999</v>
      </c>
      <c r="AJ741" s="288">
        <v>1.037231</v>
      </c>
      <c r="AK741" s="288">
        <v>1.0298160000000001</v>
      </c>
      <c r="AL741" s="288">
        <v>1.003539</v>
      </c>
      <c r="AM741" s="288">
        <v>1.0056769999999999</v>
      </c>
      <c r="AN741" s="288"/>
      <c r="AO741" s="288"/>
      <c r="AP741" s="288"/>
      <c r="AQ741" s="38" t="s">
        <v>19</v>
      </c>
      <c r="AR741" s="38" t="s">
        <v>71</v>
      </c>
      <c r="AS741" s="71"/>
      <c r="AT741" s="71"/>
      <c r="AU741" s="4"/>
      <c r="AV741" s="4"/>
      <c r="AW741" s="4"/>
      <c r="AX741" s="4"/>
      <c r="AY741" s="4"/>
      <c r="AZ741" s="4"/>
      <c r="BA741" s="4"/>
    </row>
    <row r="742" spans="1:54" s="5" customFormat="1" ht="9.9499999999999993" customHeight="1">
      <c r="A742" s="48">
        <v>736</v>
      </c>
      <c r="B742" s="31" t="s">
        <v>71</v>
      </c>
      <c r="C742" s="7" t="s">
        <v>20</v>
      </c>
      <c r="D742" s="288">
        <v>0.72299999999999998</v>
      </c>
      <c r="E742" s="289">
        <v>0.72</v>
      </c>
      <c r="F742" s="288">
        <v>0.71199999999999997</v>
      </c>
      <c r="G742" s="290">
        <v>0.74</v>
      </c>
      <c r="H742" s="288">
        <v>0.74</v>
      </c>
      <c r="I742" s="288">
        <v>0.752</v>
      </c>
      <c r="J742" s="288">
        <v>0.751</v>
      </c>
      <c r="K742" s="288">
        <v>0.751</v>
      </c>
      <c r="L742" s="288">
        <v>0.79300000000000004</v>
      </c>
      <c r="M742" s="291">
        <v>0.78900000000000003</v>
      </c>
      <c r="N742" s="231">
        <v>0.82</v>
      </c>
      <c r="O742" s="292">
        <v>0.83</v>
      </c>
      <c r="P742" s="288">
        <v>0.85699999999999998</v>
      </c>
      <c r="Q742" s="288">
        <v>0.879</v>
      </c>
      <c r="R742" s="288">
        <v>0.873</v>
      </c>
      <c r="S742" s="288">
        <v>0.92213900000000004</v>
      </c>
      <c r="T742" s="288">
        <v>0.89621099999999998</v>
      </c>
      <c r="U742" s="288">
        <v>0.91340200000000005</v>
      </c>
      <c r="V742" s="289">
        <v>0.93648399999999998</v>
      </c>
      <c r="W742" s="289">
        <v>0.98203099999999999</v>
      </c>
      <c r="X742" s="289">
        <v>0.96165299999999998</v>
      </c>
      <c r="Y742" s="289">
        <v>0.97033100000000005</v>
      </c>
      <c r="Z742" s="289">
        <v>0.982379</v>
      </c>
      <c r="AA742" s="288">
        <v>1.0149509999999999</v>
      </c>
      <c r="AB742" s="290">
        <v>1.028602</v>
      </c>
      <c r="AC742" s="288">
        <v>1.083796</v>
      </c>
      <c r="AD742" s="288">
        <v>1.0844499999999999</v>
      </c>
      <c r="AE742" s="288">
        <v>1.1083339999999999</v>
      </c>
      <c r="AF742" s="288">
        <v>1.142407</v>
      </c>
      <c r="AG742" s="288">
        <v>1.1418649999999999</v>
      </c>
      <c r="AH742" s="288">
        <v>1.197012</v>
      </c>
      <c r="AI742" s="288">
        <v>1.253066</v>
      </c>
      <c r="AJ742" s="288">
        <v>1.256359</v>
      </c>
      <c r="AK742" s="288">
        <v>1.2684359999999999</v>
      </c>
      <c r="AL742" s="288">
        <v>1.273004</v>
      </c>
      <c r="AM742" s="288">
        <v>1.2904439999999999</v>
      </c>
      <c r="AN742" s="288"/>
      <c r="AO742" s="288"/>
      <c r="AP742" s="288"/>
      <c r="AQ742" s="38" t="s">
        <v>20</v>
      </c>
      <c r="AR742" s="38" t="s">
        <v>71</v>
      </c>
      <c r="AS742" s="71"/>
      <c r="AT742" s="71"/>
      <c r="AU742" s="4"/>
      <c r="AV742" s="4"/>
      <c r="AW742" s="4"/>
      <c r="AX742" s="4"/>
      <c r="AY742" s="4"/>
      <c r="AZ742" s="4"/>
      <c r="BA742" s="4"/>
    </row>
    <row r="743" spans="1:54" s="5" customFormat="1" ht="9.9499999999999993" customHeight="1">
      <c r="A743" s="48">
        <v>737</v>
      </c>
      <c r="B743" s="31" t="s">
        <v>71</v>
      </c>
      <c r="C743" s="7" t="s">
        <v>21</v>
      </c>
      <c r="D743" s="288">
        <v>0.85399999999999998</v>
      </c>
      <c r="E743" s="289">
        <v>0.80899999999999994</v>
      </c>
      <c r="F743" s="288">
        <v>0.80299999999999994</v>
      </c>
      <c r="G743" s="290">
        <v>0.76899999999999991</v>
      </c>
      <c r="H743" s="288">
        <v>0.75</v>
      </c>
      <c r="I743" s="288">
        <v>0.68</v>
      </c>
      <c r="J743" s="288">
        <v>0.63200000000000001</v>
      </c>
      <c r="K743" s="288">
        <v>0.59599999999999997</v>
      </c>
      <c r="L743" s="288">
        <v>0.52100000000000002</v>
      </c>
      <c r="M743" s="291">
        <v>0.45800000000000007</v>
      </c>
      <c r="N743" s="231">
        <v>0.40200000000000002</v>
      </c>
      <c r="O743" s="292">
        <v>0.39300000000000013</v>
      </c>
      <c r="P743" s="288">
        <v>0.35200000000000009</v>
      </c>
      <c r="Q743" s="288">
        <v>0.30899999999999994</v>
      </c>
      <c r="R743" s="288">
        <v>0.3620000000000001</v>
      </c>
      <c r="S743" s="288">
        <v>0.26492500000000002</v>
      </c>
      <c r="T743" s="288">
        <v>0.31034400000000001</v>
      </c>
      <c r="U743" s="288">
        <v>0.27826299999999998</v>
      </c>
      <c r="V743" s="289">
        <v>0.26666299999999998</v>
      </c>
      <c r="W743" s="289">
        <v>0.19563800000000001</v>
      </c>
      <c r="X743" s="289">
        <v>0.22889399999999999</v>
      </c>
      <c r="Y743" s="289">
        <v>0.20033100000000001</v>
      </c>
      <c r="Z743" s="289">
        <v>0.17147599999999999</v>
      </c>
      <c r="AA743" s="288">
        <v>0.10865900000000001</v>
      </c>
      <c r="AB743" s="290">
        <f>AB741-AB742</f>
        <v>8.2119000000000053E-2</v>
      </c>
      <c r="AC743" s="290">
        <f t="shared" ref="AC743:AM743" si="258">AC741-AC742</f>
        <v>-2.1266000000000007E-2</v>
      </c>
      <c r="AD743" s="290">
        <f t="shared" si="258"/>
        <v>8.2240000000000091E-3</v>
      </c>
      <c r="AE743" s="290">
        <f t="shared" si="258"/>
        <v>-1.8515999999999977E-2</v>
      </c>
      <c r="AF743" s="290">
        <f t="shared" si="258"/>
        <v>-5.1250999999999935E-2</v>
      </c>
      <c r="AG743" s="290">
        <f t="shared" si="258"/>
        <v>-7.1829999999999838E-2</v>
      </c>
      <c r="AH743" s="290">
        <f t="shared" si="258"/>
        <v>-0.12570799999999993</v>
      </c>
      <c r="AI743" s="290">
        <f t="shared" si="258"/>
        <v>-0.20226000000000011</v>
      </c>
      <c r="AJ743" s="290">
        <f t="shared" si="258"/>
        <v>-0.21912799999999999</v>
      </c>
      <c r="AK743" s="290">
        <f t="shared" si="258"/>
        <v>-0.23861999999999983</v>
      </c>
      <c r="AL743" s="290">
        <f t="shared" si="258"/>
        <v>-0.26946500000000007</v>
      </c>
      <c r="AM743" s="290">
        <f t="shared" si="258"/>
        <v>-0.28476699999999999</v>
      </c>
      <c r="AN743" s="288"/>
      <c r="AO743" s="288"/>
      <c r="AP743" s="288"/>
      <c r="AQ743" s="38" t="s">
        <v>21</v>
      </c>
      <c r="AR743" s="38" t="s">
        <v>71</v>
      </c>
      <c r="AS743" s="71"/>
      <c r="AT743" s="71"/>
      <c r="AU743" s="4"/>
      <c r="AV743" s="4"/>
      <c r="AW743" s="4"/>
      <c r="AX743" s="4"/>
      <c r="AY743" s="4"/>
      <c r="AZ743" s="4"/>
      <c r="BA743" s="4"/>
    </row>
    <row r="744" spans="1:54" s="5" customFormat="1" ht="9.9499999999999993" customHeight="1">
      <c r="A744" s="48">
        <v>738</v>
      </c>
      <c r="B744" s="31" t="s">
        <v>71</v>
      </c>
      <c r="C744" s="6" t="s">
        <v>22</v>
      </c>
      <c r="D744" s="17">
        <v>13.6</v>
      </c>
      <c r="E744" s="59">
        <v>13</v>
      </c>
      <c r="F744" s="17">
        <v>12.8</v>
      </c>
      <c r="G744" s="111">
        <v>12.7</v>
      </c>
      <c r="H744" s="17">
        <v>12.5</v>
      </c>
      <c r="I744" s="17">
        <v>11.9</v>
      </c>
      <c r="J744" s="17">
        <v>11.4</v>
      </c>
      <c r="K744" s="17">
        <v>11.1</v>
      </c>
      <c r="L744" s="17">
        <v>10.8</v>
      </c>
      <c r="M744" s="171">
        <v>10.199999999999999</v>
      </c>
      <c r="N744" s="227">
        <v>10</v>
      </c>
      <c r="O744" s="197">
        <v>9.9</v>
      </c>
      <c r="P744" s="17">
        <v>9.8000000000000007</v>
      </c>
      <c r="Q744" s="17">
        <v>9.6</v>
      </c>
      <c r="R744" s="17">
        <v>10</v>
      </c>
      <c r="S744" s="17">
        <v>9.6</v>
      </c>
      <c r="T744" s="17">
        <v>9.6999999999999993</v>
      </c>
      <c r="U744" s="17">
        <v>9.5</v>
      </c>
      <c r="V744" s="59">
        <v>9.6</v>
      </c>
      <c r="W744" s="59">
        <v>9.4</v>
      </c>
      <c r="X744" s="59">
        <v>9.5</v>
      </c>
      <c r="Y744" s="59">
        <v>9.3000000000000007</v>
      </c>
      <c r="Z744" s="59">
        <v>9.1999999999999993</v>
      </c>
      <c r="AA744" s="17">
        <v>8.9</v>
      </c>
      <c r="AB744" s="111">
        <v>8.8000000000000007</v>
      </c>
      <c r="AC744" s="17">
        <v>8.4</v>
      </c>
      <c r="AD744" s="17">
        <v>8.6999999999999993</v>
      </c>
      <c r="AE744" s="17">
        <v>8.6</v>
      </c>
      <c r="AF744" s="17">
        <v>8.6999999999999993</v>
      </c>
      <c r="AG744" s="17">
        <v>8.5</v>
      </c>
      <c r="AH744" s="17">
        <v>8.5</v>
      </c>
      <c r="AI744" s="17">
        <v>8.3000000000000007</v>
      </c>
      <c r="AJ744" s="17">
        <v>8.1999999999999993</v>
      </c>
      <c r="AK744" s="17">
        <v>8.1999999999999993</v>
      </c>
      <c r="AL744" s="17">
        <v>8</v>
      </c>
      <c r="AM744" s="17">
        <v>8</v>
      </c>
      <c r="AN744" s="17"/>
      <c r="AO744" s="17"/>
      <c r="AP744" s="17"/>
      <c r="AQ744" s="36" t="s">
        <v>22</v>
      </c>
      <c r="AR744" s="36" t="s">
        <v>71</v>
      </c>
      <c r="AS744" s="71"/>
      <c r="AT744" s="71"/>
      <c r="AU744" s="4"/>
      <c r="AV744" s="4"/>
      <c r="AW744" s="4"/>
      <c r="AX744" s="4"/>
      <c r="AY744" s="4"/>
      <c r="AZ744" s="4"/>
      <c r="BA744" s="4"/>
    </row>
    <row r="745" spans="1:54" s="5" customFormat="1" ht="9.9499999999999993" customHeight="1">
      <c r="A745" s="48">
        <v>739</v>
      </c>
      <c r="B745" s="31" t="s">
        <v>71</v>
      </c>
      <c r="C745" s="7" t="s">
        <v>23</v>
      </c>
      <c r="D745" s="17">
        <v>6.2</v>
      </c>
      <c r="E745" s="59">
        <v>6.1</v>
      </c>
      <c r="F745" s="17">
        <v>6</v>
      </c>
      <c r="G745" s="111">
        <v>6.2</v>
      </c>
      <c r="H745" s="17">
        <v>6.2</v>
      </c>
      <c r="I745" s="17">
        <v>6.3</v>
      </c>
      <c r="J745" s="17">
        <v>6.2</v>
      </c>
      <c r="K745" s="17">
        <v>6.2</v>
      </c>
      <c r="L745" s="17">
        <v>6.5</v>
      </c>
      <c r="M745" s="171">
        <v>6.4</v>
      </c>
      <c r="N745" s="227">
        <v>6.7</v>
      </c>
      <c r="O745" s="197">
        <v>6.7</v>
      </c>
      <c r="P745" s="17">
        <v>6.9</v>
      </c>
      <c r="Q745" s="17">
        <v>7.1</v>
      </c>
      <c r="R745" s="17">
        <v>7</v>
      </c>
      <c r="S745" s="17">
        <v>7.4</v>
      </c>
      <c r="T745" s="17">
        <v>7.2</v>
      </c>
      <c r="U745" s="17">
        <v>7.3</v>
      </c>
      <c r="V745" s="59">
        <v>7.5</v>
      </c>
      <c r="W745" s="59">
        <v>7.8</v>
      </c>
      <c r="X745" s="59">
        <v>7.7</v>
      </c>
      <c r="Y745" s="59">
        <v>7.7</v>
      </c>
      <c r="Z745" s="59">
        <v>7.8</v>
      </c>
      <c r="AA745" s="17">
        <v>8</v>
      </c>
      <c r="AB745" s="111">
        <v>8.1999999999999993</v>
      </c>
      <c r="AC745" s="17">
        <v>8.6</v>
      </c>
      <c r="AD745" s="17">
        <v>8.6</v>
      </c>
      <c r="AE745" s="17">
        <v>8.8000000000000007</v>
      </c>
      <c r="AF745" s="17">
        <v>9.1</v>
      </c>
      <c r="AG745" s="17">
        <v>9.1</v>
      </c>
      <c r="AH745" s="17">
        <v>9.5</v>
      </c>
      <c r="AI745" s="17">
        <v>9.9</v>
      </c>
      <c r="AJ745" s="17">
        <v>10</v>
      </c>
      <c r="AK745" s="17">
        <v>10.1</v>
      </c>
      <c r="AL745" s="17">
        <v>10.1</v>
      </c>
      <c r="AM745" s="17">
        <v>10.3</v>
      </c>
      <c r="AN745" s="17"/>
      <c r="AO745" s="17"/>
      <c r="AP745" s="17"/>
      <c r="AQ745" s="38" t="s">
        <v>23</v>
      </c>
      <c r="AR745" s="38" t="s">
        <v>71</v>
      </c>
      <c r="AS745" s="71"/>
      <c r="AT745" s="71"/>
      <c r="AU745" s="4"/>
      <c r="AV745" s="4"/>
      <c r="AW745" s="4"/>
      <c r="AX745" s="4"/>
      <c r="AY745" s="4"/>
      <c r="AZ745" s="4"/>
      <c r="BA745" s="4"/>
    </row>
    <row r="746" spans="1:54" s="5" customFormat="1" ht="9.9499999999999993" customHeight="1">
      <c r="A746" s="48">
        <v>740</v>
      </c>
      <c r="B746" s="31" t="s">
        <v>71</v>
      </c>
      <c r="C746" s="7" t="s">
        <v>24</v>
      </c>
      <c r="D746" s="17">
        <v>7.3</v>
      </c>
      <c r="E746" s="59">
        <v>6.9</v>
      </c>
      <c r="F746" s="17">
        <v>6.8</v>
      </c>
      <c r="G746" s="111">
        <v>6.5</v>
      </c>
      <c r="H746" s="17">
        <v>6.3</v>
      </c>
      <c r="I746" s="17">
        <v>5.6</v>
      </c>
      <c r="J746" s="17">
        <v>5.2</v>
      </c>
      <c r="K746" s="17">
        <v>4.9000000000000004</v>
      </c>
      <c r="L746" s="17">
        <v>4.3</v>
      </c>
      <c r="M746" s="171">
        <v>3.7</v>
      </c>
      <c r="N746" s="227">
        <v>3.3</v>
      </c>
      <c r="O746" s="197">
        <v>3.2</v>
      </c>
      <c r="P746" s="17">
        <v>2.9</v>
      </c>
      <c r="Q746" s="17">
        <v>2.5</v>
      </c>
      <c r="R746" s="17">
        <v>2.9</v>
      </c>
      <c r="S746" s="17">
        <v>2.1</v>
      </c>
      <c r="T746" s="17">
        <v>2.5</v>
      </c>
      <c r="U746" s="17">
        <v>2.2000000000000002</v>
      </c>
      <c r="V746" s="59">
        <v>2.1</v>
      </c>
      <c r="W746" s="59">
        <v>1.6</v>
      </c>
      <c r="X746" s="59">
        <v>1.8</v>
      </c>
      <c r="Y746" s="59">
        <v>1.6</v>
      </c>
      <c r="Z746" s="59">
        <v>1.4</v>
      </c>
      <c r="AA746" s="17">
        <v>0.9</v>
      </c>
      <c r="AB746" s="111">
        <v>0.7</v>
      </c>
      <c r="AC746" s="17">
        <v>-0.2</v>
      </c>
      <c r="AD746" s="17">
        <v>0.1</v>
      </c>
      <c r="AE746" s="17">
        <v>-0.1</v>
      </c>
      <c r="AF746" s="17">
        <v>-0.4</v>
      </c>
      <c r="AG746" s="17">
        <v>-0.6</v>
      </c>
      <c r="AH746" s="17">
        <v>-1</v>
      </c>
      <c r="AI746" s="17">
        <v>-1.6</v>
      </c>
      <c r="AJ746" s="17">
        <v>-1.7</v>
      </c>
      <c r="AK746" s="17">
        <v>-1.9</v>
      </c>
      <c r="AL746" s="17">
        <v>-2.1</v>
      </c>
      <c r="AM746" s="17">
        <v>-2.2999999999999998</v>
      </c>
      <c r="AN746" s="17"/>
      <c r="AO746" s="17"/>
      <c r="AP746" s="17"/>
      <c r="AQ746" s="38" t="s">
        <v>24</v>
      </c>
      <c r="AR746" s="38" t="s">
        <v>71</v>
      </c>
      <c r="AS746" s="71"/>
      <c r="AT746" s="71"/>
      <c r="AU746" s="4"/>
      <c r="AV746" s="4"/>
      <c r="AW746" s="4"/>
      <c r="AX746" s="4"/>
      <c r="AY746" s="4"/>
      <c r="AZ746" s="4"/>
      <c r="BA746" s="4"/>
    </row>
    <row r="747" spans="1:54" s="5" customFormat="1" ht="9.9499999999999993" customHeight="1">
      <c r="A747" s="48">
        <v>741</v>
      </c>
      <c r="B747" s="31" t="s">
        <v>71</v>
      </c>
      <c r="C747" s="6" t="s">
        <v>25</v>
      </c>
      <c r="D747" s="17">
        <v>7.5</v>
      </c>
      <c r="E747" s="59">
        <v>7.1</v>
      </c>
      <c r="F747" s="17">
        <v>6.6</v>
      </c>
      <c r="G747" s="111">
        <v>6.2</v>
      </c>
      <c r="H747" s="17">
        <v>6</v>
      </c>
      <c r="I747" s="17">
        <v>5.5</v>
      </c>
      <c r="J747" s="17">
        <v>5.2</v>
      </c>
      <c r="K747" s="17">
        <v>5</v>
      </c>
      <c r="L747" s="17">
        <v>4.8</v>
      </c>
      <c r="M747" s="171">
        <v>4.5999999999999996</v>
      </c>
      <c r="N747" s="227">
        <v>4.5999999999999996</v>
      </c>
      <c r="O747" s="197">
        <v>4.4000000000000004</v>
      </c>
      <c r="P747" s="17">
        <v>4.5</v>
      </c>
      <c r="Q747" s="17">
        <v>4.3</v>
      </c>
      <c r="R747" s="17">
        <v>4.2</v>
      </c>
      <c r="S747" s="17">
        <v>4.3</v>
      </c>
      <c r="T747" s="17">
        <v>3.8</v>
      </c>
      <c r="U747" s="17">
        <v>3.7</v>
      </c>
      <c r="V747" s="59">
        <v>3.6</v>
      </c>
      <c r="W747" s="59">
        <v>3.4</v>
      </c>
      <c r="X747" s="59">
        <v>3.2</v>
      </c>
      <c r="Y747" s="59">
        <v>3.1</v>
      </c>
      <c r="Z747" s="59">
        <v>3</v>
      </c>
      <c r="AA747" s="17">
        <v>3</v>
      </c>
      <c r="AB747" s="111">
        <v>2.8</v>
      </c>
      <c r="AC747" s="17">
        <v>2.8</v>
      </c>
      <c r="AD747" s="17">
        <v>2.6</v>
      </c>
      <c r="AE747" s="17">
        <v>2.6</v>
      </c>
      <c r="AF747" s="17">
        <v>2.6</v>
      </c>
      <c r="AG747" s="17">
        <v>2.4</v>
      </c>
      <c r="AH747" s="17">
        <v>2.2999999999999998</v>
      </c>
      <c r="AI747" s="17">
        <v>2.2999999999999998</v>
      </c>
      <c r="AJ747" s="17">
        <v>2.2000000000000002</v>
      </c>
      <c r="AK747" s="17">
        <v>2.1</v>
      </c>
      <c r="AL747" s="17">
        <v>2.1</v>
      </c>
      <c r="AM747" s="17">
        <v>1.9</v>
      </c>
      <c r="AN747" s="17"/>
      <c r="AO747" s="17"/>
      <c r="AP747" s="17"/>
      <c r="AQ747" s="36" t="s">
        <v>25</v>
      </c>
      <c r="AR747" s="36" t="s">
        <v>71</v>
      </c>
      <c r="AS747" s="71"/>
      <c r="AT747" s="71"/>
      <c r="AU747" s="4"/>
      <c r="AV747" s="4"/>
      <c r="AW747" s="4"/>
      <c r="AX747" s="4"/>
      <c r="AY747" s="4"/>
      <c r="AZ747" s="4"/>
      <c r="BA747" s="4"/>
    </row>
    <row r="748" spans="1:54" s="5" customFormat="1" ht="9.9499999999999993" customHeight="1">
      <c r="A748" s="48">
        <v>742</v>
      </c>
      <c r="B748" s="31" t="s">
        <v>71</v>
      </c>
      <c r="C748" s="6" t="s">
        <v>26</v>
      </c>
      <c r="D748" s="17">
        <v>73.349999999999994</v>
      </c>
      <c r="E748" s="59">
        <v>73.790000000000006</v>
      </c>
      <c r="F748" s="17">
        <v>74.22</v>
      </c>
      <c r="G748" s="111">
        <v>74.2</v>
      </c>
      <c r="H748" s="17">
        <v>74.540000000000006</v>
      </c>
      <c r="I748" s="17">
        <v>74.78</v>
      </c>
      <c r="J748" s="17">
        <v>75.23</v>
      </c>
      <c r="K748" s="17">
        <v>75.61</v>
      </c>
      <c r="L748" s="17">
        <v>75.540000000000006</v>
      </c>
      <c r="M748" s="171">
        <v>75.91</v>
      </c>
      <c r="N748" s="227">
        <v>75.92</v>
      </c>
      <c r="O748" s="197">
        <v>76.11</v>
      </c>
      <c r="P748" s="17">
        <v>76.09</v>
      </c>
      <c r="Q748" s="17">
        <v>76.25</v>
      </c>
      <c r="R748" s="17">
        <v>76.569999999999993</v>
      </c>
      <c r="S748" s="17">
        <v>76.38</v>
      </c>
      <c r="T748" s="17">
        <v>77.010000000000005</v>
      </c>
      <c r="U748" s="17">
        <v>77.19</v>
      </c>
      <c r="V748" s="59">
        <v>77.16</v>
      </c>
      <c r="W748" s="59">
        <v>77.099999999999994</v>
      </c>
      <c r="X748" s="59">
        <v>77.72</v>
      </c>
      <c r="Y748" s="59">
        <v>78.069999999999993</v>
      </c>
      <c r="Z748" s="59">
        <v>78.319999999999993</v>
      </c>
      <c r="AA748" s="17">
        <v>78.36</v>
      </c>
      <c r="AB748" s="59">
        <v>78.64</v>
      </c>
      <c r="AC748" s="59">
        <v>78.56</v>
      </c>
      <c r="AD748" s="59">
        <v>79</v>
      </c>
      <c r="AE748" s="17">
        <v>79.19</v>
      </c>
      <c r="AF748" s="59">
        <v>79.290000000000006</v>
      </c>
      <c r="AG748" s="59">
        <v>79.59</v>
      </c>
      <c r="AH748" s="59">
        <v>79.55</v>
      </c>
      <c r="AI748" s="59">
        <v>79.44</v>
      </c>
      <c r="AJ748" s="59">
        <v>79.94</v>
      </c>
      <c r="AK748" s="59">
        <v>80.209999999999994</v>
      </c>
      <c r="AL748" s="59">
        <v>80.5</v>
      </c>
      <c r="AM748" s="17">
        <v>80.790000000000006</v>
      </c>
      <c r="AN748" s="17"/>
      <c r="AO748" s="17"/>
      <c r="AP748" s="17"/>
      <c r="AQ748" s="333" t="s">
        <v>26</v>
      </c>
      <c r="AR748" s="36" t="s">
        <v>71</v>
      </c>
      <c r="AS748" s="71"/>
      <c r="AT748" s="71"/>
      <c r="AU748" s="4"/>
      <c r="AV748" s="4"/>
      <c r="AW748" s="4"/>
      <c r="AX748" s="4"/>
      <c r="AY748" s="4"/>
      <c r="AZ748" s="4"/>
      <c r="BA748" s="4"/>
    </row>
    <row r="749" spans="1:54" s="5" customFormat="1" ht="9.9499999999999993" customHeight="1">
      <c r="A749" s="48">
        <v>743</v>
      </c>
      <c r="B749" s="31" t="s">
        <v>71</v>
      </c>
      <c r="C749" s="7" t="s">
        <v>27</v>
      </c>
      <c r="D749" s="17">
        <v>78.760000000000005</v>
      </c>
      <c r="E749" s="59">
        <v>79.13</v>
      </c>
      <c r="F749" s="17">
        <v>79.66</v>
      </c>
      <c r="G749" s="111">
        <v>79.78</v>
      </c>
      <c r="H749" s="17">
        <v>80.180000000000007</v>
      </c>
      <c r="I749" s="17">
        <v>80.48</v>
      </c>
      <c r="J749" s="17">
        <v>80.930000000000007</v>
      </c>
      <c r="K749" s="17">
        <v>81.39</v>
      </c>
      <c r="L749" s="17">
        <v>81.3</v>
      </c>
      <c r="M749" s="171">
        <v>81.77</v>
      </c>
      <c r="N749" s="227">
        <v>81.900000000000006</v>
      </c>
      <c r="O749" s="197">
        <v>82.11</v>
      </c>
      <c r="P749" s="17">
        <v>82.22</v>
      </c>
      <c r="Q749" s="17">
        <v>82.51</v>
      </c>
      <c r="R749" s="111">
        <v>82.98</v>
      </c>
      <c r="S749" s="17">
        <v>82.85</v>
      </c>
      <c r="T749" s="17">
        <v>83.59</v>
      </c>
      <c r="U749" s="17">
        <v>83.82</v>
      </c>
      <c r="V749" s="17">
        <v>84.01</v>
      </c>
      <c r="W749" s="17">
        <v>83.99</v>
      </c>
      <c r="X749" s="17">
        <v>84.6</v>
      </c>
      <c r="Y749" s="17">
        <v>84.93</v>
      </c>
      <c r="Z749" s="17">
        <v>85.23</v>
      </c>
      <c r="AA749" s="17">
        <v>85.33</v>
      </c>
      <c r="AB749" s="17">
        <v>85.59</v>
      </c>
      <c r="AC749" s="17">
        <v>85.52</v>
      </c>
      <c r="AD749" s="17">
        <v>85.81</v>
      </c>
      <c r="AE749" s="17">
        <v>85.99</v>
      </c>
      <c r="AF749" s="17">
        <v>86.05</v>
      </c>
      <c r="AG749" s="17">
        <v>86.44</v>
      </c>
      <c r="AH749" s="17">
        <v>86.3</v>
      </c>
      <c r="AI749" s="17">
        <v>85.9</v>
      </c>
      <c r="AJ749" s="17">
        <v>86.41</v>
      </c>
      <c r="AK749" s="17">
        <v>86.61</v>
      </c>
      <c r="AL749" s="17">
        <v>86.83</v>
      </c>
      <c r="AM749" s="17">
        <v>87.05</v>
      </c>
      <c r="AN749" s="17"/>
      <c r="AO749" s="17"/>
      <c r="AP749" s="17"/>
      <c r="AQ749" s="334" t="s">
        <v>27</v>
      </c>
      <c r="AR749" s="38" t="s">
        <v>71</v>
      </c>
      <c r="AS749" s="71"/>
      <c r="AT749" s="71"/>
      <c r="AU749" s="4"/>
      <c r="AV749" s="4"/>
      <c r="AW749" s="4"/>
      <c r="AX749" s="4"/>
      <c r="AY749" s="4"/>
      <c r="AZ749" s="4"/>
      <c r="BA749" s="4"/>
    </row>
    <row r="750" spans="1:54" s="5" customFormat="1" ht="9.9499999999999993" customHeight="1">
      <c r="A750" s="48">
        <v>744</v>
      </c>
      <c r="B750" s="31" t="s">
        <v>71</v>
      </c>
      <c r="C750" s="6" t="s">
        <v>28</v>
      </c>
      <c r="D750" s="19">
        <v>175.7</v>
      </c>
      <c r="E750" s="272">
        <v>175.1</v>
      </c>
      <c r="F750" s="19">
        <v>174.7</v>
      </c>
      <c r="G750" s="273">
        <v>174.8</v>
      </c>
      <c r="H750" s="19">
        <v>176.3</v>
      </c>
      <c r="I750" s="19">
        <v>175.8</v>
      </c>
      <c r="J750" s="19">
        <v>175.2</v>
      </c>
      <c r="K750" s="19">
        <v>175.9</v>
      </c>
      <c r="L750" s="19">
        <v>175.9</v>
      </c>
      <c r="M750" s="165">
        <v>174</v>
      </c>
      <c r="N750" s="223">
        <v>171</v>
      </c>
      <c r="O750" s="192">
        <v>168.6</v>
      </c>
      <c r="P750" s="19">
        <v>165.2</v>
      </c>
      <c r="Q750" s="19">
        <v>160</v>
      </c>
      <c r="R750" s="19">
        <v>159.19999999999999</v>
      </c>
      <c r="S750" s="19">
        <v>159.1</v>
      </c>
      <c r="T750" s="19">
        <v>159.9</v>
      </c>
      <c r="U750" s="19">
        <v>158.30000000000001</v>
      </c>
      <c r="V750" s="272">
        <v>156.6</v>
      </c>
      <c r="W750" s="272">
        <v>153.5</v>
      </c>
      <c r="X750" s="272">
        <v>154.9</v>
      </c>
      <c r="Y750" s="272">
        <v>154</v>
      </c>
      <c r="Z750" s="272">
        <v>153.1</v>
      </c>
      <c r="AA750" s="19">
        <v>153.80000000000001</v>
      </c>
      <c r="AB750" s="273">
        <v>153.30000000000001</v>
      </c>
      <c r="AC750" s="19">
        <v>152.4</v>
      </c>
      <c r="AD750" s="19">
        <v>153.5</v>
      </c>
      <c r="AE750" s="19">
        <v>154.19999999999999</v>
      </c>
      <c r="AF750" s="19">
        <v>153</v>
      </c>
      <c r="AG750" s="273">
        <v>147.30000000000001</v>
      </c>
      <c r="AH750" s="19">
        <v>149.80000000000001</v>
      </c>
      <c r="AI750" s="19">
        <v>149</v>
      </c>
      <c r="AJ750" s="337">
        <v>150.69999999999999</v>
      </c>
      <c r="AK750" s="337">
        <v>149.30000000000001</v>
      </c>
      <c r="AL750" s="337">
        <v>149</v>
      </c>
      <c r="AM750" s="19"/>
      <c r="AN750" s="3"/>
      <c r="AO750" s="3"/>
      <c r="AP750" s="3"/>
      <c r="AQ750" s="36" t="s">
        <v>28</v>
      </c>
      <c r="AR750" s="36" t="s">
        <v>71</v>
      </c>
      <c r="AS750" s="71"/>
      <c r="AT750" s="71"/>
      <c r="AU750" s="4"/>
      <c r="AV750" s="4"/>
      <c r="AW750" s="4"/>
      <c r="AX750" s="4"/>
      <c r="AY750" s="4"/>
      <c r="AZ750" s="4"/>
      <c r="BA750" s="4"/>
    </row>
    <row r="751" spans="1:54" s="5" customFormat="1" ht="9.9499999999999993" customHeight="1">
      <c r="A751" s="48">
        <v>745</v>
      </c>
      <c r="B751" s="31" t="s">
        <v>71</v>
      </c>
      <c r="C751" s="7" t="s">
        <v>29</v>
      </c>
      <c r="D751" s="19">
        <v>178.2</v>
      </c>
      <c r="E751" s="272">
        <v>177.4</v>
      </c>
      <c r="F751" s="19">
        <v>177</v>
      </c>
      <c r="G751" s="273">
        <v>178</v>
      </c>
      <c r="H751" s="19">
        <v>180.5</v>
      </c>
      <c r="I751" s="19">
        <v>179.7</v>
      </c>
      <c r="J751" s="19">
        <v>178.2</v>
      </c>
      <c r="K751" s="19">
        <v>179.1</v>
      </c>
      <c r="L751" s="19">
        <v>181.1</v>
      </c>
      <c r="M751" s="165">
        <v>179.3</v>
      </c>
      <c r="N751" s="223">
        <v>176.6</v>
      </c>
      <c r="O751" s="192">
        <v>173</v>
      </c>
      <c r="P751" s="19">
        <v>167.8</v>
      </c>
      <c r="Q751" s="19">
        <v>163.6</v>
      </c>
      <c r="R751" s="19">
        <v>163.6</v>
      </c>
      <c r="S751" s="19">
        <v>163.9</v>
      </c>
      <c r="T751" s="19">
        <v>165.8</v>
      </c>
      <c r="U751" s="19">
        <v>165.5</v>
      </c>
      <c r="V751" s="272">
        <v>162.69999999999999</v>
      </c>
      <c r="W751" s="272">
        <v>161.9</v>
      </c>
      <c r="X751" s="272">
        <v>164.7</v>
      </c>
      <c r="Y751" s="272">
        <v>162.9</v>
      </c>
      <c r="Z751" s="272">
        <v>163.80000000000001</v>
      </c>
      <c r="AA751" s="19">
        <v>165.6</v>
      </c>
      <c r="AB751" s="273">
        <v>167.7</v>
      </c>
      <c r="AC751" s="19">
        <v>166.8</v>
      </c>
      <c r="AD751" s="19">
        <v>167.9</v>
      </c>
      <c r="AE751" s="19">
        <v>167.6</v>
      </c>
      <c r="AF751" s="19">
        <v>165.6</v>
      </c>
      <c r="AG751" s="273">
        <v>155.9</v>
      </c>
      <c r="AH751" s="19">
        <v>163.30000000000001</v>
      </c>
      <c r="AI751" s="19">
        <v>162.19999999999999</v>
      </c>
      <c r="AJ751" s="19">
        <v>164.6</v>
      </c>
      <c r="AK751" s="19">
        <v>163.69999999999999</v>
      </c>
      <c r="AL751" s="19">
        <v>164.6</v>
      </c>
      <c r="AM751" s="19"/>
      <c r="AN751" s="3"/>
      <c r="AO751" s="3"/>
      <c r="AP751" s="3"/>
      <c r="AQ751" s="38" t="s">
        <v>29</v>
      </c>
      <c r="AR751" s="38" t="s">
        <v>71</v>
      </c>
      <c r="AS751" s="71"/>
      <c r="AT751" s="71"/>
      <c r="AU751" s="4"/>
      <c r="AV751" s="4"/>
      <c r="AW751" s="4"/>
      <c r="AX751" s="4"/>
      <c r="AY751" s="4"/>
      <c r="AZ751" s="4"/>
      <c r="BA751" s="4"/>
    </row>
    <row r="752" spans="1:54" s="5" customFormat="1" ht="9.9499999999999993" customHeight="1">
      <c r="A752" s="48">
        <v>746</v>
      </c>
      <c r="B752" s="31" t="s">
        <v>71</v>
      </c>
      <c r="C752" s="7" t="s">
        <v>30</v>
      </c>
      <c r="D752" s="20">
        <v>245.36</v>
      </c>
      <c r="E752" s="57">
        <v>260.334</v>
      </c>
      <c r="F752" s="20">
        <v>273.46199999999999</v>
      </c>
      <c r="G752" s="58">
        <v>285.99700000000001</v>
      </c>
      <c r="H752" s="20">
        <v>305.72500000000002</v>
      </c>
      <c r="I752" s="20">
        <v>325.37099999999998</v>
      </c>
      <c r="J752" s="20">
        <v>339.685</v>
      </c>
      <c r="K752" s="20">
        <v>356.26400000000001</v>
      </c>
      <c r="L752" s="20">
        <v>379.23</v>
      </c>
      <c r="M752" s="164">
        <v>405.80399999999997</v>
      </c>
      <c r="N752" s="222">
        <v>435.36200000000002</v>
      </c>
      <c r="O752" s="191">
        <v>459.04500000000002</v>
      </c>
      <c r="P752" s="20">
        <v>468.87700000000001</v>
      </c>
      <c r="Q752" s="20">
        <v>470.85</v>
      </c>
      <c r="R752" s="20"/>
      <c r="S752" s="20"/>
      <c r="T752" s="20"/>
      <c r="U752" s="20"/>
      <c r="V752" s="57"/>
      <c r="W752" s="335"/>
      <c r="X752" s="335"/>
      <c r="Y752" s="335"/>
      <c r="Z752" s="335"/>
      <c r="AA752" s="335"/>
      <c r="AB752" s="335"/>
      <c r="AC752" s="335"/>
      <c r="AD752" s="335"/>
      <c r="AE752" s="335"/>
      <c r="AF752" s="335"/>
      <c r="AG752" s="335"/>
      <c r="AH752" s="335"/>
      <c r="AI752" s="335"/>
      <c r="AJ752" s="335"/>
      <c r="AK752" s="299"/>
      <c r="AL752" s="299"/>
      <c r="AM752" s="299"/>
      <c r="AN752" s="20"/>
      <c r="AO752" s="20"/>
      <c r="AP752" s="20"/>
      <c r="AQ752" s="38" t="s">
        <v>30</v>
      </c>
      <c r="AR752" s="38" t="s">
        <v>71</v>
      </c>
      <c r="AS752" s="71"/>
      <c r="AT752" s="71"/>
      <c r="AU752" s="4"/>
      <c r="AV752" s="4"/>
      <c r="AW752" s="4"/>
      <c r="AX752" s="4"/>
      <c r="AY752" s="4"/>
      <c r="AZ752" s="4"/>
      <c r="BA752" s="4"/>
    </row>
    <row r="753" spans="1:54" s="5" customFormat="1" ht="9.9499999999999993" customHeight="1">
      <c r="A753" s="48">
        <v>747</v>
      </c>
      <c r="B753" s="31" t="s">
        <v>71</v>
      </c>
      <c r="C753" s="7" t="s">
        <v>31</v>
      </c>
      <c r="D753" s="20">
        <v>268.81799999999998</v>
      </c>
      <c r="E753" s="57">
        <v>277.36700000000002</v>
      </c>
      <c r="F753" s="20">
        <v>287.18400000000003</v>
      </c>
      <c r="G753" s="58">
        <v>295.78800000000001</v>
      </c>
      <c r="H753" s="20">
        <v>309.08600000000001</v>
      </c>
      <c r="I753" s="20">
        <v>323.959</v>
      </c>
      <c r="J753" s="20">
        <v>333.31</v>
      </c>
      <c r="K753" s="20">
        <v>349.77</v>
      </c>
      <c r="L753" s="20">
        <v>370.642</v>
      </c>
      <c r="M753" s="164">
        <v>387.47800000000001</v>
      </c>
      <c r="N753" s="222">
        <v>407.15600000000001</v>
      </c>
      <c r="O753" s="191">
        <v>422.012</v>
      </c>
      <c r="P753" s="20">
        <v>424.74</v>
      </c>
      <c r="Q753" s="20">
        <v>423.16199999999998</v>
      </c>
      <c r="R753" s="20"/>
      <c r="S753" s="20"/>
      <c r="T753" s="20"/>
      <c r="U753" s="20"/>
      <c r="V753" s="57"/>
      <c r="W753" s="335"/>
      <c r="X753" s="335"/>
      <c r="Y753" s="335"/>
      <c r="Z753" s="335"/>
      <c r="AA753" s="335"/>
      <c r="AB753" s="335"/>
      <c r="AC753" s="335"/>
      <c r="AD753" s="335"/>
      <c r="AE753" s="335"/>
      <c r="AF753" s="335"/>
      <c r="AG753" s="335"/>
      <c r="AH753" s="335"/>
      <c r="AI753" s="335"/>
      <c r="AJ753" s="335"/>
      <c r="AK753" s="338"/>
      <c r="AL753" s="299"/>
      <c r="AM753" s="299"/>
      <c r="AN753" s="20"/>
      <c r="AO753" s="20"/>
      <c r="AP753" s="20"/>
      <c r="AQ753" s="38" t="s">
        <v>31</v>
      </c>
      <c r="AR753" s="38" t="s">
        <v>71</v>
      </c>
      <c r="AS753" s="71"/>
      <c r="AT753" s="71"/>
      <c r="AU753" s="4"/>
      <c r="AV753" s="4"/>
      <c r="AW753" s="4"/>
      <c r="AX753" s="4"/>
      <c r="AY753" s="4"/>
      <c r="AZ753" s="4"/>
      <c r="BA753" s="4"/>
    </row>
    <row r="754" spans="1:54" s="5" customFormat="1" ht="9.9499999999999993" customHeight="1">
      <c r="A754" s="48">
        <v>748</v>
      </c>
      <c r="B754" s="31" t="s">
        <v>71</v>
      </c>
      <c r="C754" s="7" t="s">
        <v>817</v>
      </c>
      <c r="D754" s="20">
        <v>542.3999</v>
      </c>
      <c r="E754" s="57">
        <v>568.42049999999995</v>
      </c>
      <c r="F754" s="20">
        <v>588.57010000000002</v>
      </c>
      <c r="G754" s="58">
        <v>608.5403</v>
      </c>
      <c r="H754" s="20">
        <v>647.17560000000003</v>
      </c>
      <c r="I754" s="20">
        <v>674.32130000000006</v>
      </c>
      <c r="J754" s="20">
        <v>675.34839999999997</v>
      </c>
      <c r="K754" s="20">
        <v>694.54399999999998</v>
      </c>
      <c r="L754" s="20">
        <v>742.28949999999998</v>
      </c>
      <c r="M754" s="164">
        <v>803.54630000000009</v>
      </c>
      <c r="N754" s="222">
        <v>865.96440000000007</v>
      </c>
      <c r="O754" s="191">
        <v>918.27719999999999</v>
      </c>
      <c r="P754" s="20">
        <v>925.70180000000005</v>
      </c>
      <c r="Q754" s="20">
        <v>909.57060000000001</v>
      </c>
      <c r="R754" s="20">
        <v>910.95980000000009</v>
      </c>
      <c r="S754" s="20">
        <v>926.79</v>
      </c>
      <c r="T754" s="20">
        <v>952.04959999999994</v>
      </c>
      <c r="U754" s="20">
        <v>977.76850000000002</v>
      </c>
      <c r="V754" s="57">
        <v>951.24469999999997</v>
      </c>
      <c r="W754" s="335"/>
      <c r="X754" s="335"/>
      <c r="Y754" s="335"/>
      <c r="Z754" s="335"/>
      <c r="AA754" s="335"/>
      <c r="AB754" s="335"/>
      <c r="AC754" s="335"/>
      <c r="AD754" s="335"/>
      <c r="AE754" s="335"/>
      <c r="AF754" s="335"/>
      <c r="AG754" s="338"/>
      <c r="AH754" s="338"/>
      <c r="AI754" s="338"/>
      <c r="AJ754" s="338"/>
      <c r="AK754" s="338"/>
      <c r="AM754" s="299"/>
      <c r="AN754" s="20"/>
      <c r="AO754" s="20"/>
      <c r="AP754" s="20"/>
      <c r="AQ754" s="38" t="s">
        <v>817</v>
      </c>
      <c r="AR754" s="38" t="s">
        <v>71</v>
      </c>
      <c r="AS754" s="71"/>
      <c r="AT754" s="71"/>
      <c r="AU754" s="4"/>
      <c r="AV754" s="4"/>
      <c r="AW754" s="4"/>
      <c r="AX754" s="4"/>
      <c r="AY754" s="4"/>
      <c r="AZ754" s="4"/>
      <c r="BA754" s="4"/>
    </row>
    <row r="755" spans="1:54" s="5" customFormat="1" ht="9.9499999999999993" customHeight="1">
      <c r="A755" s="48">
        <v>749</v>
      </c>
      <c r="B755" s="31" t="s">
        <v>71</v>
      </c>
      <c r="C755" s="7" t="s">
        <v>818</v>
      </c>
      <c r="D755" s="20">
        <v>577.92399999999998</v>
      </c>
      <c r="E755" s="57">
        <v>592.27449999999999</v>
      </c>
      <c r="F755" s="20">
        <v>603.60030000000006</v>
      </c>
      <c r="G755" s="58">
        <v>623.01139999999998</v>
      </c>
      <c r="H755" s="20">
        <v>655.80340000000001</v>
      </c>
      <c r="I755" s="20">
        <v>682.28469999999993</v>
      </c>
      <c r="J755" s="20">
        <v>703.33510000000001</v>
      </c>
      <c r="K755" s="20">
        <v>732.24800000000005</v>
      </c>
      <c r="L755" s="20">
        <v>779.75569999999993</v>
      </c>
      <c r="M755" s="164">
        <v>822.96819999999991</v>
      </c>
      <c r="N755" s="222">
        <v>865.96440000000007</v>
      </c>
      <c r="O755" s="191">
        <v>902.7956999999999</v>
      </c>
      <c r="P755" s="20">
        <v>907.33100000000002</v>
      </c>
      <c r="Q755" s="20">
        <v>896.11440000000005</v>
      </c>
      <c r="R755" s="20">
        <v>908.19069999999999</v>
      </c>
      <c r="S755" s="20">
        <v>931.56610000000001</v>
      </c>
      <c r="T755" s="20">
        <v>962.05029999999999</v>
      </c>
      <c r="U755" s="20">
        <v>980.62969999999996</v>
      </c>
      <c r="V755" s="57">
        <v>957.65559999999994</v>
      </c>
      <c r="W755" s="335"/>
      <c r="X755" s="335"/>
      <c r="Y755" s="335"/>
      <c r="Z755" s="335"/>
      <c r="AA755" s="335"/>
      <c r="AB755" s="335"/>
      <c r="AC755" s="335"/>
      <c r="AD755" s="335"/>
      <c r="AE755" s="335"/>
      <c r="AF755" s="335"/>
      <c r="AG755" s="335"/>
      <c r="AH755" s="335"/>
      <c r="AI755" s="335"/>
      <c r="AJ755" s="335"/>
      <c r="AK755" s="335"/>
      <c r="AL755" s="335"/>
      <c r="AM755" s="299"/>
      <c r="AN755" s="20"/>
      <c r="AO755" s="20"/>
      <c r="AP755" s="20"/>
      <c r="AQ755" s="38" t="s">
        <v>818</v>
      </c>
      <c r="AR755" s="38" t="s">
        <v>71</v>
      </c>
      <c r="AS755" s="71"/>
      <c r="AT755" s="71"/>
      <c r="AU755" s="4"/>
      <c r="AV755" s="4"/>
      <c r="AW755" s="4"/>
      <c r="AX755" s="4"/>
      <c r="AY755" s="4"/>
      <c r="AZ755" s="4"/>
      <c r="BA755" s="4"/>
    </row>
    <row r="756" spans="1:54" s="5" customFormat="1" ht="9.9499999999999993" customHeight="1">
      <c r="A756" s="48">
        <v>750</v>
      </c>
      <c r="B756" s="31" t="s">
        <v>71</v>
      </c>
      <c r="C756" s="7" t="s">
        <v>817</v>
      </c>
      <c r="D756" s="299"/>
      <c r="E756" s="335"/>
      <c r="F756" s="299"/>
      <c r="G756" s="336"/>
      <c r="H756" s="299"/>
      <c r="I756" s="299"/>
      <c r="J756" s="299"/>
      <c r="K756" s="299"/>
      <c r="L756" s="299"/>
      <c r="M756" s="300"/>
      <c r="N756" s="301"/>
      <c r="O756" s="302"/>
      <c r="P756" s="299"/>
      <c r="Q756" s="299"/>
      <c r="R756" s="299"/>
      <c r="S756" s="299">
        <v>496.45699999999999</v>
      </c>
      <c r="T756" s="299"/>
      <c r="U756" s="299"/>
      <c r="V756" s="335"/>
      <c r="W756" s="335"/>
      <c r="X756" s="299">
        <v>504.11900000000003</v>
      </c>
      <c r="Y756" s="335"/>
      <c r="Z756" s="335"/>
      <c r="AA756" s="299"/>
      <c r="AB756" s="299">
        <v>498.49099999999999</v>
      </c>
      <c r="AC756" s="299">
        <v>503.18700000000001</v>
      </c>
      <c r="AD756" s="299">
        <v>510.92500000000001</v>
      </c>
      <c r="AE756" s="299">
        <v>515.85799999999995</v>
      </c>
      <c r="AF756" s="299"/>
      <c r="AG756" s="299"/>
      <c r="AH756" s="299"/>
      <c r="AI756" s="299"/>
      <c r="AJ756" s="299"/>
      <c r="AK756" s="299"/>
      <c r="AL756" s="299"/>
      <c r="AM756" s="299"/>
      <c r="AN756" s="299"/>
      <c r="AO756" s="299"/>
      <c r="AP756" s="299"/>
      <c r="AQ756" s="324" t="s">
        <v>817</v>
      </c>
      <c r="AR756" s="324" t="s">
        <v>71</v>
      </c>
      <c r="AS756" s="325"/>
      <c r="AT756" s="325"/>
      <c r="AU756" s="4"/>
      <c r="AV756" s="4"/>
      <c r="AW756" s="4"/>
      <c r="AX756" s="4"/>
      <c r="AY756" s="4"/>
      <c r="AZ756" s="4"/>
      <c r="BA756" s="4"/>
    </row>
    <row r="757" spans="1:54" s="5" customFormat="1" ht="9.9499999999999993" customHeight="1">
      <c r="A757" s="48">
        <v>751</v>
      </c>
      <c r="B757" s="31" t="s">
        <v>71</v>
      </c>
      <c r="C757" s="7" t="s">
        <v>852</v>
      </c>
      <c r="D757" s="299"/>
      <c r="E757" s="335"/>
      <c r="F757" s="299"/>
      <c r="G757" s="336"/>
      <c r="H757" s="299"/>
      <c r="I757" s="299"/>
      <c r="J757" s="299"/>
      <c r="K757" s="299"/>
      <c r="L757" s="299"/>
      <c r="M757" s="300"/>
      <c r="N757" s="301"/>
      <c r="O757" s="302"/>
      <c r="P757" s="299"/>
      <c r="Q757" s="299"/>
      <c r="R757" s="299"/>
      <c r="S757" s="299">
        <v>482.75</v>
      </c>
      <c r="T757" s="299"/>
      <c r="U757" s="299"/>
      <c r="V757" s="335"/>
      <c r="W757" s="335"/>
      <c r="X757" s="299">
        <v>505.62200000000001</v>
      </c>
      <c r="Y757" s="335"/>
      <c r="Z757" s="335"/>
      <c r="AA757" s="299"/>
      <c r="AB757" s="299">
        <v>527.98</v>
      </c>
      <c r="AC757" s="299">
        <v>540.02499999999998</v>
      </c>
      <c r="AD757" s="299">
        <v>552.27300000000002</v>
      </c>
      <c r="AE757" s="299">
        <v>562.81100000000004</v>
      </c>
      <c r="AF757" s="299"/>
      <c r="AG757" s="299"/>
      <c r="AH757" s="299"/>
      <c r="AI757" s="299"/>
      <c r="AJ757" s="299"/>
      <c r="AK757" s="299"/>
      <c r="AN757" s="299"/>
      <c r="AO757" s="299"/>
      <c r="AP757" s="299"/>
      <c r="AQ757" s="324" t="s">
        <v>852</v>
      </c>
      <c r="AR757" s="324" t="s">
        <v>71</v>
      </c>
      <c r="AS757" s="325"/>
      <c r="AT757" s="325"/>
      <c r="AU757" s="4"/>
      <c r="AV757" s="4"/>
      <c r="AW757" s="4"/>
      <c r="AX757" s="4"/>
      <c r="AY757" s="4"/>
      <c r="AZ757" s="4"/>
      <c r="BA757" s="4"/>
    </row>
    <row r="758" spans="1:54" s="5" customFormat="1" ht="9.9499999999999993" customHeight="1">
      <c r="A758" s="48">
        <v>752</v>
      </c>
      <c r="B758" s="31" t="s">
        <v>71</v>
      </c>
      <c r="C758" s="7" t="s">
        <v>817</v>
      </c>
      <c r="D758" s="299"/>
      <c r="E758" s="335"/>
      <c r="F758" s="299"/>
      <c r="G758" s="336"/>
      <c r="H758" s="299"/>
      <c r="I758" s="299"/>
      <c r="J758" s="299"/>
      <c r="K758" s="299"/>
      <c r="L758" s="299"/>
      <c r="M758" s="300"/>
      <c r="N758" s="301"/>
      <c r="O758" s="302"/>
      <c r="P758" s="299"/>
      <c r="Q758" s="299"/>
      <c r="R758" s="299"/>
      <c r="S758" s="299"/>
      <c r="T758" s="299"/>
      <c r="U758" s="299"/>
      <c r="V758" s="335"/>
      <c r="W758" s="335"/>
      <c r="X758" s="335">
        <v>510.83499999999998</v>
      </c>
      <c r="Y758" s="338"/>
      <c r="Z758" s="338"/>
      <c r="AA758" s="338"/>
      <c r="AB758" s="338"/>
      <c r="AC758" s="335">
        <v>505.34899999999999</v>
      </c>
      <c r="AD758" s="338"/>
      <c r="AE758" s="299">
        <v>513.02300000000002</v>
      </c>
      <c r="AF758" s="299">
        <v>489.52</v>
      </c>
      <c r="AG758" s="299">
        <v>473.85899999999998</v>
      </c>
      <c r="AH758" s="299">
        <v>480.233</v>
      </c>
      <c r="AI758" s="299">
        <v>473.90499999999997</v>
      </c>
      <c r="AJ758" s="299">
        <v>474.47500000000002</v>
      </c>
      <c r="AK758" s="299">
        <v>483.11</v>
      </c>
      <c r="AL758" s="299"/>
      <c r="AM758" s="299"/>
      <c r="AN758" s="299"/>
      <c r="AO758" s="299"/>
      <c r="AP758" s="299"/>
      <c r="AQ758" s="324" t="s">
        <v>817</v>
      </c>
      <c r="AR758" s="324" t="s">
        <v>71</v>
      </c>
      <c r="AS758" s="325"/>
      <c r="AT758" s="325"/>
      <c r="AU758" s="4"/>
      <c r="AV758" s="4"/>
      <c r="AW758" s="4"/>
      <c r="AX758" s="4"/>
      <c r="AY758" s="4"/>
      <c r="AZ758" s="4"/>
      <c r="BA758" s="4"/>
    </row>
    <row r="759" spans="1:54" s="5" customFormat="1" ht="9.9499999999999993" customHeight="1">
      <c r="A759" s="48">
        <v>753</v>
      </c>
      <c r="B759" s="31" t="s">
        <v>71</v>
      </c>
      <c r="C759" s="7" t="s">
        <v>851</v>
      </c>
      <c r="D759" s="299"/>
      <c r="E759" s="335"/>
      <c r="F759" s="299"/>
      <c r="G759" s="336"/>
      <c r="H759" s="299"/>
      <c r="I759" s="299"/>
      <c r="J759" s="299"/>
      <c r="K759" s="299"/>
      <c r="L759" s="299"/>
      <c r="M759" s="300"/>
      <c r="N759" s="301"/>
      <c r="O759" s="302"/>
      <c r="P759" s="299"/>
      <c r="Q759" s="299"/>
      <c r="R759" s="299"/>
      <c r="S759" s="299"/>
      <c r="T759" s="299"/>
      <c r="U759" s="299"/>
      <c r="V759" s="335"/>
      <c r="W759" s="335"/>
      <c r="X759" s="335">
        <v>476.72300000000001</v>
      </c>
      <c r="Y759" s="338"/>
      <c r="Z759" s="338"/>
      <c r="AA759" s="338"/>
      <c r="AB759" s="338"/>
      <c r="AC759" s="335">
        <v>507.15800000000002</v>
      </c>
      <c r="AD759" s="338"/>
      <c r="AE759" s="299">
        <v>525.47</v>
      </c>
      <c r="AF759" s="299">
        <v>505.79599999999999</v>
      </c>
      <c r="AG759" s="299">
        <v>495.41699999999997</v>
      </c>
      <c r="AH759" s="299">
        <v>512.423</v>
      </c>
      <c r="AI759" s="299">
        <v>514.41300000000001</v>
      </c>
      <c r="AJ759" s="299">
        <v>519.63199999999995</v>
      </c>
      <c r="AK759" s="299">
        <v>530.59199999999998</v>
      </c>
      <c r="AL759" s="299">
        <v>524.78409999999997</v>
      </c>
      <c r="AM759" s="299">
        <v>529.04369999999994</v>
      </c>
      <c r="AN759" s="299"/>
      <c r="AO759" s="299"/>
      <c r="AP759" s="299"/>
      <c r="AQ759" s="324" t="s">
        <v>851</v>
      </c>
      <c r="AR759" s="324" t="s">
        <v>71</v>
      </c>
      <c r="AS759" s="325"/>
      <c r="AT759" s="325"/>
      <c r="AU759" s="4"/>
      <c r="AV759" s="4"/>
      <c r="AW759" s="4"/>
      <c r="AX759" s="4"/>
      <c r="AY759" s="4"/>
      <c r="AZ759" s="4"/>
      <c r="BA759" s="4"/>
    </row>
    <row r="760" spans="1:54" s="5" customFormat="1" ht="9.9499999999999993" customHeight="1">
      <c r="A760" s="48">
        <v>754</v>
      </c>
      <c r="B760" s="31" t="s">
        <v>71</v>
      </c>
      <c r="C760" s="7" t="s">
        <v>817</v>
      </c>
      <c r="D760" s="299"/>
      <c r="E760" s="335"/>
      <c r="F760" s="299"/>
      <c r="G760" s="336"/>
      <c r="H760" s="299"/>
      <c r="I760" s="299"/>
      <c r="J760" s="299"/>
      <c r="K760" s="299"/>
      <c r="L760" s="299"/>
      <c r="M760" s="300"/>
      <c r="N760" s="301"/>
      <c r="O760" s="302"/>
      <c r="P760" s="299"/>
      <c r="Q760" s="299"/>
      <c r="R760" s="299"/>
      <c r="S760" s="299"/>
      <c r="T760" s="299"/>
      <c r="U760" s="299"/>
      <c r="V760" s="335"/>
      <c r="W760" s="335"/>
      <c r="X760" s="335"/>
      <c r="Y760" s="338"/>
      <c r="Z760" s="338"/>
      <c r="AA760" s="338"/>
      <c r="AB760" s="338"/>
      <c r="AC760" s="335"/>
      <c r="AD760" s="338"/>
      <c r="AE760" s="299"/>
      <c r="AF760" s="299"/>
      <c r="AG760" s="299"/>
      <c r="AH760" s="299"/>
      <c r="AI760" s="299"/>
      <c r="AJ760" s="299"/>
      <c r="AK760" s="299">
        <v>507.40109999999999</v>
      </c>
      <c r="AL760" s="299">
        <v>517.86659999999995</v>
      </c>
      <c r="AM760" s="299">
        <v>532.19140000000004</v>
      </c>
      <c r="AN760" s="299"/>
      <c r="AO760" s="299"/>
      <c r="AP760" s="299"/>
      <c r="AQ760" s="324" t="s">
        <v>817</v>
      </c>
      <c r="AR760" s="324" t="s">
        <v>71</v>
      </c>
      <c r="AS760" s="325"/>
      <c r="AT760" s="325"/>
      <c r="AU760" s="4"/>
      <c r="AV760" s="4"/>
      <c r="AW760" s="4"/>
      <c r="AX760" s="4"/>
      <c r="AY760" s="4"/>
      <c r="AZ760" s="4"/>
      <c r="BA760" s="4"/>
    </row>
    <row r="761" spans="1:54" s="5" customFormat="1" ht="9.9499999999999993" customHeight="1">
      <c r="A761" s="48">
        <v>755</v>
      </c>
      <c r="B761" s="31" t="s">
        <v>71</v>
      </c>
      <c r="C761" s="7" t="s">
        <v>850</v>
      </c>
      <c r="D761" s="299"/>
      <c r="E761" s="335"/>
      <c r="F761" s="299"/>
      <c r="G761" s="336"/>
      <c r="H761" s="299"/>
      <c r="I761" s="299"/>
      <c r="J761" s="299"/>
      <c r="K761" s="299"/>
      <c r="L761" s="299"/>
      <c r="M761" s="300"/>
      <c r="N761" s="301"/>
      <c r="O761" s="302"/>
      <c r="P761" s="299"/>
      <c r="Q761" s="299"/>
      <c r="R761" s="299"/>
      <c r="S761" s="299"/>
      <c r="T761" s="299"/>
      <c r="U761" s="299"/>
      <c r="V761" s="335"/>
      <c r="W761" s="335"/>
      <c r="X761" s="335"/>
      <c r="Y761" s="338"/>
      <c r="Z761" s="338"/>
      <c r="AA761" s="338"/>
      <c r="AB761" s="338"/>
      <c r="AC761" s="335"/>
      <c r="AD761" s="338"/>
      <c r="AE761" s="338"/>
      <c r="AF761" s="338"/>
      <c r="AG761" s="338"/>
      <c r="AH761" s="338"/>
      <c r="AI761" s="299"/>
      <c r="AJ761" s="299"/>
      <c r="AK761" s="299">
        <v>512.66759999999999</v>
      </c>
      <c r="AL761" s="299">
        <v>510.3931</v>
      </c>
      <c r="AM761" s="299">
        <v>517.19529999999997</v>
      </c>
      <c r="AN761" s="299"/>
      <c r="AO761" s="299"/>
      <c r="AP761" s="299"/>
      <c r="AQ761" s="324" t="s">
        <v>850</v>
      </c>
      <c r="AR761" s="324" t="s">
        <v>71</v>
      </c>
      <c r="AS761" s="325"/>
      <c r="AT761" s="325"/>
      <c r="AU761" s="4"/>
      <c r="AV761" s="4"/>
      <c r="AW761" s="4"/>
      <c r="AX761" s="4"/>
      <c r="AY761" s="4"/>
      <c r="AZ761" s="4"/>
      <c r="BA761" s="4"/>
    </row>
    <row r="762" spans="1:54" s="5" customFormat="1" ht="9.9499999999999993" customHeight="1">
      <c r="A762" s="48">
        <v>756</v>
      </c>
      <c r="B762" s="31"/>
      <c r="C762" s="7"/>
      <c r="D762" s="3"/>
      <c r="E762" s="2"/>
      <c r="F762" s="3"/>
      <c r="G762" s="10"/>
      <c r="H762" s="3"/>
      <c r="I762" s="3"/>
      <c r="J762" s="3"/>
      <c r="K762" s="3"/>
      <c r="L762" s="3"/>
      <c r="M762" s="186"/>
      <c r="N762" s="232"/>
      <c r="O762" s="204"/>
      <c r="P762" s="3"/>
      <c r="Q762" s="3"/>
      <c r="R762" s="3"/>
      <c r="S762" s="3"/>
      <c r="T762" s="3"/>
      <c r="U762" s="3"/>
      <c r="V762" s="2"/>
      <c r="W762" s="2"/>
      <c r="X762" s="2"/>
      <c r="Y762" s="2"/>
      <c r="Z762" s="2"/>
      <c r="AA762" s="3"/>
      <c r="AB762" s="10"/>
      <c r="AC762" s="3"/>
      <c r="AD762" s="3"/>
      <c r="AE762" s="3"/>
      <c r="AF762" s="3"/>
      <c r="AG762" s="3"/>
      <c r="AH762" s="3"/>
      <c r="AI762" s="3"/>
      <c r="AJ762" s="3"/>
      <c r="AK762" s="3"/>
      <c r="AM762" s="3"/>
      <c r="AN762" s="3"/>
      <c r="AO762" s="3"/>
      <c r="AP762" s="3"/>
      <c r="AQ762" s="38"/>
      <c r="AR762" s="38"/>
      <c r="AS762" s="71"/>
      <c r="AT762" s="71"/>
      <c r="AU762" s="4"/>
      <c r="AV762" s="4"/>
      <c r="AW762" s="4"/>
      <c r="AX762" s="4"/>
      <c r="AY762" s="4"/>
      <c r="AZ762" s="4"/>
      <c r="BA762" s="4"/>
    </row>
    <row r="763" spans="1:54" s="5" customFormat="1" ht="9.9499999999999993" customHeight="1">
      <c r="A763" s="48">
        <v>757</v>
      </c>
      <c r="B763" s="31" t="s">
        <v>71</v>
      </c>
      <c r="C763" s="1" t="s">
        <v>509</v>
      </c>
      <c r="D763" s="20">
        <v>346895</v>
      </c>
      <c r="E763" s="20">
        <v>352176</v>
      </c>
      <c r="F763" s="20">
        <v>343299</v>
      </c>
      <c r="G763" s="20">
        <v>360984</v>
      </c>
      <c r="H763" s="20">
        <v>378320</v>
      </c>
      <c r="I763" s="20">
        <v>363751</v>
      </c>
      <c r="J763" s="20">
        <v>354648</v>
      </c>
      <c r="K763" s="20">
        <v>378989</v>
      </c>
      <c r="L763" s="20">
        <v>400541</v>
      </c>
      <c r="M763" s="164">
        <v>432273</v>
      </c>
      <c r="N763" s="222">
        <v>465958</v>
      </c>
      <c r="O763" s="191">
        <v>471643</v>
      </c>
      <c r="P763" s="20">
        <v>481683</v>
      </c>
      <c r="Q763" s="20">
        <v>448133</v>
      </c>
      <c r="R763" s="20">
        <v>509340</v>
      </c>
      <c r="S763" s="20">
        <v>490597</v>
      </c>
      <c r="T763" s="20">
        <v>496994</v>
      </c>
      <c r="U763" s="20">
        <v>489340</v>
      </c>
      <c r="V763" s="20">
        <v>479256</v>
      </c>
      <c r="W763" s="20">
        <v>513634</v>
      </c>
      <c r="X763" s="20">
        <v>526902</v>
      </c>
      <c r="Y763" s="20">
        <v>512659</v>
      </c>
      <c r="Z763" s="20">
        <v>554463</v>
      </c>
      <c r="AA763" s="20">
        <v>580810</v>
      </c>
      <c r="AB763" s="21">
        <v>565666</v>
      </c>
      <c r="AC763" s="20">
        <v>581569</v>
      </c>
      <c r="AD763" s="20">
        <v>577569</v>
      </c>
      <c r="AE763" s="20">
        <v>661083</v>
      </c>
      <c r="AF763" s="20">
        <v>621286</v>
      </c>
      <c r="AG763" s="20">
        <v>568399</v>
      </c>
      <c r="AH763" s="20">
        <v>553267.44200000004</v>
      </c>
      <c r="AI763" s="20">
        <v>678527.14951000002</v>
      </c>
      <c r="AJ763" s="20">
        <v>735941.77800000005</v>
      </c>
      <c r="AK763" s="20">
        <v>640517.94999999995</v>
      </c>
      <c r="AL763" s="20">
        <v>608627.18000000005</v>
      </c>
      <c r="AM763" s="20"/>
      <c r="AN763" s="20"/>
      <c r="AO763" s="20"/>
      <c r="AP763" s="20"/>
      <c r="AQ763" s="36" t="s">
        <v>509</v>
      </c>
      <c r="AR763" s="36" t="s">
        <v>71</v>
      </c>
      <c r="AS763" s="71" t="s">
        <v>517</v>
      </c>
      <c r="AT763" s="71" t="s">
        <v>513</v>
      </c>
      <c r="AU763" s="4"/>
      <c r="AV763" s="30"/>
      <c r="AW763" s="30"/>
      <c r="AX763" s="30"/>
      <c r="AY763" s="30"/>
      <c r="AZ763" s="30"/>
      <c r="BA763" s="30"/>
      <c r="BB763" s="30"/>
    </row>
    <row r="764" spans="1:54" s="5" customFormat="1" ht="9.9499999999999993" customHeight="1">
      <c r="A764" s="48">
        <v>758</v>
      </c>
      <c r="B764" s="31" t="s">
        <v>71</v>
      </c>
      <c r="C764" s="1" t="s">
        <v>508</v>
      </c>
      <c r="D764" s="20">
        <v>85146</v>
      </c>
      <c r="E764" s="20">
        <v>83737</v>
      </c>
      <c r="F764" s="20">
        <v>77342</v>
      </c>
      <c r="G764" s="20">
        <v>81387</v>
      </c>
      <c r="H764" s="20">
        <v>70647</v>
      </c>
      <c r="I764" s="20">
        <v>81192</v>
      </c>
      <c r="J764" s="20">
        <v>79547</v>
      </c>
      <c r="K764" s="20">
        <v>74568</v>
      </c>
      <c r="L764" s="20">
        <v>88615</v>
      </c>
      <c r="M764" s="164">
        <v>90539</v>
      </c>
      <c r="N764" s="222">
        <v>88747</v>
      </c>
      <c r="O764" s="191">
        <v>97606</v>
      </c>
      <c r="P764" s="20">
        <v>82744</v>
      </c>
      <c r="Q764" s="20">
        <v>97882</v>
      </c>
      <c r="R764" s="20">
        <v>69969</v>
      </c>
      <c r="S764" s="20">
        <v>84608</v>
      </c>
      <c r="T764" s="20">
        <v>82958</v>
      </c>
      <c r="U764" s="20">
        <v>93583</v>
      </c>
      <c r="V764" s="20">
        <v>95247</v>
      </c>
      <c r="W764" s="20">
        <v>88279</v>
      </c>
      <c r="X764" s="20">
        <v>89328</v>
      </c>
      <c r="Y764" s="20">
        <v>86508</v>
      </c>
      <c r="Z764" s="20">
        <v>84049</v>
      </c>
      <c r="AA764" s="20">
        <v>96054</v>
      </c>
      <c r="AB764" s="21">
        <v>95508</v>
      </c>
      <c r="AC764" s="20">
        <v>79779</v>
      </c>
      <c r="AD764" s="20">
        <v>89005</v>
      </c>
      <c r="AE764" s="20">
        <v>76853</v>
      </c>
      <c r="AF764" s="20">
        <v>75914</v>
      </c>
      <c r="AG764" s="20">
        <v>74539</v>
      </c>
      <c r="AH764" s="20">
        <v>74174.745999999999</v>
      </c>
      <c r="AI764" s="20">
        <v>74378.178</v>
      </c>
      <c r="AJ764" s="20">
        <v>67359.986999999994</v>
      </c>
      <c r="AK764" s="20">
        <v>59282.960000000006</v>
      </c>
      <c r="AL764" s="20">
        <v>61924.12</v>
      </c>
      <c r="AM764" s="20"/>
      <c r="AN764" s="20"/>
      <c r="AO764" s="20"/>
      <c r="AP764" s="20"/>
      <c r="AQ764" s="36" t="s">
        <v>508</v>
      </c>
      <c r="AR764" s="36" t="s">
        <v>71</v>
      </c>
      <c r="AS764" s="71" t="s">
        <v>517</v>
      </c>
      <c r="AT764" s="71" t="s">
        <v>513</v>
      </c>
      <c r="AU764" s="4"/>
      <c r="AV764" s="30"/>
      <c r="AW764" s="30"/>
      <c r="AX764" s="30"/>
      <c r="AY764" s="30"/>
      <c r="AZ764" s="30"/>
      <c r="BA764" s="30"/>
      <c r="BB764" s="30"/>
    </row>
    <row r="765" spans="1:54" s="5" customFormat="1" ht="9.9499999999999993" customHeight="1">
      <c r="A765" s="48">
        <v>759</v>
      </c>
      <c r="B765" s="31" t="s">
        <v>71</v>
      </c>
      <c r="C765" s="1" t="s">
        <v>510</v>
      </c>
      <c r="D765" s="20">
        <v>82009</v>
      </c>
      <c r="E765" s="20">
        <v>87231</v>
      </c>
      <c r="F765" s="20">
        <v>101835</v>
      </c>
      <c r="G765" s="20">
        <v>113122</v>
      </c>
      <c r="H765" s="20">
        <v>133228</v>
      </c>
      <c r="I765" s="20">
        <v>158983</v>
      </c>
      <c r="J765" s="20">
        <v>167314</v>
      </c>
      <c r="K765" s="20">
        <v>186607</v>
      </c>
      <c r="L765" s="20">
        <v>177617</v>
      </c>
      <c r="M765" s="164">
        <v>181864</v>
      </c>
      <c r="N765" s="222">
        <v>201403</v>
      </c>
      <c r="O765" s="191">
        <v>212342</v>
      </c>
      <c r="P765" s="20">
        <v>222306</v>
      </c>
      <c r="Q765" s="20">
        <v>248216</v>
      </c>
      <c r="R765" s="20">
        <v>268164</v>
      </c>
      <c r="S765" s="20">
        <v>289903</v>
      </c>
      <c r="T765" s="20">
        <v>301195</v>
      </c>
      <c r="U765" s="20">
        <v>318501</v>
      </c>
      <c r="V765" s="20">
        <v>331347</v>
      </c>
      <c r="W765" s="20">
        <v>315914</v>
      </c>
      <c r="X765" s="20">
        <v>321337</v>
      </c>
      <c r="Y765" s="20">
        <v>319649</v>
      </c>
      <c r="Z765" s="20">
        <v>294073</v>
      </c>
      <c r="AA765" s="20">
        <v>240013</v>
      </c>
      <c r="AB765" s="21">
        <v>282442</v>
      </c>
      <c r="AC765" s="20">
        <v>304755</v>
      </c>
      <c r="AD765" s="20">
        <v>303426</v>
      </c>
      <c r="AE765" s="20">
        <v>263832</v>
      </c>
      <c r="AF765" s="20">
        <v>258128</v>
      </c>
      <c r="AG765" s="20">
        <v>279750</v>
      </c>
      <c r="AH765" s="20">
        <v>288230.48</v>
      </c>
      <c r="AI765" s="20">
        <v>101761.003</v>
      </c>
      <c r="AJ765" s="20">
        <v>15939.413</v>
      </c>
      <c r="AK765" s="20">
        <v>0</v>
      </c>
      <c r="AL765" s="20">
        <v>0</v>
      </c>
      <c r="AM765" s="20"/>
      <c r="AN765" s="20"/>
      <c r="AO765" s="20"/>
      <c r="AP765" s="20"/>
      <c r="AQ765" s="36" t="s">
        <v>510</v>
      </c>
      <c r="AR765" s="36" t="s">
        <v>71</v>
      </c>
      <c r="AS765" s="71" t="s">
        <v>517</v>
      </c>
      <c r="AT765" s="71" t="s">
        <v>513</v>
      </c>
      <c r="AU765" s="4"/>
      <c r="AV765" s="30"/>
      <c r="AW765" s="30"/>
      <c r="AX765" s="30"/>
      <c r="AY765" s="30"/>
      <c r="AZ765" s="30"/>
      <c r="BA765" s="30"/>
      <c r="BB765" s="30"/>
    </row>
    <row r="766" spans="1:54" s="5" customFormat="1" ht="9.9499999999999993" customHeight="1">
      <c r="A766" s="48">
        <v>760</v>
      </c>
      <c r="B766" s="31" t="s">
        <v>71</v>
      </c>
      <c r="C766" s="51" t="s">
        <v>512</v>
      </c>
      <c r="D766" s="20">
        <v>0</v>
      </c>
      <c r="E766" s="20">
        <v>0</v>
      </c>
      <c r="F766" s="20">
        <v>0</v>
      </c>
      <c r="G766" s="20">
        <v>0</v>
      </c>
      <c r="H766" s="20">
        <v>0</v>
      </c>
      <c r="I766" s="20">
        <v>0</v>
      </c>
      <c r="J766" s="20">
        <v>0</v>
      </c>
      <c r="K766" s="20">
        <v>0</v>
      </c>
      <c r="L766" s="20">
        <v>0</v>
      </c>
      <c r="M766" s="164">
        <v>0</v>
      </c>
      <c r="N766" s="222">
        <v>1485</v>
      </c>
      <c r="O766" s="191">
        <v>1521</v>
      </c>
      <c r="P766" s="20">
        <v>1531</v>
      </c>
      <c r="Q766" s="20">
        <v>1477</v>
      </c>
      <c r="R766" s="20">
        <v>1786</v>
      </c>
      <c r="S766" s="20">
        <v>2919</v>
      </c>
      <c r="T766" s="20">
        <v>3427</v>
      </c>
      <c r="U766" s="20">
        <v>3511</v>
      </c>
      <c r="V766" s="20">
        <v>3300</v>
      </c>
      <c r="W766" s="20">
        <v>3235</v>
      </c>
      <c r="X766" s="20">
        <v>3120</v>
      </c>
      <c r="Y766" s="20">
        <v>3181</v>
      </c>
      <c r="Z766" s="20">
        <v>3222</v>
      </c>
      <c r="AA766" s="20">
        <v>3257</v>
      </c>
      <c r="AB766" s="21">
        <v>3140</v>
      </c>
      <c r="AC766" s="20">
        <v>3032</v>
      </c>
      <c r="AD766" s="20">
        <v>2883</v>
      </c>
      <c r="AE766" s="20">
        <v>2854</v>
      </c>
      <c r="AF766" s="20">
        <v>2561</v>
      </c>
      <c r="AG766" s="20">
        <v>2704</v>
      </c>
      <c r="AH766" s="20">
        <v>2566.712</v>
      </c>
      <c r="AI766" s="20">
        <v>2738.8919999999998</v>
      </c>
      <c r="AJ766" s="20">
        <v>2713.4929999999999</v>
      </c>
      <c r="AK766" s="20">
        <v>2484.9299999999998</v>
      </c>
      <c r="AL766" s="20">
        <v>2429.59</v>
      </c>
      <c r="AM766" s="20"/>
      <c r="AN766" s="20"/>
      <c r="AO766" s="20"/>
      <c r="AP766" s="20"/>
      <c r="AQ766" s="36" t="s">
        <v>512</v>
      </c>
      <c r="AR766" s="36" t="s">
        <v>71</v>
      </c>
      <c r="AS766" s="71" t="s">
        <v>517</v>
      </c>
      <c r="AT766" s="71" t="s">
        <v>513</v>
      </c>
      <c r="AU766" s="4"/>
      <c r="AV766" s="30"/>
      <c r="AW766" s="30"/>
      <c r="AX766" s="30"/>
      <c r="AY766" s="30"/>
      <c r="AZ766" s="30"/>
      <c r="BA766" s="30"/>
      <c r="BB766" s="30"/>
    </row>
    <row r="767" spans="1:54" s="5" customFormat="1" ht="9.9499999999999993" customHeight="1">
      <c r="A767" s="48">
        <v>761</v>
      </c>
      <c r="B767" s="31" t="s">
        <v>71</v>
      </c>
      <c r="C767" s="1" t="s">
        <v>511</v>
      </c>
      <c r="D767" s="20">
        <v>514050</v>
      </c>
      <c r="E767" s="20">
        <v>523144</v>
      </c>
      <c r="F767" s="20">
        <v>522476</v>
      </c>
      <c r="G767" s="20">
        <v>555493</v>
      </c>
      <c r="H767" s="20">
        <v>582195</v>
      </c>
      <c r="I767" s="20">
        <v>603926</v>
      </c>
      <c r="J767" s="20">
        <v>601510</v>
      </c>
      <c r="K767" s="20">
        <v>640164</v>
      </c>
      <c r="L767" s="20">
        <v>666774</v>
      </c>
      <c r="M767" s="164">
        <v>704676</v>
      </c>
      <c r="N767" s="222">
        <v>757593</v>
      </c>
      <c r="O767" s="191">
        <v>783112</v>
      </c>
      <c r="P767" s="20">
        <v>788264</v>
      </c>
      <c r="Q767" s="20">
        <v>795708</v>
      </c>
      <c r="R767" s="20">
        <v>849259</v>
      </c>
      <c r="S767" s="20">
        <v>868027</v>
      </c>
      <c r="T767" s="20">
        <v>884574</v>
      </c>
      <c r="U767" s="20">
        <v>904935</v>
      </c>
      <c r="V767" s="20">
        <v>909150</v>
      </c>
      <c r="W767" s="20">
        <v>921062</v>
      </c>
      <c r="X767" s="20">
        <v>940687</v>
      </c>
      <c r="Y767" s="20">
        <v>921997</v>
      </c>
      <c r="Z767" s="20">
        <v>935807</v>
      </c>
      <c r="AA767" s="20">
        <v>920134</v>
      </c>
      <c r="AB767" s="21">
        <v>946756</v>
      </c>
      <c r="AC767" s="20">
        <v>969135</v>
      </c>
      <c r="AD767" s="20">
        <v>972883</v>
      </c>
      <c r="AE767" s="20">
        <v>1004622</v>
      </c>
      <c r="AF767" s="20">
        <v>957889</v>
      </c>
      <c r="AG767" s="20">
        <v>925392</v>
      </c>
      <c r="AH767" s="20">
        <v>918239.38</v>
      </c>
      <c r="AI767" s="20">
        <v>857405.22250999999</v>
      </c>
      <c r="AJ767" s="20">
        <v>821954.67099999997</v>
      </c>
      <c r="AK767" s="20">
        <v>702285.84000000008</v>
      </c>
      <c r="AL767" s="20">
        <v>672980.89000000013</v>
      </c>
      <c r="AM767" s="20"/>
      <c r="AN767" s="20"/>
      <c r="AO767" s="20"/>
      <c r="AP767" s="20"/>
      <c r="AQ767" s="36" t="s">
        <v>511</v>
      </c>
      <c r="AR767" s="36" t="s">
        <v>71</v>
      </c>
      <c r="AS767" s="71" t="s">
        <v>517</v>
      </c>
      <c r="AT767" s="71" t="s">
        <v>513</v>
      </c>
      <c r="AU767" s="4"/>
      <c r="AV767" s="30"/>
      <c r="AW767" s="30"/>
      <c r="AX767" s="30"/>
      <c r="AY767" s="30"/>
      <c r="AZ767" s="30"/>
      <c r="BA767" s="30"/>
      <c r="BB767" s="30"/>
    </row>
    <row r="768" spans="1:54" s="5" customFormat="1" ht="9.9499999999999993" customHeight="1">
      <c r="A768" s="48">
        <v>762</v>
      </c>
      <c r="B768" s="31" t="s">
        <v>71</v>
      </c>
      <c r="C768" s="1" t="s">
        <v>514</v>
      </c>
      <c r="D768" s="3"/>
      <c r="E768" s="3"/>
      <c r="F768" s="3"/>
      <c r="G768" s="3"/>
      <c r="H768" s="3"/>
      <c r="I768" s="3"/>
      <c r="J768" s="3"/>
      <c r="K768" s="3"/>
      <c r="L768" s="3"/>
      <c r="M768" s="186"/>
      <c r="N768" s="232">
        <v>1485</v>
      </c>
      <c r="O768" s="204">
        <v>1521</v>
      </c>
      <c r="P768" s="3">
        <v>1531</v>
      </c>
      <c r="Q768" s="3">
        <v>1477</v>
      </c>
      <c r="R768" s="3">
        <v>1786</v>
      </c>
      <c r="S768" s="3">
        <v>2919</v>
      </c>
      <c r="T768" s="3">
        <v>3427</v>
      </c>
      <c r="U768" s="3">
        <v>3511</v>
      </c>
      <c r="V768" s="3">
        <v>3300</v>
      </c>
      <c r="W768" s="3">
        <v>3235</v>
      </c>
      <c r="X768" s="3">
        <v>3120</v>
      </c>
      <c r="Y768" s="3">
        <v>3181</v>
      </c>
      <c r="Z768" s="3">
        <v>3222</v>
      </c>
      <c r="AA768" s="3">
        <v>3257</v>
      </c>
      <c r="AB768" s="21">
        <v>3132.087</v>
      </c>
      <c r="AC768" s="21">
        <v>3026.5189999999998</v>
      </c>
      <c r="AD768" s="21">
        <v>2877.7240000000002</v>
      </c>
      <c r="AE768" s="21">
        <v>2847.4079999999999</v>
      </c>
      <c r="AF768" s="21">
        <v>2555.54</v>
      </c>
      <c r="AG768" s="21">
        <v>2695.1559999999999</v>
      </c>
      <c r="AH768" s="20">
        <v>2469.4749999999999</v>
      </c>
      <c r="AI768" s="20">
        <v>2518.4720000000002</v>
      </c>
      <c r="AJ768" s="20">
        <v>2460.4180000000001</v>
      </c>
      <c r="AK768" s="20">
        <v>2220.0299999999997</v>
      </c>
      <c r="AL768" s="20">
        <v>2281.81</v>
      </c>
      <c r="AM768" s="20"/>
      <c r="AN768" s="20"/>
      <c r="AO768" s="20"/>
      <c r="AP768" s="20"/>
      <c r="AQ768" s="36" t="s">
        <v>514</v>
      </c>
      <c r="AR768" s="36" t="s">
        <v>71</v>
      </c>
      <c r="AS768" s="71" t="s">
        <v>733</v>
      </c>
      <c r="AT768" s="71" t="s">
        <v>513</v>
      </c>
      <c r="AU768" s="4"/>
      <c r="AV768" s="30"/>
      <c r="AW768" s="30"/>
      <c r="AX768" s="30"/>
      <c r="AY768" s="30"/>
      <c r="AZ768" s="30"/>
      <c r="BA768" s="30"/>
      <c r="BB768" s="30"/>
    </row>
    <row r="769" spans="1:81" s="5" customFormat="1" ht="9.9499999999999993" customHeight="1">
      <c r="A769" s="48">
        <v>763</v>
      </c>
      <c r="B769" s="31" t="s">
        <v>71</v>
      </c>
      <c r="C769" s="1" t="s">
        <v>515</v>
      </c>
      <c r="D769" s="3"/>
      <c r="E769" s="3"/>
      <c r="F769" s="3"/>
      <c r="G769" s="3"/>
      <c r="H769" s="3"/>
      <c r="I769" s="3"/>
      <c r="J769" s="3"/>
      <c r="K769" s="3"/>
      <c r="L769" s="3"/>
      <c r="M769" s="186"/>
      <c r="N769" s="241"/>
      <c r="O769" s="215"/>
      <c r="P769" s="120"/>
      <c r="Q769" s="120"/>
      <c r="R769" s="120"/>
      <c r="S769" s="120"/>
      <c r="T769" s="120"/>
      <c r="U769" s="120"/>
      <c r="V769" s="120"/>
      <c r="W769" s="120"/>
      <c r="X769" s="120"/>
      <c r="Y769" s="120"/>
      <c r="Z769" s="120"/>
      <c r="AA769" s="120"/>
      <c r="AB769" s="21">
        <v>0</v>
      </c>
      <c r="AC769" s="21">
        <v>0</v>
      </c>
      <c r="AD769" s="18">
        <v>0.27</v>
      </c>
      <c r="AE769" s="18">
        <v>0.115</v>
      </c>
      <c r="AF769" s="18">
        <v>0.373</v>
      </c>
      <c r="AG769" s="18">
        <v>0.37</v>
      </c>
      <c r="AH769" s="17">
        <v>4.5309999999999997</v>
      </c>
      <c r="AI769" s="20">
        <v>40.783999999999999</v>
      </c>
      <c r="AJ769" s="20">
        <v>85.981999999999999</v>
      </c>
      <c r="AK769" s="20">
        <v>78.08</v>
      </c>
      <c r="AL769" s="20">
        <v>93.82</v>
      </c>
      <c r="AM769" s="20"/>
      <c r="AN769" s="20"/>
      <c r="AO769" s="20"/>
      <c r="AP769" s="20"/>
      <c r="AQ769" s="36" t="s">
        <v>515</v>
      </c>
      <c r="AR769" s="36" t="s">
        <v>71</v>
      </c>
      <c r="AS769" s="71" t="s">
        <v>733</v>
      </c>
      <c r="AT769" s="71" t="s">
        <v>513</v>
      </c>
      <c r="AU769" s="4"/>
      <c r="AV769" s="30"/>
      <c r="AW769" s="30"/>
      <c r="AX769" s="30"/>
      <c r="AY769" s="30"/>
      <c r="AZ769" s="30"/>
      <c r="BA769" s="30"/>
      <c r="BB769" s="30"/>
    </row>
    <row r="770" spans="1:81" s="5" customFormat="1" ht="9.9499999999999993" customHeight="1">
      <c r="A770" s="48">
        <v>764</v>
      </c>
      <c r="B770" s="31" t="s">
        <v>71</v>
      </c>
      <c r="C770" s="1" t="s">
        <v>516</v>
      </c>
      <c r="D770" s="3"/>
      <c r="E770" s="3"/>
      <c r="F770" s="3"/>
      <c r="G770" s="3"/>
      <c r="H770" s="3"/>
      <c r="I770" s="3"/>
      <c r="J770" s="3"/>
      <c r="K770" s="3"/>
      <c r="L770" s="3"/>
      <c r="M770" s="186"/>
      <c r="N770" s="241"/>
      <c r="O770" s="215"/>
      <c r="P770" s="120"/>
      <c r="Q770" s="120"/>
      <c r="R770" s="120"/>
      <c r="S770" s="120"/>
      <c r="T770" s="120"/>
      <c r="U770" s="120"/>
      <c r="V770" s="120"/>
      <c r="W770" s="120"/>
      <c r="X770" s="120"/>
      <c r="Y770" s="120"/>
      <c r="Z770" s="120"/>
      <c r="AA770" s="120"/>
      <c r="AB770" s="18">
        <v>7.1239999999999997</v>
      </c>
      <c r="AC770" s="18">
        <v>6.7009999999999996</v>
      </c>
      <c r="AD770" s="18">
        <v>5.149</v>
      </c>
      <c r="AE770" s="18">
        <v>6.3380000000000001</v>
      </c>
      <c r="AF770" s="18">
        <v>5.1989999999999998</v>
      </c>
      <c r="AG770" s="18">
        <v>8.3339999999999996</v>
      </c>
      <c r="AH770" s="20">
        <v>92.706000000000003</v>
      </c>
      <c r="AI770" s="20">
        <v>179.636</v>
      </c>
      <c r="AJ770" s="20">
        <v>167.09299999999999</v>
      </c>
      <c r="AK770" s="20">
        <v>186.82</v>
      </c>
      <c r="AL770" s="20">
        <v>53.96</v>
      </c>
      <c r="AM770" s="20"/>
      <c r="AN770" s="20"/>
      <c r="AO770" s="20"/>
      <c r="AP770" s="20"/>
      <c r="AQ770" s="36" t="s">
        <v>516</v>
      </c>
      <c r="AR770" s="36" t="s">
        <v>71</v>
      </c>
      <c r="AS770" s="71" t="s">
        <v>733</v>
      </c>
      <c r="AT770" s="71" t="s">
        <v>513</v>
      </c>
      <c r="AU770" s="4"/>
      <c r="AV770" s="30"/>
      <c r="AW770" s="30"/>
      <c r="AX770" s="30"/>
      <c r="AY770" s="30"/>
      <c r="AZ770" s="30"/>
      <c r="BA770" s="30"/>
      <c r="BB770" s="30"/>
    </row>
    <row r="771" spans="1:81" s="5" customFormat="1" ht="9.9499999999999993" customHeight="1">
      <c r="A771" s="48">
        <v>765</v>
      </c>
      <c r="B771" s="31" t="s">
        <v>71</v>
      </c>
      <c r="C771" s="7" t="s">
        <v>717</v>
      </c>
      <c r="D771" s="19">
        <v>92.091999999999999</v>
      </c>
      <c r="E771" s="272">
        <v>90.561999999999998</v>
      </c>
      <c r="F771" s="19">
        <v>84.007999999999996</v>
      </c>
      <c r="G771" s="273">
        <v>87.981999999999999</v>
      </c>
      <c r="H771" s="19">
        <v>76.710999999999999</v>
      </c>
      <c r="I771" s="19">
        <v>87.945999999999998</v>
      </c>
      <c r="J771" s="19">
        <v>86.066999999999993</v>
      </c>
      <c r="K771" s="19">
        <v>80.846000000000004</v>
      </c>
      <c r="L771" s="19">
        <v>95.885000000000005</v>
      </c>
      <c r="M771" s="165">
        <v>97.825999999999993</v>
      </c>
      <c r="N771" s="223">
        <v>95.834999999999994</v>
      </c>
      <c r="O771" s="192">
        <v>105.595</v>
      </c>
      <c r="P771" s="19">
        <v>89.616</v>
      </c>
      <c r="Q771" s="19">
        <v>105.47</v>
      </c>
      <c r="R771" s="19">
        <v>964.33</v>
      </c>
      <c r="S771" s="19">
        <v>989.88</v>
      </c>
      <c r="T771" s="19">
        <v>1009.349</v>
      </c>
      <c r="U771" s="19">
        <v>1037.8920000000001</v>
      </c>
      <c r="V771" s="272">
        <v>1046.288</v>
      </c>
      <c r="W771" s="272">
        <v>1066.1300000000001</v>
      </c>
      <c r="X771" s="272">
        <v>1091.5</v>
      </c>
      <c r="Y771" s="272">
        <v>1075.8900000000001</v>
      </c>
      <c r="Z771" s="272">
        <v>1101.26</v>
      </c>
      <c r="AA771" s="19">
        <v>1093.9559999999999</v>
      </c>
      <c r="AB771" s="273">
        <v>1137.3409999999999</v>
      </c>
      <c r="AC771" s="19">
        <v>1157.9259999999999</v>
      </c>
      <c r="AD771" s="19">
        <v>1161.1099999999999</v>
      </c>
      <c r="AE771" s="19">
        <v>1195.0319999999999</v>
      </c>
      <c r="AF771" s="19">
        <v>1146.269</v>
      </c>
      <c r="AG771" s="19">
        <v>1112.6220000000001</v>
      </c>
      <c r="AH771" s="19"/>
      <c r="AI771" s="19"/>
      <c r="AJ771" s="19"/>
      <c r="AK771" s="19"/>
      <c r="AL771" s="19"/>
      <c r="AM771" s="19"/>
      <c r="AN771" s="19"/>
      <c r="AO771" s="19"/>
      <c r="AP771" s="19"/>
      <c r="AQ771" s="38" t="s">
        <v>717</v>
      </c>
      <c r="AR771" s="38" t="s">
        <v>71</v>
      </c>
      <c r="AS771" s="71"/>
      <c r="AT771" s="71"/>
      <c r="AU771" s="4"/>
      <c r="AV771" s="4"/>
      <c r="AW771" s="30"/>
      <c r="AX771" s="30"/>
      <c r="AY771" s="30"/>
      <c r="AZ771" s="30"/>
      <c r="BA771" s="30"/>
      <c r="BB771" s="30"/>
    </row>
    <row r="772" spans="1:81" s="5" customFormat="1" ht="9.9499999999999993" customHeight="1">
      <c r="A772" s="48">
        <v>766</v>
      </c>
      <c r="B772" s="31" t="s">
        <v>71</v>
      </c>
      <c r="C772" s="7" t="s">
        <v>718</v>
      </c>
      <c r="D772" s="19">
        <v>402.83800000000002</v>
      </c>
      <c r="E772" s="272">
        <v>404.86200000000002</v>
      </c>
      <c r="F772" s="19">
        <v>394.69499999999999</v>
      </c>
      <c r="G772" s="273">
        <v>415.82799999999997</v>
      </c>
      <c r="H772" s="19">
        <v>437.59699999999998</v>
      </c>
      <c r="I772" s="19">
        <v>424.42599999999999</v>
      </c>
      <c r="J772" s="19">
        <v>421.98</v>
      </c>
      <c r="K772" s="19">
        <v>450.46300000000002</v>
      </c>
      <c r="L772" s="19">
        <v>479.18400000000003</v>
      </c>
      <c r="M772" s="165">
        <v>518.06100000000004</v>
      </c>
      <c r="N772" s="223">
        <v>559.16399999999999</v>
      </c>
      <c r="O772" s="192">
        <v>569.03099999999995</v>
      </c>
      <c r="P772" s="19">
        <v>582.37300000000005</v>
      </c>
      <c r="Q772" s="19">
        <v>551.95799999999997</v>
      </c>
      <c r="R772" s="19">
        <v>75.659000000000006</v>
      </c>
      <c r="S772" s="19">
        <v>91.215999999999994</v>
      </c>
      <c r="T772" s="19">
        <v>89.433000000000007</v>
      </c>
      <c r="U772" s="19">
        <v>100.369</v>
      </c>
      <c r="V772" s="272">
        <v>102.587</v>
      </c>
      <c r="W772" s="272">
        <v>95.576999999999998</v>
      </c>
      <c r="X772" s="272">
        <v>96.816999999999993</v>
      </c>
      <c r="Y772" s="272">
        <v>93.872</v>
      </c>
      <c r="Z772" s="272">
        <v>91.801000000000002</v>
      </c>
      <c r="AA772" s="19">
        <v>104.13800000000001</v>
      </c>
      <c r="AB772" s="273">
        <v>103.14700000000001</v>
      </c>
      <c r="AC772" s="19">
        <v>86.35</v>
      </c>
      <c r="AD772" s="19">
        <v>97.34</v>
      </c>
      <c r="AE772" s="19">
        <v>84.233999999999995</v>
      </c>
      <c r="AF772" s="19">
        <v>83.504000000000005</v>
      </c>
      <c r="AG772" s="19">
        <v>83.831999999999994</v>
      </c>
      <c r="AH772" s="19"/>
      <c r="AI772" s="19"/>
      <c r="AJ772" s="19"/>
      <c r="AK772" s="19"/>
      <c r="AL772" s="19"/>
      <c r="AM772" s="19"/>
      <c r="AN772" s="19"/>
      <c r="AO772" s="19"/>
      <c r="AP772" s="19"/>
      <c r="AQ772" s="38" t="s">
        <v>718</v>
      </c>
      <c r="AR772" s="38" t="s">
        <v>71</v>
      </c>
      <c r="AS772" s="71"/>
      <c r="AT772" s="71"/>
      <c r="AU772" s="4"/>
      <c r="AV772" s="4"/>
      <c r="AW772" s="30"/>
      <c r="AX772" s="30"/>
      <c r="AY772" s="30"/>
      <c r="AZ772" s="30"/>
      <c r="BA772" s="30"/>
      <c r="BB772" s="30"/>
    </row>
    <row r="773" spans="1:81" s="5" customFormat="1" ht="9.9499999999999993" customHeight="1">
      <c r="A773" s="48">
        <v>767</v>
      </c>
      <c r="B773" s="31" t="s">
        <v>71</v>
      </c>
      <c r="C773" s="7" t="s">
        <v>719</v>
      </c>
      <c r="D773" s="19">
        <v>82.590999999999994</v>
      </c>
      <c r="E773" s="272">
        <v>87.82</v>
      </c>
      <c r="F773" s="19">
        <v>102.681</v>
      </c>
      <c r="G773" s="273">
        <v>114.29</v>
      </c>
      <c r="H773" s="19">
        <v>134.26400000000001</v>
      </c>
      <c r="I773" s="19">
        <v>159.578</v>
      </c>
      <c r="J773" s="19">
        <v>168.30500000000001</v>
      </c>
      <c r="K773" s="19">
        <v>187.75800000000001</v>
      </c>
      <c r="L773" s="19">
        <v>178.65899999999999</v>
      </c>
      <c r="M773" s="165">
        <v>182.869</v>
      </c>
      <c r="N773" s="223">
        <v>202.27199999999999</v>
      </c>
      <c r="O773" s="192">
        <v>213.46</v>
      </c>
      <c r="P773" s="19">
        <v>223.25899999999999</v>
      </c>
      <c r="Q773" s="19">
        <v>249.256</v>
      </c>
      <c r="R773" s="19">
        <v>617.46500000000003</v>
      </c>
      <c r="S773" s="19">
        <v>604.20600000000002</v>
      </c>
      <c r="T773" s="19">
        <v>614.01400000000001</v>
      </c>
      <c r="U773" s="19">
        <v>614.57600000000002</v>
      </c>
      <c r="V773" s="272">
        <v>607.81500000000005</v>
      </c>
      <c r="W773" s="272">
        <v>650.44799999999998</v>
      </c>
      <c r="X773" s="272">
        <v>669.17700000000002</v>
      </c>
      <c r="Y773" s="272">
        <v>658.47500000000002</v>
      </c>
      <c r="Z773" s="272">
        <v>710.57500000000005</v>
      </c>
      <c r="AA773" s="19">
        <v>745.48800000000006</v>
      </c>
      <c r="AB773" s="273">
        <v>747.06899999999996</v>
      </c>
      <c r="AC773" s="19">
        <v>761.84100000000001</v>
      </c>
      <c r="AD773" s="19">
        <v>755.08399999999995</v>
      </c>
      <c r="AE773" s="19">
        <v>841.28899999999999</v>
      </c>
      <c r="AF773" s="19">
        <v>798.93</v>
      </c>
      <c r="AG773" s="19">
        <v>742.52200000000005</v>
      </c>
      <c r="AH773" s="19"/>
      <c r="AI773" s="19"/>
      <c r="AJ773" s="19"/>
      <c r="AK773" s="19"/>
      <c r="AL773" s="19"/>
      <c r="AM773" s="19"/>
      <c r="AN773" s="19"/>
      <c r="AO773" s="19"/>
      <c r="AP773" s="19"/>
      <c r="AQ773" s="38" t="s">
        <v>719</v>
      </c>
      <c r="AR773" s="38" t="s">
        <v>71</v>
      </c>
      <c r="AS773" s="71"/>
      <c r="AT773" s="71"/>
      <c r="AU773" s="4"/>
      <c r="AV773" s="4"/>
      <c r="AW773" s="30"/>
      <c r="AX773" s="30"/>
      <c r="AY773" s="30"/>
      <c r="AZ773" s="30"/>
      <c r="BA773" s="30"/>
      <c r="BB773" s="30"/>
    </row>
    <row r="774" spans="1:81" s="5" customFormat="1" ht="9.9499999999999993" customHeight="1">
      <c r="A774" s="48">
        <v>768</v>
      </c>
      <c r="B774" s="31" t="s">
        <v>71</v>
      </c>
      <c r="C774" s="7" t="s">
        <v>827</v>
      </c>
      <c r="D774" s="282">
        <v>577.52099999999996</v>
      </c>
      <c r="E774" s="283">
        <v>583.24400000000003</v>
      </c>
      <c r="F774" s="282">
        <v>581.38400000000001</v>
      </c>
      <c r="G774" s="284">
        <v>618.1</v>
      </c>
      <c r="H774" s="282">
        <v>648.572</v>
      </c>
      <c r="I774" s="282">
        <v>671.95</v>
      </c>
      <c r="J774" s="282">
        <v>676.35200000000009</v>
      </c>
      <c r="K774" s="282">
        <v>719.06700000000001</v>
      </c>
      <c r="L774" s="282">
        <v>753.72800000000007</v>
      </c>
      <c r="M774" s="285">
        <v>798.75600000000009</v>
      </c>
      <c r="N774" s="286">
        <v>857.27099999999996</v>
      </c>
      <c r="O774" s="287">
        <v>888.08600000000001</v>
      </c>
      <c r="P774" s="282">
        <v>895.24800000000005</v>
      </c>
      <c r="Q774" s="282">
        <v>906.68399999999997</v>
      </c>
      <c r="R774" s="19">
        <v>269.12700000000001</v>
      </c>
      <c r="S774" s="282">
        <v>291.25400000000002</v>
      </c>
      <c r="T774" s="282">
        <v>302.20100000000002</v>
      </c>
      <c r="U774" s="19">
        <v>319.17700000000002</v>
      </c>
      <c r="V774" s="283">
        <v>332.34300000000002</v>
      </c>
      <c r="W774" s="283">
        <v>316.61599999999999</v>
      </c>
      <c r="X774" s="283">
        <v>322.05</v>
      </c>
      <c r="Y774" s="283">
        <v>319.85899999999998</v>
      </c>
      <c r="Z774" s="283">
        <v>295.09500000000003</v>
      </c>
      <c r="AA774" s="282">
        <v>240.01300000000001</v>
      </c>
      <c r="AB774" s="284">
        <v>282.44200000000001</v>
      </c>
      <c r="AC774" s="282">
        <v>304.755</v>
      </c>
      <c r="AD774" s="282">
        <v>303.42599999999999</v>
      </c>
      <c r="AE774" s="282">
        <v>263.83199999999999</v>
      </c>
      <c r="AF774" s="282">
        <v>258.12799999999999</v>
      </c>
      <c r="AG774" s="282">
        <v>279.75</v>
      </c>
      <c r="AH774" s="282"/>
      <c r="AI774" s="282"/>
      <c r="AJ774" s="282"/>
      <c r="AK774" s="282"/>
      <c r="AL774" s="282"/>
      <c r="AM774" s="19"/>
      <c r="AN774" s="282"/>
      <c r="AO774" s="282"/>
      <c r="AP774" s="19"/>
      <c r="AQ774" s="38" t="s">
        <v>827</v>
      </c>
      <c r="AR774" s="38" t="s">
        <v>71</v>
      </c>
      <c r="AS774" s="71"/>
      <c r="AT774" s="71"/>
      <c r="AU774" s="4"/>
      <c r="AV774" s="4"/>
      <c r="AW774" s="30"/>
      <c r="AX774" s="30"/>
      <c r="AY774" s="30"/>
      <c r="AZ774" s="30"/>
      <c r="BA774" s="30"/>
      <c r="BB774" s="30"/>
      <c r="BJ774" s="84"/>
      <c r="BK774" s="84"/>
      <c r="BL774" s="84"/>
      <c r="BM774" s="84"/>
      <c r="BN774" s="84"/>
      <c r="BO774" s="84"/>
      <c r="BP774" s="84"/>
      <c r="BQ774" s="84"/>
      <c r="BR774" s="84"/>
      <c r="BS774" s="84"/>
      <c r="BT774" s="84"/>
      <c r="BU774" s="84"/>
      <c r="BV774" s="84"/>
      <c r="BW774" s="84"/>
      <c r="BX774" s="84"/>
      <c r="BY774" s="4"/>
      <c r="BZ774" s="4"/>
      <c r="CA774" s="4"/>
      <c r="CB774" s="4"/>
      <c r="CC774" s="4"/>
    </row>
    <row r="775" spans="1:81" s="5" customFormat="1" ht="9.9499999999999993" customHeight="1">
      <c r="A775" s="48">
        <v>769</v>
      </c>
      <c r="B775" s="31"/>
      <c r="C775" s="7"/>
      <c r="D775" s="11"/>
      <c r="E775" s="13"/>
      <c r="F775" s="11"/>
      <c r="G775" s="12"/>
      <c r="H775" s="11"/>
      <c r="I775" s="11"/>
      <c r="J775" s="11"/>
      <c r="K775" s="11"/>
      <c r="L775" s="11"/>
      <c r="M775" s="190"/>
      <c r="N775" s="246"/>
      <c r="O775" s="220"/>
      <c r="P775" s="11"/>
      <c r="Q775" s="11"/>
      <c r="R775" s="3"/>
      <c r="S775" s="11"/>
      <c r="T775" s="11"/>
      <c r="U775" s="3"/>
      <c r="V775" s="13"/>
      <c r="W775" s="13"/>
      <c r="X775" s="13"/>
      <c r="Y775" s="13"/>
      <c r="Z775" s="13"/>
      <c r="AA775" s="11"/>
      <c r="AB775" s="12"/>
      <c r="AC775" s="11"/>
      <c r="AD775" s="11"/>
      <c r="AE775" s="11"/>
      <c r="AF775" s="11"/>
      <c r="AG775" s="11"/>
      <c r="AH775" s="11"/>
      <c r="AI775" s="11"/>
      <c r="AJ775" s="11"/>
      <c r="AK775" s="11"/>
      <c r="AL775" s="11"/>
      <c r="AM775" s="3"/>
      <c r="AN775" s="11"/>
      <c r="AO775" s="11"/>
      <c r="AP775" s="3"/>
      <c r="AQ775" s="38"/>
      <c r="AR775" s="38"/>
      <c r="AS775" s="71"/>
      <c r="AT775" s="71"/>
      <c r="AU775" s="4"/>
      <c r="AV775" s="4"/>
      <c r="AW775" s="30"/>
      <c r="AX775" s="30"/>
      <c r="AY775" s="30"/>
      <c r="AZ775" s="30"/>
      <c r="BA775" s="30"/>
      <c r="BB775" s="30"/>
      <c r="BJ775" s="84"/>
      <c r="BK775" s="84"/>
      <c r="BL775" s="84"/>
      <c r="BM775" s="84"/>
      <c r="BN775" s="84"/>
      <c r="BO775" s="84"/>
      <c r="BP775" s="84"/>
      <c r="BQ775" s="84"/>
      <c r="BR775" s="84"/>
      <c r="BS775" s="84"/>
      <c r="BT775" s="84"/>
      <c r="BU775" s="84"/>
      <c r="BV775" s="84"/>
      <c r="BW775" s="84"/>
      <c r="BX775" s="84"/>
      <c r="BY775" s="4"/>
      <c r="BZ775" s="4"/>
      <c r="CA775" s="4"/>
      <c r="CB775" s="4"/>
      <c r="CC775" s="4"/>
    </row>
    <row r="776" spans="1:81" s="5" customFormat="1" ht="9.9499999999999993" customHeight="1">
      <c r="A776" s="48">
        <v>770</v>
      </c>
      <c r="B776" s="31" t="s">
        <v>71</v>
      </c>
      <c r="C776" s="7" t="s">
        <v>470</v>
      </c>
      <c r="D776" s="17">
        <v>18.094999999999999</v>
      </c>
      <c r="E776" s="59">
        <v>17.472000000000001</v>
      </c>
      <c r="F776" s="17">
        <v>17.408000000000001</v>
      </c>
      <c r="G776" s="111">
        <v>16.693999999999999</v>
      </c>
      <c r="H776" s="17">
        <v>16.831</v>
      </c>
      <c r="I776" s="17">
        <v>16.454000000000001</v>
      </c>
      <c r="J776" s="17">
        <v>12.574999999999999</v>
      </c>
      <c r="K776" s="17">
        <v>12.574999999999999</v>
      </c>
      <c r="L776" s="17">
        <v>11.102</v>
      </c>
      <c r="M776" s="171">
        <v>9.6349999999999998</v>
      </c>
      <c r="N776" s="227">
        <v>7.98</v>
      </c>
      <c r="O776" s="197">
        <v>7.931</v>
      </c>
      <c r="P776" s="17">
        <v>7.6020000000000003</v>
      </c>
      <c r="Q776" s="17">
        <v>7.2060000000000004</v>
      </c>
      <c r="R776" s="17"/>
      <c r="S776" s="17"/>
      <c r="T776" s="17"/>
      <c r="U776" s="17"/>
      <c r="V776" s="59"/>
      <c r="W776" s="59"/>
      <c r="X776" s="59"/>
      <c r="Y776" s="59"/>
      <c r="Z776" s="59"/>
      <c r="AA776" s="17"/>
      <c r="AB776" s="111"/>
      <c r="AC776" s="17"/>
      <c r="AD776" s="17"/>
      <c r="AE776" s="17"/>
      <c r="AF776" s="17"/>
      <c r="AG776" s="17"/>
      <c r="AH776" s="17"/>
      <c r="AI776" s="17"/>
      <c r="AJ776" s="17"/>
      <c r="AK776" s="17"/>
      <c r="AL776" s="17"/>
      <c r="AM776" s="17"/>
      <c r="AN776" s="17"/>
      <c r="AO776" s="17"/>
      <c r="AP776" s="17"/>
      <c r="AQ776" s="38" t="s">
        <v>470</v>
      </c>
      <c r="AR776" s="38" t="s">
        <v>71</v>
      </c>
      <c r="AS776" s="71"/>
      <c r="AT776" s="71"/>
      <c r="AU776" s="4"/>
      <c r="AV776" s="4"/>
      <c r="AW776" s="30"/>
      <c r="AX776" s="30"/>
      <c r="AY776" s="30"/>
      <c r="AZ776" s="30"/>
      <c r="BA776" s="30"/>
      <c r="BB776" s="30"/>
    </row>
    <row r="777" spans="1:81" s="5" customFormat="1" ht="9.9499999999999993" customHeight="1">
      <c r="A777" s="48">
        <v>771</v>
      </c>
      <c r="B777" s="31" t="s">
        <v>71</v>
      </c>
      <c r="C777" s="7" t="s">
        <v>826</v>
      </c>
      <c r="D777" s="19">
        <v>215.084</v>
      </c>
      <c r="E777" s="19">
        <v>198.96899999999999</v>
      </c>
      <c r="F777" s="19">
        <v>185.221</v>
      </c>
      <c r="G777" s="19">
        <v>184.49600000000001</v>
      </c>
      <c r="H777" s="19">
        <v>191.096</v>
      </c>
      <c r="I777" s="19">
        <v>181.404</v>
      </c>
      <c r="J777" s="19">
        <v>183.78200000000001</v>
      </c>
      <c r="K777" s="19">
        <v>187.446</v>
      </c>
      <c r="L777" s="19">
        <v>201.71899999999999</v>
      </c>
      <c r="M777" s="19">
        <v>208.87700000000001</v>
      </c>
      <c r="N777" s="286">
        <v>217.17</v>
      </c>
      <c r="O777" s="19">
        <v>220.34</v>
      </c>
      <c r="P777" s="19">
        <v>227.71</v>
      </c>
      <c r="Q777" s="19">
        <v>225.5</v>
      </c>
      <c r="R777" s="19">
        <v>237.417</v>
      </c>
      <c r="S777" s="19">
        <v>242.87</v>
      </c>
      <c r="T777" s="19">
        <v>246.81100000000001</v>
      </c>
      <c r="U777" s="19">
        <v>245.26400000000001</v>
      </c>
      <c r="V777" s="19">
        <v>238.905</v>
      </c>
      <c r="W777" s="19">
        <v>244.839</v>
      </c>
      <c r="X777" s="19">
        <v>244.44900000000001</v>
      </c>
      <c r="Y777" s="19">
        <v>239.834</v>
      </c>
      <c r="Z777" s="19">
        <v>237.715</v>
      </c>
      <c r="AA777" s="19">
        <v>243.56899999999999</v>
      </c>
      <c r="AB777" s="273">
        <v>236.26912100000001</v>
      </c>
      <c r="AC777" s="273">
        <v>238.27998499999998</v>
      </c>
      <c r="AD777" s="273">
        <v>228.938568</v>
      </c>
      <c r="AE777" s="273">
        <v>219.231819</v>
      </c>
      <c r="AF777" s="273">
        <v>207.67026300000001</v>
      </c>
      <c r="AG777" s="273">
        <v>193.39600099999998</v>
      </c>
      <c r="AH777" s="273">
        <v>197.24877699999999</v>
      </c>
      <c r="AI777" s="273">
        <v>193.05568100000002</v>
      </c>
      <c r="AJ777" s="273">
        <v>200.53353300000001</v>
      </c>
      <c r="AK777" s="273">
        <v>193.19596999999999</v>
      </c>
      <c r="AL777" s="273">
        <v>185.22384400000001</v>
      </c>
      <c r="AM777" s="273">
        <v>181.93304999999998</v>
      </c>
      <c r="AN777" s="19"/>
      <c r="AO777" s="19"/>
      <c r="AP777" s="19"/>
      <c r="AQ777" s="38" t="s">
        <v>826</v>
      </c>
      <c r="AR777" s="38" t="s">
        <v>71</v>
      </c>
      <c r="AS777" s="71"/>
      <c r="AT777" s="71"/>
      <c r="AU777" s="4"/>
      <c r="AV777" s="4"/>
      <c r="AW777" s="30"/>
      <c r="AX777" s="30"/>
      <c r="AY777" s="30"/>
      <c r="AZ777" s="30"/>
      <c r="BA777" s="30"/>
      <c r="BB777" s="30"/>
    </row>
    <row r="778" spans="1:81" s="5" customFormat="1" ht="9.9499999999999993" customHeight="1">
      <c r="A778" s="48">
        <v>772</v>
      </c>
      <c r="B778" s="31" t="s">
        <v>71</v>
      </c>
      <c r="C778" s="7" t="s">
        <v>477</v>
      </c>
      <c r="D778" s="19">
        <v>256.83300000000003</v>
      </c>
      <c r="E778" s="272">
        <v>230.239</v>
      </c>
      <c r="F778" s="19">
        <v>214.685</v>
      </c>
      <c r="G778" s="273">
        <v>207.79400000000001</v>
      </c>
      <c r="H778" s="19">
        <v>214.602</v>
      </c>
      <c r="I778" s="19">
        <v>198.33</v>
      </c>
      <c r="J778" s="19">
        <v>194.511</v>
      </c>
      <c r="K778" s="19">
        <v>185.38</v>
      </c>
      <c r="L778" s="19">
        <v>193.851</v>
      </c>
      <c r="M778" s="165">
        <v>209.69200000000001</v>
      </c>
      <c r="N778" s="223">
        <v>228.76</v>
      </c>
      <c r="O778" s="192">
        <v>242.697</v>
      </c>
      <c r="P778" s="19">
        <v>251.23400000000001</v>
      </c>
      <c r="Q778" s="19">
        <v>255.096</v>
      </c>
      <c r="R778" s="19">
        <v>270.81299999999999</v>
      </c>
      <c r="S778" s="19">
        <v>265.52600000000001</v>
      </c>
      <c r="T778" s="19">
        <v>263.79199999999997</v>
      </c>
      <c r="U778" s="19">
        <v>267.48899999999998</v>
      </c>
      <c r="V778" s="272">
        <v>254.279</v>
      </c>
      <c r="W778" s="272">
        <v>248.53</v>
      </c>
      <c r="X778" s="272">
        <v>254.60400000000001</v>
      </c>
      <c r="Y778" s="272">
        <v>239.78399999999999</v>
      </c>
      <c r="Z778" s="272">
        <v>241.898</v>
      </c>
      <c r="AA778" s="19">
        <v>244.85400000000001</v>
      </c>
      <c r="AB778" s="273">
        <v>241.80526699999999</v>
      </c>
      <c r="AC778" s="19">
        <v>249.01001600000001</v>
      </c>
      <c r="AD778" s="19">
        <v>238.64879999999999</v>
      </c>
      <c r="AE778" s="19">
        <v>242.02924400000001</v>
      </c>
      <c r="AF778" s="19">
        <v>234.40619799999999</v>
      </c>
      <c r="AG778" s="19">
        <v>211.65645599999999</v>
      </c>
      <c r="AH778" s="19">
        <v>214.35741999999999</v>
      </c>
      <c r="AI778" s="19">
        <v>209.173034</v>
      </c>
      <c r="AJ778" s="19">
        <v>211.02631500000001</v>
      </c>
      <c r="AK778" s="19">
        <v>210.34543600000001</v>
      </c>
      <c r="AL778" s="19">
        <v>195.16906900000001</v>
      </c>
      <c r="AM778" s="19">
        <v>194.51475099999999</v>
      </c>
      <c r="AN778" s="19">
        <v>191.04735700000001</v>
      </c>
      <c r="AO778" s="19"/>
      <c r="AP778" s="19"/>
      <c r="AQ778" s="38" t="s">
        <v>477</v>
      </c>
      <c r="AR778" s="38" t="s">
        <v>71</v>
      </c>
      <c r="AS778" s="71"/>
      <c r="AT778" s="71"/>
      <c r="AU778" s="4"/>
      <c r="AV778" s="4"/>
      <c r="AW778" s="30"/>
      <c r="AX778" s="30"/>
      <c r="AY778" s="30"/>
      <c r="AZ778" s="30"/>
      <c r="BA778" s="30"/>
      <c r="BB778" s="30"/>
    </row>
    <row r="779" spans="1:81" s="5" customFormat="1" ht="9.9499999999999993" customHeight="1">
      <c r="A779" s="369"/>
      <c r="B779" s="31" t="s">
        <v>71</v>
      </c>
      <c r="C779" s="349" t="s">
        <v>891</v>
      </c>
      <c r="D779" s="19">
        <v>54.09</v>
      </c>
      <c r="E779" s="370">
        <v>50.09</v>
      </c>
      <c r="F779" s="370">
        <v>51.14</v>
      </c>
      <c r="G779" s="370">
        <v>45.73</v>
      </c>
      <c r="H779" s="370">
        <v>43.86</v>
      </c>
      <c r="I779" s="370">
        <v>41.92</v>
      </c>
      <c r="J779" s="370">
        <v>16.05</v>
      </c>
      <c r="K779" s="370">
        <v>17.47</v>
      </c>
      <c r="L779" s="370">
        <v>12.86</v>
      </c>
      <c r="M779" s="370">
        <v>17.11</v>
      </c>
      <c r="N779" s="286">
        <v>21.99</v>
      </c>
      <c r="O779" s="370">
        <v>18.22</v>
      </c>
      <c r="P779" s="370">
        <v>16.36</v>
      </c>
      <c r="Q779" s="370">
        <v>12.94</v>
      </c>
      <c r="R779" s="370">
        <v>11.02</v>
      </c>
      <c r="S779" s="370">
        <v>10.89</v>
      </c>
      <c r="T779" s="370">
        <v>15.17</v>
      </c>
      <c r="U779" s="370">
        <v>15.66</v>
      </c>
      <c r="V779" s="370">
        <v>11.88</v>
      </c>
      <c r="W779" s="370">
        <v>13.6</v>
      </c>
      <c r="X779" s="370">
        <v>20.55</v>
      </c>
      <c r="Y779" s="370">
        <v>19.739999999999998</v>
      </c>
      <c r="Z779" s="370">
        <v>20.52</v>
      </c>
      <c r="AA779" s="370">
        <v>22.68</v>
      </c>
      <c r="AB779" s="370">
        <v>28.21</v>
      </c>
      <c r="AC779" s="370">
        <v>39.25</v>
      </c>
      <c r="AD779" s="370">
        <v>48.28</v>
      </c>
      <c r="AE779" s="370">
        <v>53.31</v>
      </c>
      <c r="AF779" s="370">
        <v>65.45</v>
      </c>
      <c r="AG779" s="370">
        <v>36.200000000000003</v>
      </c>
      <c r="AH779" s="370">
        <v>43.8</v>
      </c>
      <c r="AI779" s="370">
        <v>47.77</v>
      </c>
      <c r="AJ779" s="370">
        <v>47.25</v>
      </c>
      <c r="AK779" s="370">
        <v>60.15</v>
      </c>
      <c r="AL779" s="370">
        <v>61.61</v>
      </c>
      <c r="AM779" s="370">
        <v>37.11</v>
      </c>
      <c r="AN779" s="370">
        <v>29.45</v>
      </c>
      <c r="AO779" s="354"/>
      <c r="AP779" s="354"/>
      <c r="AQ779" s="324"/>
      <c r="AR779" s="324"/>
      <c r="AS779" s="371" t="s">
        <v>892</v>
      </c>
      <c r="AT779" s="325"/>
      <c r="AU779" s="4"/>
      <c r="AV779" s="4"/>
      <c r="AW779" s="30"/>
      <c r="AX779" s="30"/>
      <c r="AY779" s="30"/>
      <c r="AZ779" s="30"/>
      <c r="BA779" s="30"/>
      <c r="BB779" s="30"/>
    </row>
    <row r="780" spans="1:81" s="5" customFormat="1" ht="9.9499999999999993" customHeight="1">
      <c r="A780" s="48">
        <v>773</v>
      </c>
      <c r="B780" s="31" t="s">
        <v>71</v>
      </c>
      <c r="C780" s="7" t="s">
        <v>32</v>
      </c>
      <c r="D780" s="3">
        <v>26</v>
      </c>
      <c r="E780" s="3">
        <v>32</v>
      </c>
      <c r="F780" s="3">
        <v>34</v>
      </c>
      <c r="G780" s="3">
        <v>34</v>
      </c>
      <c r="H780" s="3">
        <v>29</v>
      </c>
      <c r="I780" s="3">
        <v>29</v>
      </c>
      <c r="J780" s="3">
        <v>28</v>
      </c>
      <c r="K780" s="3">
        <v>17.52</v>
      </c>
      <c r="L780" s="3">
        <v>17.52</v>
      </c>
      <c r="M780" s="186">
        <v>17.52</v>
      </c>
      <c r="N780" s="232">
        <v>17.52</v>
      </c>
      <c r="O780" s="204">
        <v>17.52</v>
      </c>
      <c r="P780" s="3">
        <v>17.52</v>
      </c>
      <c r="Q780" s="3">
        <v>17.52</v>
      </c>
      <c r="R780" s="3">
        <v>17.52</v>
      </c>
      <c r="S780" s="3"/>
      <c r="T780" s="3"/>
      <c r="U780" s="3"/>
      <c r="V780" s="2"/>
      <c r="W780" s="2"/>
      <c r="X780" s="2"/>
      <c r="Y780" s="2"/>
      <c r="Z780" s="2"/>
      <c r="AA780" s="3"/>
      <c r="AB780" s="10"/>
      <c r="AC780" s="3"/>
      <c r="AD780" s="3"/>
      <c r="AE780" s="3"/>
      <c r="AF780" s="3"/>
      <c r="AG780" s="3"/>
      <c r="AH780" s="3"/>
      <c r="AI780" s="3"/>
      <c r="AJ780" s="3"/>
      <c r="AK780" s="3"/>
      <c r="AL780" s="3"/>
      <c r="AM780" s="3"/>
      <c r="AN780" s="3"/>
      <c r="AO780" s="3"/>
      <c r="AP780" s="3"/>
      <c r="AQ780" s="38" t="s">
        <v>32</v>
      </c>
      <c r="AR780" s="38" t="s">
        <v>71</v>
      </c>
      <c r="AS780" s="71"/>
      <c r="AT780" s="71"/>
      <c r="AU780" s="4"/>
      <c r="AV780" s="4"/>
      <c r="AW780" s="30"/>
      <c r="AX780" s="30"/>
      <c r="AY780" s="30"/>
      <c r="AZ780" s="30"/>
      <c r="BA780" s="30"/>
      <c r="BB780" s="30"/>
    </row>
    <row r="781" spans="1:81" s="5" customFormat="1" ht="9.9499999999999993" customHeight="1">
      <c r="A781" s="48">
        <v>774</v>
      </c>
      <c r="B781" s="31" t="s">
        <v>71</v>
      </c>
      <c r="C781" s="349" t="s">
        <v>862</v>
      </c>
      <c r="D781" s="345">
        <v>34.619999999999997</v>
      </c>
      <c r="E781" s="345"/>
      <c r="F781" s="345"/>
      <c r="G781" s="345"/>
      <c r="H781" s="345"/>
      <c r="I781" s="345">
        <v>27.3</v>
      </c>
      <c r="J781" s="345"/>
      <c r="K781" s="345"/>
      <c r="L781" s="345"/>
      <c r="M781" s="350"/>
      <c r="N781" s="343">
        <v>23.34</v>
      </c>
      <c r="O781" s="344"/>
      <c r="P781" s="339"/>
      <c r="Q781" s="339"/>
      <c r="R781" s="339"/>
      <c r="S781" s="339">
        <v>18.27</v>
      </c>
      <c r="T781" s="339"/>
      <c r="U781" s="339"/>
      <c r="V781" s="340"/>
      <c r="W781" s="340"/>
      <c r="X781" s="340">
        <v>28.37</v>
      </c>
      <c r="Y781" s="340"/>
      <c r="Z781" s="340"/>
      <c r="AA781" s="339"/>
      <c r="AB781" s="341"/>
      <c r="AC781" s="339">
        <v>55.81</v>
      </c>
      <c r="AD781" s="339"/>
      <c r="AE781" s="339"/>
      <c r="AF781" s="339">
        <v>90.52</v>
      </c>
      <c r="AG781" s="339"/>
      <c r="AH781" s="339">
        <v>84.16</v>
      </c>
      <c r="AI781" s="339"/>
      <c r="AJ781" s="339">
        <v>113.89</v>
      </c>
      <c r="AK781" s="339">
        <v>110.01</v>
      </c>
      <c r="AL781" s="339">
        <v>90.36</v>
      </c>
      <c r="AM781" s="339"/>
      <c r="AN781" s="339"/>
      <c r="AO781" s="339"/>
      <c r="AP781" s="339"/>
      <c r="AQ781" s="324" t="s">
        <v>862</v>
      </c>
      <c r="AR781" s="38" t="s">
        <v>71</v>
      </c>
      <c r="AS781" s="325" t="s">
        <v>866</v>
      </c>
      <c r="AT781" s="325"/>
      <c r="AU781" s="4"/>
      <c r="AV781" s="4"/>
      <c r="AW781" s="30"/>
      <c r="AX781" s="30"/>
      <c r="AY781" s="30"/>
      <c r="AZ781" s="30"/>
      <c r="BA781" s="30"/>
      <c r="BB781" s="30"/>
    </row>
    <row r="782" spans="1:81" s="5" customFormat="1" ht="9.9499999999999993" customHeight="1">
      <c r="A782" s="48">
        <v>775</v>
      </c>
      <c r="B782" s="31" t="s">
        <v>71</v>
      </c>
      <c r="C782" s="349" t="s">
        <v>861</v>
      </c>
      <c r="D782" s="345">
        <v>47508</v>
      </c>
      <c r="E782" s="345"/>
      <c r="F782" s="345"/>
      <c r="G782" s="345"/>
      <c r="H782" s="345"/>
      <c r="I782" s="345">
        <v>38282</v>
      </c>
      <c r="J782" s="345"/>
      <c r="K782" s="345"/>
      <c r="L782" s="345"/>
      <c r="M782" s="350"/>
      <c r="N782" s="351">
        <v>20296</v>
      </c>
      <c r="O782" s="352"/>
      <c r="P782" s="345"/>
      <c r="Q782" s="345"/>
      <c r="R782" s="345"/>
      <c r="S782" s="345">
        <v>11067</v>
      </c>
      <c r="T782" s="345"/>
      <c r="U782" s="345"/>
      <c r="V782" s="346"/>
      <c r="W782" s="346"/>
      <c r="X782" s="346">
        <v>19617</v>
      </c>
      <c r="Y782" s="346"/>
      <c r="Z782" s="346"/>
      <c r="AA782" s="345"/>
      <c r="AB782" s="347"/>
      <c r="AC782" s="345">
        <v>39735</v>
      </c>
      <c r="AD782" s="345"/>
      <c r="AE782" s="345"/>
      <c r="AF782" s="345">
        <v>58542</v>
      </c>
      <c r="AG782" s="345"/>
      <c r="AH782" s="345">
        <v>59357</v>
      </c>
      <c r="AI782" s="345"/>
      <c r="AJ782" s="345">
        <v>59357</v>
      </c>
      <c r="AK782" s="345">
        <v>69224</v>
      </c>
      <c r="AL782" s="345">
        <v>61275</v>
      </c>
      <c r="AM782" s="345"/>
      <c r="AN782" s="345"/>
      <c r="AO782" s="345"/>
      <c r="AP782" s="345"/>
      <c r="AQ782" s="324" t="s">
        <v>861</v>
      </c>
      <c r="AR782" s="38" t="s">
        <v>71</v>
      </c>
      <c r="AS782" s="325" t="s">
        <v>866</v>
      </c>
      <c r="AT782" s="325"/>
      <c r="AU782" s="4"/>
      <c r="AV782" s="4"/>
      <c r="AW782" s="30"/>
      <c r="AX782" s="30"/>
      <c r="AY782" s="30"/>
      <c r="AZ782" s="30"/>
      <c r="BA782" s="30"/>
      <c r="BB782" s="30"/>
    </row>
    <row r="783" spans="1:81" s="5" customFormat="1" ht="9.9499999999999993" customHeight="1">
      <c r="A783" s="48">
        <v>776</v>
      </c>
      <c r="B783" s="31" t="s">
        <v>71</v>
      </c>
      <c r="C783" s="349" t="s">
        <v>863</v>
      </c>
      <c r="D783" s="345">
        <v>218.23</v>
      </c>
      <c r="E783" s="345"/>
      <c r="F783" s="345"/>
      <c r="G783" s="345"/>
      <c r="H783" s="345"/>
      <c r="I783" s="345">
        <v>222.9</v>
      </c>
      <c r="J783" s="345"/>
      <c r="K783" s="345"/>
      <c r="L783" s="345"/>
      <c r="M783" s="350"/>
      <c r="N783" s="343">
        <v>138.22999999999999</v>
      </c>
      <c r="O783" s="344"/>
      <c r="P783" s="339"/>
      <c r="Q783" s="339"/>
      <c r="R783" s="339"/>
      <c r="S783" s="339">
        <v>96.23</v>
      </c>
      <c r="T783" s="339"/>
      <c r="U783" s="339"/>
      <c r="V783" s="340"/>
      <c r="W783" s="340"/>
      <c r="X783" s="340">
        <v>109.95</v>
      </c>
      <c r="Y783" s="340"/>
      <c r="Z783" s="340"/>
      <c r="AA783" s="339"/>
      <c r="AB783" s="341"/>
      <c r="AC783" s="339">
        <v>113.19</v>
      </c>
      <c r="AD783" s="339"/>
      <c r="AE783" s="339"/>
      <c r="AF783" s="339">
        <v>102.82</v>
      </c>
      <c r="AG783" s="339"/>
      <c r="AH783" s="339">
        <v>82.86</v>
      </c>
      <c r="AI783" s="339"/>
      <c r="AJ783" s="339">
        <v>82.86</v>
      </c>
      <c r="AK783" s="339">
        <v>100.04</v>
      </c>
      <c r="AL783" s="339">
        <v>107.81</v>
      </c>
      <c r="AM783" s="339"/>
      <c r="AN783" s="339"/>
      <c r="AO783" s="339"/>
      <c r="AP783" s="339"/>
      <c r="AQ783" s="324" t="s">
        <v>863</v>
      </c>
      <c r="AR783" s="38" t="s">
        <v>71</v>
      </c>
      <c r="AS783" s="325" t="s">
        <v>866</v>
      </c>
      <c r="AT783" s="325"/>
      <c r="AU783" s="4"/>
      <c r="AV783" s="4"/>
      <c r="AW783" s="30"/>
      <c r="AX783" s="30"/>
      <c r="AY783" s="30"/>
      <c r="AZ783" s="30"/>
      <c r="BA783" s="30"/>
      <c r="BB783" s="30"/>
    </row>
    <row r="784" spans="1:81" s="5" customFormat="1" ht="9.9499999999999993" customHeight="1">
      <c r="A784" s="48">
        <v>777</v>
      </c>
      <c r="B784" s="31" t="s">
        <v>71</v>
      </c>
      <c r="C784" s="5" t="s">
        <v>865</v>
      </c>
      <c r="D784" s="345">
        <v>1.43</v>
      </c>
      <c r="E784" s="345"/>
      <c r="F784" s="345"/>
      <c r="G784" s="345"/>
      <c r="H784" s="345"/>
      <c r="I784" s="345">
        <v>1.25</v>
      </c>
      <c r="J784" s="345"/>
      <c r="K784" s="345"/>
      <c r="L784" s="345"/>
      <c r="M784" s="350"/>
      <c r="N784" s="343">
        <v>1.2</v>
      </c>
      <c r="O784" s="344"/>
      <c r="P784" s="339"/>
      <c r="Q784" s="339"/>
      <c r="R784" s="339"/>
      <c r="S784" s="339">
        <v>1.33</v>
      </c>
      <c r="T784" s="339"/>
      <c r="U784" s="339"/>
      <c r="V784" s="340"/>
      <c r="W784" s="340"/>
      <c r="X784" s="340">
        <v>1.49</v>
      </c>
      <c r="Y784" s="340"/>
      <c r="Z784" s="340"/>
      <c r="AA784" s="339"/>
      <c r="AB784" s="341"/>
      <c r="AC784" s="339">
        <v>1.44</v>
      </c>
      <c r="AD784" s="339"/>
      <c r="AE784" s="339"/>
      <c r="AF784" s="339">
        <v>1.49</v>
      </c>
      <c r="AG784" s="339"/>
      <c r="AH784" s="339">
        <v>1.41</v>
      </c>
      <c r="AI784" s="339"/>
      <c r="AJ784" s="339">
        <v>1.41</v>
      </c>
      <c r="AK784" s="339">
        <v>1.39</v>
      </c>
      <c r="AL784" s="339">
        <v>1.43</v>
      </c>
      <c r="AM784" s="339"/>
      <c r="AN784" s="339"/>
      <c r="AO784" s="339"/>
      <c r="AP784" s="339"/>
      <c r="AQ784" s="324" t="s">
        <v>865</v>
      </c>
      <c r="AR784" s="38" t="s">
        <v>71</v>
      </c>
      <c r="AS784" s="325" t="s">
        <v>866</v>
      </c>
      <c r="AT784" s="325"/>
      <c r="AU784" s="4"/>
      <c r="AV784" s="4"/>
      <c r="AW784" s="30"/>
      <c r="AX784" s="30"/>
      <c r="AY784" s="30"/>
      <c r="AZ784" s="30"/>
      <c r="BA784" s="30"/>
      <c r="BB784" s="30"/>
    </row>
    <row r="785" spans="1:81" s="5" customFormat="1" ht="9.9499999999999993" customHeight="1">
      <c r="A785" s="48">
        <v>778</v>
      </c>
      <c r="B785" s="31" t="s">
        <v>71</v>
      </c>
      <c r="C785" s="349" t="s">
        <v>864</v>
      </c>
      <c r="D785" s="345">
        <v>34.409999999999997</v>
      </c>
      <c r="E785" s="345"/>
      <c r="F785" s="345"/>
      <c r="G785" s="345"/>
      <c r="H785" s="345"/>
      <c r="I785" s="3">
        <v>35.06</v>
      </c>
      <c r="J785" s="345"/>
      <c r="K785" s="345"/>
      <c r="L785" s="345"/>
      <c r="M785" s="350"/>
      <c r="N785" s="343">
        <v>35.51</v>
      </c>
      <c r="O785" s="344"/>
      <c r="P785" s="339"/>
      <c r="Q785" s="339"/>
      <c r="R785" s="339"/>
      <c r="S785" s="339">
        <v>35.1</v>
      </c>
      <c r="T785" s="339"/>
      <c r="U785" s="339"/>
      <c r="V785" s="340"/>
      <c r="W785" s="340"/>
      <c r="X785" s="340">
        <v>35.090000000000003</v>
      </c>
      <c r="Y785" s="340"/>
      <c r="Z785" s="340"/>
      <c r="AA785" s="339"/>
      <c r="AB785" s="341"/>
      <c r="AC785" s="339">
        <v>35.659999999999997</v>
      </c>
      <c r="AD785" s="339"/>
      <c r="AE785" s="339"/>
      <c r="AF785" s="339">
        <v>35.54</v>
      </c>
      <c r="AG785" s="339"/>
      <c r="AH785" s="339">
        <v>36</v>
      </c>
      <c r="AI785" s="339"/>
      <c r="AJ785" s="339">
        <v>36</v>
      </c>
      <c r="AK785" s="339">
        <v>36.450000000000003</v>
      </c>
      <c r="AL785" s="339">
        <v>36</v>
      </c>
      <c r="AM785" s="339"/>
      <c r="AN785" s="339"/>
      <c r="AO785" s="339"/>
      <c r="AP785" s="339"/>
      <c r="AQ785" s="324" t="s">
        <v>864</v>
      </c>
      <c r="AR785" s="38" t="s">
        <v>71</v>
      </c>
      <c r="AS785" s="325" t="s">
        <v>866</v>
      </c>
      <c r="AT785" s="325"/>
      <c r="AU785" s="4"/>
      <c r="AV785" s="4"/>
      <c r="AW785" s="30"/>
      <c r="AX785" s="30"/>
      <c r="AY785" s="30"/>
      <c r="AZ785" s="30"/>
      <c r="BA785" s="30"/>
      <c r="BB785" s="30"/>
    </row>
    <row r="786" spans="1:81" s="5" customFormat="1" ht="9.9499999999999993" customHeight="1">
      <c r="A786" s="48">
        <v>779</v>
      </c>
      <c r="B786" s="31"/>
      <c r="C786" s="7">
        <v>1000</v>
      </c>
      <c r="D786" s="3"/>
      <c r="E786" s="3"/>
      <c r="F786" s="3"/>
      <c r="G786" s="3"/>
      <c r="H786" s="3"/>
      <c r="J786" s="3"/>
      <c r="K786" s="3"/>
      <c r="L786" s="3"/>
      <c r="M786" s="186"/>
      <c r="N786" s="232"/>
      <c r="O786" s="204"/>
      <c r="P786" s="3"/>
      <c r="Q786" s="3"/>
      <c r="R786" s="3"/>
      <c r="S786" s="3"/>
      <c r="T786" s="3"/>
      <c r="U786" s="3"/>
      <c r="V786" s="2"/>
      <c r="W786" s="2"/>
      <c r="X786" s="2"/>
      <c r="Y786" s="2"/>
      <c r="Z786" s="2"/>
      <c r="AA786" s="3"/>
      <c r="AB786" s="10"/>
      <c r="AC786" s="3"/>
      <c r="AD786" s="3"/>
      <c r="AE786" s="3"/>
      <c r="AF786" s="3"/>
      <c r="AG786" s="3"/>
      <c r="AH786" s="3"/>
      <c r="AI786" s="3"/>
      <c r="AJ786" s="3"/>
      <c r="AK786" s="3"/>
      <c r="AL786" s="3"/>
      <c r="AM786" s="3"/>
      <c r="AN786" s="3"/>
      <c r="AO786" s="3"/>
      <c r="AP786" s="3"/>
      <c r="AQ786" s="38"/>
      <c r="AR786" s="38"/>
      <c r="AS786" s="71"/>
      <c r="AT786" s="71"/>
      <c r="AU786" s="4"/>
      <c r="AV786" s="4"/>
      <c r="AW786" s="30"/>
      <c r="AX786" s="30"/>
      <c r="AY786" s="30"/>
      <c r="AZ786" s="30"/>
      <c r="BA786" s="30"/>
      <c r="BB786" s="30"/>
    </row>
    <row r="787" spans="1:81" s="5" customFormat="1" ht="9" customHeight="1">
      <c r="A787" s="48">
        <v>780</v>
      </c>
      <c r="B787" s="31" t="s">
        <v>71</v>
      </c>
      <c r="C787" s="8" t="s">
        <v>678</v>
      </c>
      <c r="D787" s="20">
        <v>91.412999999999997</v>
      </c>
      <c r="E787" s="20">
        <v>97.03</v>
      </c>
      <c r="F787" s="20">
        <v>97.725999999999999</v>
      </c>
      <c r="G787" s="20">
        <v>102.884</v>
      </c>
      <c r="H787" s="20">
        <v>113.836</v>
      </c>
      <c r="I787" s="20">
        <v>116.34</v>
      </c>
      <c r="J787" s="20">
        <v>123.608</v>
      </c>
      <c r="K787" s="20">
        <v>126.127</v>
      </c>
      <c r="L787" s="20">
        <v>136.86500000000001</v>
      </c>
      <c r="M787" s="164">
        <v>142.40199999999999</v>
      </c>
      <c r="N787" s="222">
        <v>150.12899999999999</v>
      </c>
      <c r="O787" s="191">
        <v>164.35</v>
      </c>
      <c r="P787" s="20">
        <v>174.411</v>
      </c>
      <c r="Q787" s="20">
        <v>185.80699999999999</v>
      </c>
      <c r="R787" s="20">
        <v>192.60599999999999</v>
      </c>
      <c r="S787" s="20">
        <v>202.36699999999999</v>
      </c>
      <c r="T787" s="20">
        <v>215.99700000000001</v>
      </c>
      <c r="U787" s="20">
        <v>220.71299999999999</v>
      </c>
      <c r="V787" s="20">
        <v>226.22800000000001</v>
      </c>
      <c r="W787" s="20">
        <v>983.57500000000005</v>
      </c>
      <c r="X787" s="20">
        <v>1035.0519999999999</v>
      </c>
      <c r="Y787" s="20">
        <v>1064.1110000000001</v>
      </c>
      <c r="Z787" s="20">
        <v>1109.961</v>
      </c>
      <c r="AA787" s="20">
        <v>1189.3599999999999</v>
      </c>
      <c r="AB787" s="21">
        <v>1240.8418700000002</v>
      </c>
      <c r="AC787" s="20">
        <v>1358.7577099999999</v>
      </c>
      <c r="AD787" s="20">
        <v>1413.2539809999998</v>
      </c>
      <c r="AE787" s="20">
        <v>1502.627735</v>
      </c>
      <c r="AF787" s="20">
        <v>1444.396698</v>
      </c>
      <c r="AG787" s="20">
        <v>1416.45426</v>
      </c>
      <c r="AH787" s="20">
        <v>1476.923264</v>
      </c>
      <c r="AI787" s="20">
        <v>1503.277801</v>
      </c>
      <c r="AJ787" s="20">
        <v>1520.4935029999999</v>
      </c>
      <c r="AK787" s="20">
        <v>1536.003667</v>
      </c>
      <c r="AL787" s="20">
        <v>1553.0138160000001</v>
      </c>
      <c r="AM787" s="21"/>
      <c r="AN787" s="21"/>
      <c r="AO787" s="21"/>
      <c r="AP787" s="21"/>
      <c r="AQ787" s="38" t="s">
        <v>678</v>
      </c>
      <c r="AR787" s="38" t="s">
        <v>71</v>
      </c>
      <c r="AS787" s="74" t="s">
        <v>519</v>
      </c>
      <c r="AT787" s="74"/>
      <c r="AW787" s="30"/>
      <c r="AX787" s="30"/>
      <c r="AY787" s="30"/>
      <c r="AZ787" s="30"/>
      <c r="BA787" s="30"/>
      <c r="BB787" s="30"/>
    </row>
    <row r="788" spans="1:81" s="5" customFormat="1" ht="9.9499999999999993" customHeight="1">
      <c r="A788" s="48">
        <v>781</v>
      </c>
      <c r="B788" s="31" t="s">
        <v>71</v>
      </c>
      <c r="C788" s="7" t="s">
        <v>478</v>
      </c>
      <c r="D788" s="19">
        <v>91.412999999999997</v>
      </c>
      <c r="E788" s="272">
        <v>97.03</v>
      </c>
      <c r="F788" s="19">
        <v>97.725999999999999</v>
      </c>
      <c r="G788" s="273">
        <v>102.884</v>
      </c>
      <c r="H788" s="19">
        <v>113.836</v>
      </c>
      <c r="I788" s="19">
        <v>116.34</v>
      </c>
      <c r="J788" s="19">
        <v>123.608</v>
      </c>
      <c r="K788" s="19">
        <v>126.127</v>
      </c>
      <c r="L788" s="19">
        <v>136.86500000000001</v>
      </c>
      <c r="M788" s="165">
        <v>142.40199999999999</v>
      </c>
      <c r="N788" s="223">
        <v>150.12899999999999</v>
      </c>
      <c r="O788" s="192">
        <v>164.35</v>
      </c>
      <c r="P788" s="19">
        <v>174.411</v>
      </c>
      <c r="Q788" s="19">
        <v>185.80699999999999</v>
      </c>
      <c r="R788" s="19">
        <v>192.60599999999999</v>
      </c>
      <c r="S788" s="19">
        <v>202.36699999999999</v>
      </c>
      <c r="T788" s="19">
        <v>215.99700000000001</v>
      </c>
      <c r="U788" s="19">
        <v>220.71299999999999</v>
      </c>
      <c r="V788" s="272">
        <v>226.22800000000001</v>
      </c>
      <c r="W788" s="272">
        <v>983.57500000000005</v>
      </c>
      <c r="X788" s="272">
        <v>1035.0519999999999</v>
      </c>
      <c r="Y788" s="272">
        <v>1064.1110000000001</v>
      </c>
      <c r="Z788" s="272">
        <v>1109.961</v>
      </c>
      <c r="AA788" s="19">
        <v>1189.3599999999999</v>
      </c>
      <c r="AB788" s="273"/>
      <c r="AC788" s="3"/>
      <c r="AD788" s="19"/>
      <c r="AE788" s="19"/>
      <c r="AF788" s="19"/>
      <c r="AG788" s="19"/>
      <c r="AH788" s="19"/>
      <c r="AI788" s="19"/>
      <c r="AJ788" s="19"/>
      <c r="AK788" s="19"/>
      <c r="AL788" s="19"/>
      <c r="AM788" s="19"/>
      <c r="AN788" s="21"/>
      <c r="AO788" s="19"/>
      <c r="AP788" s="19"/>
      <c r="AQ788" s="38" t="s">
        <v>478</v>
      </c>
      <c r="AR788" s="38" t="s">
        <v>71</v>
      </c>
      <c r="AS788" s="71"/>
      <c r="AT788" s="71"/>
      <c r="AU788" s="4"/>
      <c r="AV788" s="4"/>
      <c r="AW788" s="30"/>
      <c r="AX788" s="30"/>
      <c r="AY788" s="30"/>
      <c r="AZ788" s="30"/>
      <c r="BA788" s="30"/>
      <c r="BB788" s="30"/>
      <c r="BJ788" s="84"/>
      <c r="BK788" s="84"/>
      <c r="BL788" s="84"/>
      <c r="BM788" s="84"/>
      <c r="BN788" s="84"/>
      <c r="BO788" s="84"/>
      <c r="BP788" s="84"/>
      <c r="BQ788" s="84"/>
      <c r="BR788" s="84"/>
      <c r="BS788" s="84"/>
      <c r="BT788" s="84"/>
      <c r="BU788" s="84"/>
      <c r="BV788" s="84"/>
      <c r="BW788" s="84"/>
      <c r="BX788" s="84"/>
      <c r="BY788" s="4"/>
      <c r="BZ788" s="4"/>
      <c r="CA788" s="4"/>
      <c r="CB788" s="4"/>
      <c r="CC788" s="4"/>
    </row>
    <row r="789" spans="1:81" s="5" customFormat="1" ht="9.9499999999999993" customHeight="1">
      <c r="A789" s="48">
        <v>782</v>
      </c>
      <c r="B789" s="31" t="s">
        <v>71</v>
      </c>
      <c r="C789" s="7" t="s">
        <v>471</v>
      </c>
      <c r="D789" s="17">
        <v>9.7509999999999994</v>
      </c>
      <c r="E789" s="59">
        <v>10.259</v>
      </c>
      <c r="F789" s="17">
        <v>10.27</v>
      </c>
      <c r="G789" s="111">
        <v>10.366</v>
      </c>
      <c r="H789" s="17">
        <v>11.878</v>
      </c>
      <c r="I789" s="17">
        <v>11.662000000000001</v>
      </c>
      <c r="J789" s="17">
        <v>11.647</v>
      </c>
      <c r="K789" s="17">
        <v>10.627000000000001</v>
      </c>
      <c r="L789" s="17">
        <v>9.9350000000000005</v>
      </c>
      <c r="M789" s="171">
        <v>10.347</v>
      </c>
      <c r="N789" s="227">
        <v>10.499000000000001</v>
      </c>
      <c r="O789" s="197">
        <v>9.6039999999999992</v>
      </c>
      <c r="P789" s="17">
        <v>10.573</v>
      </c>
      <c r="Q789" s="17">
        <v>7.8339999999999996</v>
      </c>
      <c r="R789" s="17">
        <v>11.981</v>
      </c>
      <c r="S789" s="17">
        <v>10.747999999999999</v>
      </c>
      <c r="T789" s="17">
        <v>10.343999999999999</v>
      </c>
      <c r="U789" s="17">
        <v>10.025</v>
      </c>
      <c r="V789" s="59">
        <v>8.9600000000000009</v>
      </c>
      <c r="W789" s="59">
        <v>9.1750000000000007</v>
      </c>
      <c r="X789" s="59">
        <v>9.49</v>
      </c>
      <c r="Y789" s="59">
        <v>9.0570000000000004</v>
      </c>
      <c r="Z789" s="59">
        <v>8.8889999999999993</v>
      </c>
      <c r="AA789" s="17">
        <v>7.7919999999999998</v>
      </c>
      <c r="AB789" s="111">
        <v>8.73</v>
      </c>
      <c r="AC789" s="17">
        <v>9.0739999999999998</v>
      </c>
      <c r="AD789" s="17">
        <v>8.5559999999999992</v>
      </c>
      <c r="AE789" s="17">
        <v>8.7140000000000004</v>
      </c>
      <c r="AF789" s="17">
        <v>8.8230000000000004</v>
      </c>
      <c r="AG789" s="17">
        <v>8.4742999999999995</v>
      </c>
      <c r="AH789" s="17">
        <v>8.4830000000000005</v>
      </c>
      <c r="AI789" s="17">
        <v>8.4019999999999992</v>
      </c>
      <c r="AJ789" s="17">
        <v>8.5229999999999997</v>
      </c>
      <c r="AK789" s="17">
        <v>8.6069999999999993</v>
      </c>
      <c r="AL789" s="17">
        <v>8.4390000000000001</v>
      </c>
      <c r="AM789" s="17">
        <v>7.9889999999999999</v>
      </c>
      <c r="AN789" s="17"/>
      <c r="AO789" s="17"/>
      <c r="AP789" s="17"/>
      <c r="AQ789" s="38" t="s">
        <v>471</v>
      </c>
      <c r="AR789" s="38" t="s">
        <v>71</v>
      </c>
      <c r="AS789" s="71"/>
      <c r="AT789" s="71"/>
      <c r="AU789" s="4"/>
      <c r="AV789" s="4"/>
      <c r="AW789" s="30"/>
      <c r="AX789" s="30"/>
      <c r="AY789" s="30"/>
      <c r="AZ789" s="30"/>
      <c r="BA789" s="30"/>
      <c r="BB789" s="30"/>
      <c r="BJ789" s="84"/>
      <c r="BK789" s="132"/>
      <c r="BL789" s="84"/>
      <c r="BM789" s="84"/>
      <c r="BN789" s="84"/>
      <c r="BO789" s="84"/>
      <c r="BP789" s="84"/>
      <c r="BQ789" s="84"/>
      <c r="BR789" s="84"/>
      <c r="BS789" s="84"/>
      <c r="BT789" s="84"/>
      <c r="BU789" s="84"/>
      <c r="BV789" s="84"/>
      <c r="BW789" s="84"/>
      <c r="BX789" s="84"/>
      <c r="BY789" s="4"/>
      <c r="BZ789" s="4"/>
      <c r="CA789" s="4"/>
      <c r="CB789" s="4"/>
      <c r="CC789" s="4"/>
    </row>
    <row r="790" spans="1:81" s="5" customFormat="1" ht="9.9499999999999993" customHeight="1">
      <c r="A790" s="48">
        <v>783</v>
      </c>
      <c r="B790" s="31" t="s">
        <v>355</v>
      </c>
      <c r="C790" s="6" t="s">
        <v>823</v>
      </c>
      <c r="D790" s="17">
        <v>4.2480000000000002</v>
      </c>
      <c r="E790" s="17">
        <v>4.3849999999999998</v>
      </c>
      <c r="F790" s="17">
        <v>4.4850000000000003</v>
      </c>
      <c r="G790" s="17">
        <v>4.59</v>
      </c>
      <c r="H790" s="17">
        <v>4.6820000000000004</v>
      </c>
      <c r="I790" s="17">
        <v>4.6980000000000004</v>
      </c>
      <c r="J790" s="17">
        <v>4.742</v>
      </c>
      <c r="K790" s="17">
        <v>4.694</v>
      </c>
      <c r="L790" s="17">
        <v>4.6669999999999998</v>
      </c>
      <c r="M790" s="17">
        <v>4.6820000000000004</v>
      </c>
      <c r="N790" s="366">
        <v>4.76</v>
      </c>
      <c r="O790" s="17">
        <v>4.8730000000000002</v>
      </c>
      <c r="P790" s="17">
        <v>4.9800000000000004</v>
      </c>
      <c r="Q790" s="17">
        <v>5.024</v>
      </c>
      <c r="R790" s="17">
        <v>4.9889999999999999</v>
      </c>
      <c r="S790" s="17">
        <v>4.9160000000000004</v>
      </c>
      <c r="T790" s="17">
        <v>4.8280000000000003</v>
      </c>
      <c r="U790" s="17">
        <v>4.75</v>
      </c>
      <c r="V790" s="17">
        <v>4.7080000000000002</v>
      </c>
      <c r="W790" s="17">
        <v>4.6580000000000004</v>
      </c>
      <c r="X790" s="17">
        <v>4.5869999999999997</v>
      </c>
      <c r="Y790" s="17">
        <v>4.5309999999999997</v>
      </c>
      <c r="Z790" s="17">
        <v>4.5640000000000001</v>
      </c>
      <c r="AA790" s="17">
        <v>4.524</v>
      </c>
      <c r="AB790" s="17">
        <v>4.4779999999999998</v>
      </c>
      <c r="AC790" s="17">
        <v>4.4020000000000001</v>
      </c>
      <c r="AD790" s="17">
        <v>4.391</v>
      </c>
      <c r="AE790" s="17">
        <v>4.3979999999999997</v>
      </c>
      <c r="AF790" s="17">
        <v>4.423</v>
      </c>
      <c r="AG790" s="17">
        <v>4.423</v>
      </c>
      <c r="AH790" s="17">
        <v>4.3760000000000003</v>
      </c>
      <c r="AI790" s="17">
        <v>4.2300000000000004</v>
      </c>
      <c r="AJ790" s="17">
        <v>4.1719999999999997</v>
      </c>
      <c r="AK790" s="17">
        <v>4.0650000000000004</v>
      </c>
      <c r="AL790" s="17">
        <v>3.9620000000000002</v>
      </c>
      <c r="AM790" s="17">
        <v>3.86</v>
      </c>
      <c r="AN790" s="17">
        <v>3.8239999999999998</v>
      </c>
      <c r="AO790" s="20"/>
      <c r="AP790" s="20"/>
      <c r="AQ790" s="36" t="s">
        <v>823</v>
      </c>
      <c r="AR790" s="36" t="s">
        <v>355</v>
      </c>
      <c r="AS790" s="74"/>
      <c r="AT790" s="74"/>
    </row>
    <row r="791" spans="1:81" s="5" customFormat="1" ht="9.9499999999999993" customHeight="1">
      <c r="A791" s="48">
        <v>784</v>
      </c>
      <c r="B791" s="31" t="s">
        <v>355</v>
      </c>
      <c r="C791" s="6" t="s">
        <v>824</v>
      </c>
      <c r="D791" s="17">
        <v>9.9979999999999993</v>
      </c>
      <c r="E791" s="17">
        <v>10.065</v>
      </c>
      <c r="F791" s="17">
        <v>10.039999999999999</v>
      </c>
      <c r="G791" s="17">
        <v>10.273</v>
      </c>
      <c r="H791" s="17">
        <v>10.423</v>
      </c>
      <c r="I791" s="17">
        <v>10.718</v>
      </c>
      <c r="J791" s="17">
        <v>11.061</v>
      </c>
      <c r="K791" s="17">
        <v>11.353999999999999</v>
      </c>
      <c r="L791" s="17">
        <v>11.725</v>
      </c>
      <c r="M791" s="171">
        <v>11.866</v>
      </c>
      <c r="N791" s="227">
        <v>11.817</v>
      </c>
      <c r="O791" s="197">
        <v>11.335000000000001</v>
      </c>
      <c r="P791" s="17">
        <v>10.965999999999999</v>
      </c>
      <c r="Q791" s="17">
        <v>10.782999999999999</v>
      </c>
      <c r="R791" s="17">
        <v>10.621</v>
      </c>
      <c r="S791" s="17">
        <v>10.25</v>
      </c>
      <c r="T791" s="17">
        <v>9.9</v>
      </c>
      <c r="U791" s="17">
        <v>9.8230000000000004</v>
      </c>
      <c r="V791" s="17">
        <v>9.9039999999999999</v>
      </c>
      <c r="W791" s="17">
        <v>9.8789999999999996</v>
      </c>
      <c r="X791" s="17">
        <v>9.8059999999999992</v>
      </c>
      <c r="Y791" s="17">
        <v>9.7880000000000003</v>
      </c>
      <c r="Z791" s="17">
        <v>9.6120000000000001</v>
      </c>
      <c r="AA791" s="17">
        <v>9.7249999999999996</v>
      </c>
      <c r="AB791" s="17">
        <v>9.7240000000000002</v>
      </c>
      <c r="AC791" s="367">
        <f>(((AD791-AB791)/2+AB791))</f>
        <v>9.6720000000000006</v>
      </c>
      <c r="AD791" s="17">
        <v>9.6199999999999992</v>
      </c>
      <c r="AE791" s="17">
        <v>9.7590000000000003</v>
      </c>
      <c r="AF791" s="17">
        <v>9.7449999999999992</v>
      </c>
      <c r="AG791" s="17">
        <v>9.8989999999999991</v>
      </c>
      <c r="AH791" s="367">
        <f>(((AI791-AG791)/2+AG791))</f>
        <v>9.8335000000000008</v>
      </c>
      <c r="AI791" s="17">
        <v>9.7680000000000007</v>
      </c>
      <c r="AJ791" s="17">
        <v>9.7349999999999994</v>
      </c>
      <c r="AK791" s="17">
        <v>9.6850000000000005</v>
      </c>
      <c r="AL791" s="17">
        <v>9.5370000000000008</v>
      </c>
      <c r="AM791" s="367">
        <f>(((AN791-AL791)/2+AL791))</f>
        <v>9.4250000000000007</v>
      </c>
      <c r="AN791" s="18">
        <v>9.3130000000000006</v>
      </c>
      <c r="AO791" s="18"/>
      <c r="AP791" s="18"/>
      <c r="AQ791" s="36" t="s">
        <v>824</v>
      </c>
      <c r="AR791" s="36" t="s">
        <v>355</v>
      </c>
      <c r="AS791" s="74" t="s">
        <v>439</v>
      </c>
      <c r="AT791" s="74"/>
    </row>
    <row r="792" spans="1:81" s="5" customFormat="1" ht="9.9499999999999993" customHeight="1">
      <c r="A792" s="48">
        <v>785</v>
      </c>
      <c r="B792" s="31" t="s">
        <v>355</v>
      </c>
      <c r="C792" s="6" t="s">
        <v>437</v>
      </c>
      <c r="D792" s="20"/>
      <c r="E792" s="20">
        <v>164.71600000000001</v>
      </c>
      <c r="F792" s="20">
        <v>168.54300000000001</v>
      </c>
      <c r="G792" s="20">
        <v>172.571</v>
      </c>
      <c r="H792" s="20">
        <v>176.58099999999999</v>
      </c>
      <c r="I792" s="20">
        <v>177.477</v>
      </c>
      <c r="J792" s="20">
        <v>180.947</v>
      </c>
      <c r="K792" s="20">
        <v>187.911</v>
      </c>
      <c r="L792" s="20">
        <v>190.40199999999999</v>
      </c>
      <c r="M792" s="164">
        <v>190.61600000000001</v>
      </c>
      <c r="N792" s="222">
        <v>187.41200000000001</v>
      </c>
      <c r="O792" s="191">
        <v>188.786</v>
      </c>
      <c r="P792" s="20">
        <v>197.63900000000001</v>
      </c>
      <c r="Q792" s="20">
        <v>198.44300000000001</v>
      </c>
      <c r="R792" s="20">
        <v>196.37100000000001</v>
      </c>
      <c r="S792" s="20">
        <v>193.85400000000001</v>
      </c>
      <c r="T792" s="20">
        <v>190.63399999999999</v>
      </c>
      <c r="U792" s="20">
        <v>193.03700000000001</v>
      </c>
      <c r="V792" s="20">
        <v>191.363</v>
      </c>
      <c r="W792" s="20">
        <v>188.892</v>
      </c>
      <c r="X792" s="20">
        <v>187.38200000000001</v>
      </c>
      <c r="Y792" s="20">
        <v>186.202</v>
      </c>
      <c r="Z792" s="20">
        <v>181.74600000000001</v>
      </c>
      <c r="AA792" s="20">
        <v>180.21299999999999</v>
      </c>
      <c r="AB792" s="20">
        <v>178.755</v>
      </c>
      <c r="AC792" s="293">
        <f>((AD792-AB792)/2+AB792)</f>
        <v>179.726</v>
      </c>
      <c r="AD792" s="20">
        <v>180.697</v>
      </c>
      <c r="AE792" s="20">
        <v>186.583</v>
      </c>
      <c r="AF792" s="20">
        <v>184.773</v>
      </c>
      <c r="AG792" s="20">
        <v>180.994</v>
      </c>
      <c r="AH792" s="293">
        <f>((AI792-AG792)/2+AG792)</f>
        <v>179.76999999999998</v>
      </c>
      <c r="AI792" s="20">
        <v>178.54599999999999</v>
      </c>
      <c r="AJ792" s="20">
        <v>177.607</v>
      </c>
      <c r="AK792" s="20">
        <v>174.78399999999999</v>
      </c>
      <c r="AL792" s="20">
        <v>174.80600000000001</v>
      </c>
      <c r="AM792" s="293">
        <f t="shared" ref="AM792:AM793" si="259">((AN792-AL792)/2+AL792)</f>
        <v>175.26949999999999</v>
      </c>
      <c r="AN792" s="21">
        <v>175.733</v>
      </c>
      <c r="AO792" s="18"/>
      <c r="AP792" s="18"/>
      <c r="AQ792" s="36" t="s">
        <v>437</v>
      </c>
      <c r="AR792" s="36" t="s">
        <v>355</v>
      </c>
      <c r="AS792" s="74" t="s">
        <v>439</v>
      </c>
      <c r="AT792" s="74"/>
    </row>
    <row r="793" spans="1:81" s="5" customFormat="1" ht="9.9499999999999993" customHeight="1">
      <c r="A793" s="48">
        <v>786</v>
      </c>
      <c r="B793" s="31" t="s">
        <v>355</v>
      </c>
      <c r="C793" s="6" t="s">
        <v>438</v>
      </c>
      <c r="D793" s="20"/>
      <c r="E793" s="20">
        <v>131.25200000000001</v>
      </c>
      <c r="F793" s="20">
        <v>130.58500000000001</v>
      </c>
      <c r="G793" s="20">
        <v>134.71700000000001</v>
      </c>
      <c r="H793" s="20">
        <v>143.024</v>
      </c>
      <c r="I793" s="20">
        <v>150.215</v>
      </c>
      <c r="J793" s="20">
        <v>155.78800000000001</v>
      </c>
      <c r="K793" s="20">
        <v>155.19999999999999</v>
      </c>
      <c r="L793" s="20">
        <v>154.96899999999999</v>
      </c>
      <c r="M793" s="164">
        <v>153.006</v>
      </c>
      <c r="N793" s="301">
        <v>150.44499999999999</v>
      </c>
      <c r="O793" s="302">
        <v>142.74</v>
      </c>
      <c r="P793" s="20">
        <v>137.01900000000001</v>
      </c>
      <c r="Q793" s="20">
        <v>135.221</v>
      </c>
      <c r="R793" s="20">
        <v>127.289</v>
      </c>
      <c r="S793" s="20">
        <v>119.682</v>
      </c>
      <c r="T793" s="20">
        <v>118.134</v>
      </c>
      <c r="U793" s="20">
        <v>114.31399999999999</v>
      </c>
      <c r="V793" s="20">
        <v>111.65900000000001</v>
      </c>
      <c r="W793" s="20">
        <v>107.358</v>
      </c>
      <c r="X793" s="20">
        <v>108.41</v>
      </c>
      <c r="Y793" s="20">
        <v>106.31100000000001</v>
      </c>
      <c r="Z793" s="20">
        <v>105.658</v>
      </c>
      <c r="AA793" s="20">
        <v>103.729</v>
      </c>
      <c r="AB793" s="20">
        <v>104.95</v>
      </c>
      <c r="AC793" s="20">
        <v>102.52</v>
      </c>
      <c r="AD793" s="20">
        <v>104.24</v>
      </c>
      <c r="AE793" s="20">
        <v>105.29</v>
      </c>
      <c r="AF793" s="20">
        <v>102.99</v>
      </c>
      <c r="AG793" s="20">
        <v>107.14</v>
      </c>
      <c r="AH793" s="293">
        <f>((AK793-AG793)*1/4+AG793)</f>
        <v>113.261</v>
      </c>
      <c r="AI793" s="293">
        <f>((AK793-AG793)*2/4+AG793)</f>
        <v>119.38200000000001</v>
      </c>
      <c r="AJ793" s="293">
        <f>((AK793-AG793)*3/4+AG793)</f>
        <v>125.503</v>
      </c>
      <c r="AK793" s="20">
        <v>131.624</v>
      </c>
      <c r="AL793" s="20">
        <v>135.74700000000001</v>
      </c>
      <c r="AM793" s="293">
        <f t="shared" si="259"/>
        <v>135.07100000000003</v>
      </c>
      <c r="AN793" s="21">
        <v>134.39500000000001</v>
      </c>
      <c r="AO793" s="18"/>
      <c r="AP793" s="18"/>
      <c r="AQ793" s="36" t="s">
        <v>438</v>
      </c>
      <c r="AR793" s="36" t="s">
        <v>355</v>
      </c>
      <c r="AS793" s="74" t="s">
        <v>439</v>
      </c>
      <c r="AT793" s="74"/>
    </row>
    <row r="794" spans="1:81" s="5" customFormat="1" ht="9.9499999999999993" customHeight="1">
      <c r="A794" s="48">
        <v>787</v>
      </c>
      <c r="B794" s="31" t="s">
        <v>71</v>
      </c>
      <c r="C794" s="7" t="s">
        <v>867</v>
      </c>
      <c r="D794" s="19">
        <v>42.932000000000002</v>
      </c>
      <c r="E794" s="19">
        <v>39.497999999999998</v>
      </c>
      <c r="F794" s="19">
        <v>39.659999999999997</v>
      </c>
      <c r="G794" s="19">
        <v>40.363</v>
      </c>
      <c r="H794" s="19">
        <v>41.247999999999998</v>
      </c>
      <c r="I794" s="19">
        <v>42.067</v>
      </c>
      <c r="J794" s="19">
        <v>40.154000000000003</v>
      </c>
      <c r="K794" s="19">
        <v>38.44</v>
      </c>
      <c r="L794" s="19">
        <v>38.554000000000002</v>
      </c>
      <c r="M794" s="165">
        <v>38.113999999999997</v>
      </c>
      <c r="N794" s="356">
        <v>37.613</v>
      </c>
      <c r="O794" s="357">
        <v>36.091000000000001</v>
      </c>
      <c r="P794" s="19">
        <v>34.445</v>
      </c>
      <c r="Q794" s="19">
        <f>Q795+Q796</f>
        <v>25.57</v>
      </c>
      <c r="R794" s="19">
        <f t="shared" ref="R794:AB794" si="260">R795+R796</f>
        <v>24.456</v>
      </c>
      <c r="S794" s="19">
        <f t="shared" si="260"/>
        <v>22.896999999999998</v>
      </c>
      <c r="T794" s="19">
        <f t="shared" si="260"/>
        <v>22.468999999999998</v>
      </c>
      <c r="U794" s="19">
        <f t="shared" si="260"/>
        <v>21.550999999999998</v>
      </c>
      <c r="V794" s="19">
        <f t="shared" si="260"/>
        <v>19.316000000000003</v>
      </c>
      <c r="W794" s="19">
        <f t="shared" si="260"/>
        <v>18.736999999999998</v>
      </c>
      <c r="X794" s="19">
        <f t="shared" si="260"/>
        <v>17.986999999999998</v>
      </c>
      <c r="Y794" s="19">
        <f t="shared" si="260"/>
        <v>15.774000000000001</v>
      </c>
      <c r="Z794" s="19">
        <f t="shared" si="260"/>
        <v>15.092000000000001</v>
      </c>
      <c r="AA794" s="19">
        <f t="shared" si="260"/>
        <v>15.170999999999999</v>
      </c>
      <c r="AB794" s="19">
        <f t="shared" si="260"/>
        <v>15.615</v>
      </c>
      <c r="AC794" s="19">
        <v>17.175999999999998</v>
      </c>
      <c r="AD794" s="19">
        <v>17.617000000000001</v>
      </c>
      <c r="AE794" s="19">
        <v>18.626000000000001</v>
      </c>
      <c r="AF794" s="19">
        <v>18.731000000000002</v>
      </c>
      <c r="AG794" s="19">
        <v>17.587</v>
      </c>
      <c r="AH794" s="19">
        <v>18.922999999999998</v>
      </c>
      <c r="AI794" s="19">
        <v>20.093</v>
      </c>
      <c r="AJ794" s="19">
        <v>20.318000000000001</v>
      </c>
      <c r="AK794" s="19">
        <v>21.734999999999999</v>
      </c>
      <c r="AL794" s="19">
        <v>23.646999999999998</v>
      </c>
      <c r="AM794" s="19"/>
      <c r="AN794" s="19"/>
      <c r="AO794" s="19"/>
      <c r="AP794" s="19"/>
      <c r="AQ794" s="38" t="s">
        <v>33</v>
      </c>
      <c r="AR794" s="38" t="s">
        <v>71</v>
      </c>
      <c r="AS794" s="71" t="s">
        <v>876</v>
      </c>
      <c r="AT794" s="71"/>
      <c r="AU794" s="4"/>
      <c r="AV794" s="4"/>
      <c r="AW794" s="4"/>
      <c r="AX794" s="4"/>
      <c r="AY794" s="4"/>
      <c r="AZ794" s="4"/>
      <c r="BA794" s="4"/>
      <c r="BB794" s="4"/>
      <c r="BC794" s="4"/>
      <c r="BD794" s="4"/>
      <c r="BE794" s="134"/>
      <c r="BF794" s="84"/>
      <c r="BG794" s="132"/>
      <c r="BH794" s="84"/>
      <c r="BI794" s="84"/>
      <c r="BJ794" s="84"/>
      <c r="BK794" s="134"/>
      <c r="BL794" s="84"/>
      <c r="BM794" s="84"/>
      <c r="BN794" s="84"/>
      <c r="BO794" s="84"/>
      <c r="BP794" s="84"/>
      <c r="BQ794" s="84"/>
      <c r="BR794" s="84"/>
      <c r="BS794" s="84"/>
      <c r="BT794" s="84"/>
      <c r="BU794" s="84"/>
      <c r="BV794" s="84"/>
      <c r="BW794" s="84"/>
      <c r="BX794" s="4"/>
      <c r="BY794" s="4"/>
      <c r="BZ794" s="4"/>
      <c r="CA794" s="4"/>
      <c r="CB794" s="4"/>
      <c r="CC794" s="4"/>
    </row>
    <row r="795" spans="1:81" s="5" customFormat="1" ht="9.9499999999999993" customHeight="1">
      <c r="A795" s="48">
        <v>788</v>
      </c>
      <c r="B795" s="31" t="s">
        <v>71</v>
      </c>
      <c r="C795" s="7" t="s">
        <v>869</v>
      </c>
      <c r="D795" s="19">
        <v>21.427</v>
      </c>
      <c r="E795" s="19">
        <v>20.145</v>
      </c>
      <c r="F795" s="19">
        <v>20.86</v>
      </c>
      <c r="G795" s="19">
        <v>20.648</v>
      </c>
      <c r="H795" s="19">
        <v>20.417999999999999</v>
      </c>
      <c r="I795" s="19">
        <v>20.558</v>
      </c>
      <c r="J795" s="19">
        <v>20.244</v>
      </c>
      <c r="K795" s="19">
        <v>20.292000000000002</v>
      </c>
      <c r="L795" s="19">
        <v>20.286999999999999</v>
      </c>
      <c r="M795" s="165">
        <v>20.077999999999999</v>
      </c>
      <c r="N795" s="356">
        <v>19.548999999999999</v>
      </c>
      <c r="O795" s="357">
        <v>19.036999999999999</v>
      </c>
      <c r="P795" s="19">
        <v>18.899999999999999</v>
      </c>
      <c r="Q795" s="19">
        <v>18.771999999999998</v>
      </c>
      <c r="R795" s="19">
        <v>19.09</v>
      </c>
      <c r="S795" s="19">
        <v>18.067</v>
      </c>
      <c r="T795" s="19">
        <v>17.992999999999999</v>
      </c>
      <c r="U795" s="19">
        <v>17.321999999999999</v>
      </c>
      <c r="V795" s="272">
        <v>15.214</v>
      </c>
      <c r="W795" s="272">
        <v>15.026</v>
      </c>
      <c r="X795" s="272">
        <v>14.52</v>
      </c>
      <c r="Y795" s="272">
        <v>12.846</v>
      </c>
      <c r="Z795" s="272">
        <v>12.42</v>
      </c>
      <c r="AA795" s="19">
        <v>12.605</v>
      </c>
      <c r="AB795" s="273">
        <v>13.167</v>
      </c>
      <c r="AC795" s="19">
        <v>13.695</v>
      </c>
      <c r="AD795" s="337">
        <v>14.016999999999999</v>
      </c>
      <c r="AE795" s="337">
        <v>15.162000000000001</v>
      </c>
      <c r="AF795" s="337">
        <v>14.975</v>
      </c>
      <c r="AG795" s="337">
        <v>13.976000000000001</v>
      </c>
      <c r="AH795" s="337">
        <v>14.789</v>
      </c>
      <c r="AI795" s="19">
        <v>15.986000000000001</v>
      </c>
      <c r="AJ795" s="19">
        <v>16.062000000000001</v>
      </c>
      <c r="AK795" s="19">
        <v>17.245999999999999</v>
      </c>
      <c r="AL795" s="19"/>
      <c r="AM795" s="19"/>
      <c r="AN795" s="19"/>
      <c r="AO795" s="19"/>
      <c r="AP795" s="19"/>
      <c r="AQ795" s="38" t="s">
        <v>868</v>
      </c>
      <c r="AR795" s="38" t="s">
        <v>71</v>
      </c>
      <c r="AS795" s="71" t="s">
        <v>876</v>
      </c>
      <c r="AT795" s="71"/>
      <c r="AU795" s="4"/>
      <c r="AV795" s="4"/>
      <c r="AW795" s="4"/>
      <c r="AX795" s="4"/>
      <c r="AY795" s="4"/>
      <c r="AZ795" s="4"/>
      <c r="BA795" s="4"/>
      <c r="BB795" s="4"/>
      <c r="BC795" s="4"/>
      <c r="BD795" s="4"/>
      <c r="BE795" s="134"/>
      <c r="BF795" s="84"/>
      <c r="BG795" s="132"/>
      <c r="BH795" s="84"/>
      <c r="BI795" s="84"/>
      <c r="BJ795" s="84"/>
      <c r="BK795" s="134"/>
      <c r="BL795" s="84"/>
      <c r="BM795" s="84"/>
      <c r="BN795" s="84"/>
      <c r="BO795" s="84"/>
      <c r="BP795" s="84"/>
      <c r="BQ795" s="84"/>
      <c r="BR795" s="84"/>
      <c r="BS795" s="84"/>
      <c r="BT795" s="84"/>
      <c r="BU795" s="84"/>
      <c r="BV795" s="84"/>
      <c r="BW795" s="84"/>
      <c r="BX795" s="4"/>
      <c r="BY795" s="4"/>
      <c r="BZ795" s="4"/>
      <c r="CA795" s="4"/>
      <c r="CB795" s="4"/>
      <c r="CC795" s="4"/>
    </row>
    <row r="796" spans="1:81" s="5" customFormat="1" ht="9.9499999999999993" customHeight="1">
      <c r="A796" s="48">
        <v>789</v>
      </c>
      <c r="B796" s="31" t="s">
        <v>71</v>
      </c>
      <c r="C796" s="7" t="s">
        <v>871</v>
      </c>
      <c r="D796" s="19">
        <v>12.624000000000001</v>
      </c>
      <c r="E796" s="19">
        <v>11.225</v>
      </c>
      <c r="F796" s="19">
        <v>11.044</v>
      </c>
      <c r="G796" s="19">
        <v>11.342000000000001</v>
      </c>
      <c r="H796" s="19">
        <v>12.093</v>
      </c>
      <c r="I796" s="19">
        <v>12.385999999999999</v>
      </c>
      <c r="J796" s="19">
        <v>11.276</v>
      </c>
      <c r="K796" s="19">
        <v>10.601000000000001</v>
      </c>
      <c r="L796" s="19">
        <v>10.643000000000001</v>
      </c>
      <c r="M796" s="165">
        <v>10.436999999999999</v>
      </c>
      <c r="N796" s="356">
        <v>9.7509999999999994</v>
      </c>
      <c r="O796" s="357">
        <v>8.9009999999999998</v>
      </c>
      <c r="P796" s="19">
        <v>8.2140000000000004</v>
      </c>
      <c r="Q796" s="19">
        <v>6.798</v>
      </c>
      <c r="R796" s="19">
        <v>5.3659999999999997</v>
      </c>
      <c r="S796" s="19">
        <v>4.83</v>
      </c>
      <c r="T796" s="19">
        <v>4.476</v>
      </c>
      <c r="U796" s="19">
        <v>4.2290000000000001</v>
      </c>
      <c r="V796" s="272">
        <v>4.1020000000000003</v>
      </c>
      <c r="W796" s="272">
        <v>3.7109999999999999</v>
      </c>
      <c r="X796" s="272">
        <v>3.4670000000000001</v>
      </c>
      <c r="Y796" s="272">
        <v>2.9279999999999999</v>
      </c>
      <c r="Z796" s="272">
        <v>2.6720000000000002</v>
      </c>
      <c r="AA796" s="19">
        <v>2.5659999999999998</v>
      </c>
      <c r="AB796" s="273">
        <v>2.448</v>
      </c>
      <c r="AC796" s="19">
        <v>2.4710000000000001</v>
      </c>
      <c r="AD796" s="19">
        <v>2.5920000000000001</v>
      </c>
      <c r="AE796" s="19">
        <v>2.488</v>
      </c>
      <c r="AF796" s="19">
        <v>2.734</v>
      </c>
      <c r="AG796" s="19">
        <v>2.6429999999999998</v>
      </c>
      <c r="AH796" s="19">
        <v>2.4039999999999999</v>
      </c>
      <c r="AI796" s="19">
        <v>2.3039999999999998</v>
      </c>
      <c r="AJ796" s="19">
        <v>2.4169999999999998</v>
      </c>
      <c r="AK796" s="19">
        <v>2.4</v>
      </c>
      <c r="AL796" s="19"/>
      <c r="AM796" s="19"/>
      <c r="AN796" s="19"/>
      <c r="AO796" s="19"/>
      <c r="AP796" s="19"/>
      <c r="AQ796" s="38" t="s">
        <v>870</v>
      </c>
      <c r="AR796" s="38" t="s">
        <v>71</v>
      </c>
      <c r="AS796" s="71" t="s">
        <v>876</v>
      </c>
      <c r="AT796" s="71"/>
      <c r="AU796" s="4"/>
      <c r="AV796" s="4"/>
      <c r="AW796" s="4"/>
      <c r="AX796" s="4"/>
      <c r="AY796" s="4"/>
      <c r="AZ796" s="4"/>
      <c r="BA796" s="4"/>
      <c r="BB796" s="4"/>
      <c r="BC796" s="4"/>
      <c r="BD796" s="4"/>
      <c r="BE796" s="134"/>
      <c r="BF796" s="84"/>
      <c r="BG796" s="132"/>
      <c r="BH796" s="84"/>
      <c r="BI796" s="84"/>
      <c r="BJ796" s="84"/>
      <c r="BK796" s="134"/>
      <c r="BL796" s="84"/>
      <c r="BM796" s="84"/>
      <c r="BN796" s="84"/>
      <c r="BO796" s="84"/>
      <c r="BP796" s="84"/>
      <c r="BQ796" s="84"/>
      <c r="BR796" s="84"/>
      <c r="BS796" s="84"/>
      <c r="BT796" s="84"/>
      <c r="BU796" s="84"/>
      <c r="BV796" s="84"/>
      <c r="BW796" s="84"/>
      <c r="BX796" s="4"/>
      <c r="BY796" s="4"/>
      <c r="BZ796" s="4"/>
      <c r="CA796" s="4"/>
      <c r="CB796" s="4"/>
      <c r="CC796" s="4"/>
    </row>
    <row r="797" spans="1:81" s="5" customFormat="1" ht="9.9499999999999993" customHeight="1">
      <c r="A797" s="48">
        <v>790</v>
      </c>
      <c r="B797" s="31" t="s">
        <v>71</v>
      </c>
      <c r="C797" s="7" t="s">
        <v>825</v>
      </c>
      <c r="D797" s="17">
        <v>11.122</v>
      </c>
      <c r="E797" s="59">
        <v>11.319000000000001</v>
      </c>
      <c r="F797" s="17">
        <v>11.388</v>
      </c>
      <c r="G797" s="111">
        <v>11.967000000000001</v>
      </c>
      <c r="H797" s="17">
        <v>12.816000000000001</v>
      </c>
      <c r="I797" s="17">
        <v>12.170999999999999</v>
      </c>
      <c r="J797" s="17">
        <v>12.739000000000001</v>
      </c>
      <c r="K797" s="17">
        <v>12.465</v>
      </c>
      <c r="L797" s="17">
        <v>12.785</v>
      </c>
      <c r="M797" s="171">
        <v>11.913</v>
      </c>
      <c r="N797" s="343">
        <v>11.052</v>
      </c>
      <c r="O797" s="344">
        <v>9.9779999999999998</v>
      </c>
      <c r="P797" s="17">
        <v>9.266</v>
      </c>
      <c r="Q797" s="17">
        <v>8.7070000000000007</v>
      </c>
      <c r="R797" s="17">
        <v>8.1029999999999998</v>
      </c>
      <c r="S797" s="17">
        <v>7.4889999999999999</v>
      </c>
      <c r="T797" s="17">
        <v>7.4169999999999998</v>
      </c>
      <c r="U797" s="17">
        <v>7.4109999999999996</v>
      </c>
      <c r="V797" s="59">
        <v>6.6840000000000002</v>
      </c>
      <c r="W797" s="59">
        <v>6.6260000000000003</v>
      </c>
      <c r="X797" s="59">
        <v>6.3840000000000003</v>
      </c>
      <c r="Y797" s="59">
        <v>6.1260000000000003</v>
      </c>
      <c r="Z797" s="59">
        <v>5.88</v>
      </c>
      <c r="AA797" s="17">
        <v>6.0830000000000002</v>
      </c>
      <c r="AB797" s="111">
        <v>5.7759999999999998</v>
      </c>
      <c r="AC797" s="17">
        <v>5.7649999999999997</v>
      </c>
      <c r="AD797" s="17">
        <v>5.7350000000000003</v>
      </c>
      <c r="AE797" s="17">
        <v>5.72</v>
      </c>
      <c r="AF797" s="17">
        <v>5.5919999999999996</v>
      </c>
      <c r="AG797" s="17">
        <v>5.4320000000000004</v>
      </c>
      <c r="AH797" s="17">
        <v>5.3120000000000003</v>
      </c>
      <c r="AI797" s="17">
        <v>4.7649999999999997</v>
      </c>
      <c r="AJ797" s="17"/>
      <c r="AK797" s="17"/>
      <c r="AL797" s="17"/>
      <c r="AM797" s="17"/>
      <c r="AN797" s="17"/>
      <c r="AO797" s="17"/>
      <c r="AP797" s="17"/>
      <c r="AQ797" s="38" t="s">
        <v>825</v>
      </c>
      <c r="AR797" s="38" t="s">
        <v>71</v>
      </c>
      <c r="AS797" s="71" t="s">
        <v>876</v>
      </c>
      <c r="AT797" s="71"/>
      <c r="AU797" s="4"/>
      <c r="AV797" s="4"/>
      <c r="AW797" s="4"/>
      <c r="AX797" s="4"/>
      <c r="AY797" s="4"/>
      <c r="AZ797" s="4"/>
      <c r="BA797" s="4"/>
      <c r="BB797" s="4"/>
      <c r="BC797" s="4"/>
      <c r="BD797" s="4"/>
      <c r="BE797" s="84"/>
      <c r="BF797" s="84"/>
      <c r="BG797" s="134"/>
      <c r="BH797" s="84"/>
      <c r="BI797" s="84"/>
      <c r="BJ797" s="84"/>
      <c r="BK797" s="132"/>
      <c r="BL797" s="84"/>
      <c r="BM797" s="84"/>
      <c r="BN797" s="84"/>
      <c r="BO797" s="84"/>
      <c r="BP797" s="84"/>
      <c r="BQ797" s="84"/>
      <c r="BR797" s="84"/>
      <c r="BS797" s="84"/>
      <c r="BT797" s="84"/>
      <c r="BU797" s="84"/>
      <c r="BV797" s="84"/>
      <c r="BW797" s="4"/>
      <c r="BX797" s="4"/>
      <c r="BY797" s="4"/>
      <c r="BZ797" s="4"/>
      <c r="CA797" s="4"/>
      <c r="CB797" s="4"/>
      <c r="CC797" s="4"/>
    </row>
    <row r="798" spans="1:81" s="5" customFormat="1" ht="9.9499999999999993" customHeight="1">
      <c r="A798" s="48">
        <v>791</v>
      </c>
      <c r="B798" s="31" t="s">
        <v>71</v>
      </c>
      <c r="C798" s="7" t="s">
        <v>34</v>
      </c>
      <c r="D798" s="19">
        <v>87.040999999999997</v>
      </c>
      <c r="E798" s="272">
        <v>80.048000000000002</v>
      </c>
      <c r="F798" s="19">
        <v>77.658000000000001</v>
      </c>
      <c r="G798" s="273">
        <v>72.936000000000007</v>
      </c>
      <c r="H798" s="19">
        <v>80.403000000000006</v>
      </c>
      <c r="I798" s="19">
        <v>80.569000000000003</v>
      </c>
      <c r="J798" s="19">
        <v>74.650999999999996</v>
      </c>
      <c r="K798" s="19">
        <v>73.418000000000006</v>
      </c>
      <c r="L798" s="19">
        <v>79.295000000000002</v>
      </c>
      <c r="M798" s="165">
        <v>80.197000000000003</v>
      </c>
      <c r="N798" s="356">
        <v>80.228999999999999</v>
      </c>
      <c r="O798" s="357">
        <v>79.984999999999999</v>
      </c>
      <c r="P798" s="354">
        <v>73.144000000000005</v>
      </c>
      <c r="Q798" s="354">
        <v>73.738</v>
      </c>
      <c r="R798" s="354">
        <v>73.775999999999996</v>
      </c>
      <c r="S798" s="271">
        <v>74.905000000000001</v>
      </c>
      <c r="T798" s="271">
        <v>74.596999999999994</v>
      </c>
      <c r="U798" s="271">
        <v>78.519000000000005</v>
      </c>
      <c r="V798" s="271">
        <v>74.980999999999995</v>
      </c>
      <c r="W798" s="271">
        <v>74.52</v>
      </c>
      <c r="X798" s="271">
        <v>81.070999999999998</v>
      </c>
      <c r="Y798" s="271">
        <v>78.835999999999999</v>
      </c>
      <c r="Z798" s="271">
        <v>80.978999999999999</v>
      </c>
      <c r="AA798" s="271">
        <v>82.090999999999994</v>
      </c>
      <c r="AB798" s="271">
        <v>82.974000000000004</v>
      </c>
      <c r="AC798" s="271">
        <v>83.058000000000007</v>
      </c>
      <c r="AD798" s="271">
        <v>84.27</v>
      </c>
      <c r="AE798" s="271">
        <v>86.771000000000001</v>
      </c>
      <c r="AF798" s="271">
        <v>86.171000000000006</v>
      </c>
      <c r="AG798" s="271">
        <v>66.942999999999998</v>
      </c>
      <c r="AH798" s="271">
        <v>82.283000000000001</v>
      </c>
      <c r="AI798" s="271">
        <v>81.028000000000006</v>
      </c>
      <c r="AJ798" s="271">
        <v>81.405000000000001</v>
      </c>
      <c r="AK798" s="271">
        <v>83.849048999999994</v>
      </c>
      <c r="AL798" s="271">
        <v>83.872489999999999</v>
      </c>
      <c r="AM798" s="271">
        <v>81.010825999999994</v>
      </c>
      <c r="AN798" s="354"/>
      <c r="AO798" s="354"/>
      <c r="AP798" s="354"/>
      <c r="AQ798" s="38" t="s">
        <v>34</v>
      </c>
      <c r="AR798" s="38" t="s">
        <v>71</v>
      </c>
      <c r="AS798" s="71" t="s">
        <v>876</v>
      </c>
      <c r="AT798" s="74"/>
      <c r="BC798" s="4"/>
      <c r="BD798" s="4"/>
      <c r="BE798" s="84"/>
      <c r="BF798" s="84"/>
      <c r="BG798" s="134"/>
      <c r="BH798" s="84"/>
      <c r="BI798" s="84"/>
      <c r="BJ798" s="84"/>
      <c r="BK798" s="132"/>
      <c r="BL798" s="84"/>
      <c r="BM798" s="84"/>
      <c r="BN798" s="84"/>
      <c r="BO798" s="84"/>
      <c r="BP798" s="84"/>
      <c r="BQ798" s="84"/>
      <c r="BR798" s="84"/>
      <c r="BS798" s="84"/>
      <c r="BT798" s="84"/>
      <c r="BU798" s="4"/>
      <c r="BV798" s="4"/>
      <c r="BW798" s="4"/>
      <c r="BX798" s="4"/>
      <c r="BY798" s="4"/>
      <c r="BZ798" s="4"/>
      <c r="CA798" s="4"/>
      <c r="CB798" s="4"/>
      <c r="CC798" s="4"/>
    </row>
    <row r="799" spans="1:81" s="5" customFormat="1" ht="9.9499999999999993" customHeight="1">
      <c r="A799" s="48">
        <v>792</v>
      </c>
      <c r="B799" s="31" t="s">
        <v>71</v>
      </c>
      <c r="C799" s="1" t="s">
        <v>884</v>
      </c>
      <c r="D799" s="20">
        <v>111.395</v>
      </c>
      <c r="E799" s="57">
        <v>101.676</v>
      </c>
      <c r="F799" s="20">
        <v>99.548000000000002</v>
      </c>
      <c r="G799" s="58">
        <v>97.179000000000002</v>
      </c>
      <c r="H799" s="20">
        <v>105.586</v>
      </c>
      <c r="I799" s="20">
        <v>105.279</v>
      </c>
      <c r="J799" s="20">
        <v>98.275000000000006</v>
      </c>
      <c r="K799" s="20">
        <v>98.513000000000005</v>
      </c>
      <c r="L799" s="20">
        <v>105.681</v>
      </c>
      <c r="M799" s="164">
        <v>107.908</v>
      </c>
      <c r="N799" s="301">
        <v>110.339</v>
      </c>
      <c r="O799" s="302">
        <v>109.649</v>
      </c>
      <c r="P799" s="299">
        <v>98.132000000000005</v>
      </c>
      <c r="Q799" s="299">
        <v>99.623000000000005</v>
      </c>
      <c r="R799" s="299">
        <v>98.293999999999997</v>
      </c>
      <c r="S799" s="269">
        <v>100.02251</v>
      </c>
      <c r="T799" s="269">
        <v>100.79250999999999</v>
      </c>
      <c r="U799" s="269">
        <v>102.800044</v>
      </c>
      <c r="V799" s="269">
        <v>90.978728000000004</v>
      </c>
      <c r="W799" s="269">
        <v>97.998919999999998</v>
      </c>
      <c r="X799" s="269">
        <v>106.90085999999999</v>
      </c>
      <c r="Y799" s="269">
        <v>102.063906</v>
      </c>
      <c r="Z799" s="269">
        <v>109.78607700000001</v>
      </c>
      <c r="AA799" s="269">
        <v>110.99767799999999</v>
      </c>
      <c r="AB799" s="269">
        <v>112.896681</v>
      </c>
      <c r="AC799" s="269">
        <v>112.71767600000001</v>
      </c>
      <c r="AD799" s="269">
        <v>117.744501</v>
      </c>
      <c r="AE799" s="269">
        <v>121.511425</v>
      </c>
      <c r="AF799" s="269">
        <v>105.500382</v>
      </c>
      <c r="AG799" s="269">
        <v>96.448064000000002</v>
      </c>
      <c r="AH799" s="269">
        <v>110.79286</v>
      </c>
      <c r="AI799" s="269">
        <v>106.462457</v>
      </c>
      <c r="AJ799" s="269">
        <v>107.30472400000001</v>
      </c>
      <c r="AK799" s="269">
        <v>110.59477099999999</v>
      </c>
      <c r="AL799" s="269">
        <v>110.666068</v>
      </c>
      <c r="AM799" s="269">
        <v>105.134378</v>
      </c>
      <c r="AN799" s="354"/>
      <c r="AO799" s="354"/>
      <c r="AP799" s="354"/>
      <c r="AQ799" s="36" t="s">
        <v>35</v>
      </c>
      <c r="AR799" s="36" t="s">
        <v>71</v>
      </c>
      <c r="AS799" s="71" t="s">
        <v>876</v>
      </c>
      <c r="AT799" s="74"/>
      <c r="BC799" s="4"/>
      <c r="BD799" s="4"/>
      <c r="BE799" s="134"/>
      <c r="BF799" s="84"/>
      <c r="BG799" s="134"/>
      <c r="BH799" s="84"/>
      <c r="BI799" s="84"/>
      <c r="BJ799" s="84"/>
      <c r="BK799" s="132"/>
      <c r="BL799" s="84"/>
      <c r="BM799" s="84"/>
      <c r="BN799" s="84"/>
      <c r="BO799" s="84"/>
      <c r="BP799" s="84"/>
      <c r="BQ799" s="84"/>
      <c r="BR799" s="84"/>
      <c r="BS799" s="84"/>
      <c r="BT799" s="84"/>
      <c r="BU799" s="4"/>
      <c r="BV799" s="4"/>
      <c r="BW799" s="4"/>
      <c r="BX799" s="4"/>
      <c r="BY799" s="4"/>
      <c r="BZ799" s="4"/>
      <c r="CA799" s="4"/>
      <c r="CB799" s="4"/>
      <c r="CC799" s="4"/>
    </row>
    <row r="800" spans="1:81" s="5" customFormat="1" ht="9.9499999999999993" customHeight="1">
      <c r="A800" s="48">
        <v>793</v>
      </c>
      <c r="B800" s="31" t="s">
        <v>71</v>
      </c>
      <c r="C800" s="7" t="s">
        <v>885</v>
      </c>
      <c r="D800" s="17">
        <v>1.0143</v>
      </c>
      <c r="E800" s="59">
        <v>1.0501</v>
      </c>
      <c r="F800" s="17">
        <v>1.075</v>
      </c>
      <c r="G800" s="111">
        <v>1.0919000000000001</v>
      </c>
      <c r="H800" s="17">
        <v>0.93520000000000003</v>
      </c>
      <c r="I800" s="17">
        <v>0.93600000000000005</v>
      </c>
      <c r="J800" s="17">
        <v>0.94299999999999995</v>
      </c>
      <c r="K800" s="17">
        <v>0.98029999999999995</v>
      </c>
      <c r="L800" s="17">
        <v>0.95509999999999995</v>
      </c>
      <c r="M800" s="171">
        <v>0.98960000000000004</v>
      </c>
      <c r="N800" s="343">
        <v>1.008</v>
      </c>
      <c r="O800" s="344">
        <v>1.0763</v>
      </c>
      <c r="P800" s="17">
        <v>1.1609</v>
      </c>
      <c r="Q800" s="17">
        <v>1.1888000000000001</v>
      </c>
      <c r="R800" s="17">
        <v>1.1192</v>
      </c>
      <c r="S800" s="17">
        <v>1.1879999999999999</v>
      </c>
      <c r="T800" s="17">
        <v>1.2509999999999999</v>
      </c>
      <c r="U800" s="17">
        <v>1.2789999999999999</v>
      </c>
      <c r="V800" s="59">
        <v>1.2769999999999999</v>
      </c>
      <c r="W800" s="59">
        <v>1.3420000000000001</v>
      </c>
      <c r="X800" s="59">
        <v>1.4370000000000001</v>
      </c>
      <c r="Y800" s="59">
        <v>1.4259999999999999</v>
      </c>
      <c r="Z800" s="59">
        <v>1.401</v>
      </c>
      <c r="AA800" s="17">
        <v>1.43</v>
      </c>
      <c r="AB800" s="365">
        <v>1.38</v>
      </c>
      <c r="AC800" s="339">
        <v>1.395</v>
      </c>
      <c r="AD800" s="339">
        <v>1.532</v>
      </c>
      <c r="AE800" s="339">
        <v>1.577</v>
      </c>
      <c r="AF800" s="274">
        <v>1.54</v>
      </c>
      <c r="AG800" s="274">
        <v>1.44</v>
      </c>
      <c r="AH800" s="339">
        <v>1.5489999999999999</v>
      </c>
      <c r="AI800" s="339">
        <v>1.3280000000000001</v>
      </c>
      <c r="AJ800" s="339">
        <v>1.516</v>
      </c>
      <c r="AK800" s="17">
        <v>1.468</v>
      </c>
      <c r="AL800" s="17">
        <v>1.554</v>
      </c>
      <c r="AM800" s="17">
        <v>1.4830000000000001</v>
      </c>
      <c r="AN800" s="17"/>
      <c r="AO800" s="17"/>
      <c r="AP800" s="17"/>
      <c r="AQ800" s="38" t="s">
        <v>885</v>
      </c>
      <c r="AR800" s="38" t="s">
        <v>71</v>
      </c>
      <c r="AS800" s="71" t="s">
        <v>876</v>
      </c>
      <c r="AT800" s="74"/>
      <c r="BD800" s="4"/>
      <c r="BE800" s="134"/>
      <c r="BF800" s="84"/>
      <c r="BG800" s="134"/>
      <c r="BH800" s="84"/>
      <c r="BI800" s="84"/>
      <c r="BJ800" s="84"/>
      <c r="BK800" s="132"/>
      <c r="BL800" s="84"/>
      <c r="BM800" s="84"/>
      <c r="BN800" s="84"/>
      <c r="BO800" s="84"/>
      <c r="BP800" s="84"/>
      <c r="BQ800" s="84"/>
      <c r="BR800" s="84"/>
      <c r="BS800" s="84"/>
      <c r="BT800" s="84"/>
      <c r="BU800" s="4"/>
      <c r="BV800" s="4"/>
      <c r="BW800" s="4"/>
      <c r="BX800" s="4"/>
      <c r="BY800" s="4"/>
      <c r="BZ800" s="4"/>
      <c r="CA800" s="4"/>
      <c r="CB800" s="4"/>
      <c r="CC800" s="4"/>
    </row>
    <row r="801" spans="1:81" s="5" customFormat="1" ht="9.9499999999999993" customHeight="1">
      <c r="A801" s="48">
        <v>794</v>
      </c>
      <c r="B801" s="31" t="s">
        <v>71</v>
      </c>
      <c r="C801" s="7" t="s">
        <v>886</v>
      </c>
      <c r="D801" s="17">
        <v>11.042999999999999</v>
      </c>
      <c r="E801" s="59">
        <v>11.18</v>
      </c>
      <c r="F801" s="17">
        <v>10.731999999999999</v>
      </c>
      <c r="G801" s="111">
        <v>11.112</v>
      </c>
      <c r="H801" s="17">
        <v>11.465</v>
      </c>
      <c r="I801" s="17">
        <v>12.271000000000001</v>
      </c>
      <c r="J801" s="17">
        <v>12.26</v>
      </c>
      <c r="K801" s="17">
        <v>12.249000000000001</v>
      </c>
      <c r="L801" s="17">
        <v>12.7</v>
      </c>
      <c r="M801" s="171">
        <v>13.026</v>
      </c>
      <c r="N801" s="343">
        <v>13.487</v>
      </c>
      <c r="O801" s="344">
        <v>13.244999999999999</v>
      </c>
      <c r="P801" s="17">
        <v>12.499000000000001</v>
      </c>
      <c r="Q801" s="17">
        <v>11.228</v>
      </c>
      <c r="R801" s="17">
        <v>10.554</v>
      </c>
      <c r="S801" s="17">
        <v>10.196</v>
      </c>
      <c r="T801" s="17">
        <v>10.346</v>
      </c>
      <c r="U801" s="17">
        <v>10.975</v>
      </c>
      <c r="V801" s="59">
        <v>10.050000000000001</v>
      </c>
      <c r="W801" s="59">
        <v>9.8949999999999996</v>
      </c>
      <c r="X801" s="59">
        <v>10.145</v>
      </c>
      <c r="Y801" s="59">
        <v>9.7769999999999992</v>
      </c>
      <c r="Z801" s="59">
        <v>10.257</v>
      </c>
      <c r="AA801" s="17">
        <v>10.286</v>
      </c>
      <c r="AB801" s="17">
        <v>11.688744</v>
      </c>
      <c r="AC801" s="339">
        <v>10.8</v>
      </c>
      <c r="AD801" s="274">
        <v>11.484</v>
      </c>
      <c r="AE801" s="274">
        <v>11.596</v>
      </c>
      <c r="AF801" s="274">
        <v>11.576000000000001</v>
      </c>
      <c r="AG801" s="274">
        <v>7.9340000000000002</v>
      </c>
      <c r="AH801" s="339">
        <v>9.6289999999999996</v>
      </c>
      <c r="AI801" s="339">
        <v>8.3989999999999991</v>
      </c>
      <c r="AJ801" s="339">
        <v>9.9450000000000003</v>
      </c>
      <c r="AK801" s="17">
        <v>9.6300000000000008</v>
      </c>
      <c r="AL801" s="17">
        <v>9.7750000000000004</v>
      </c>
      <c r="AM801" s="17"/>
      <c r="AN801" s="17"/>
      <c r="AO801" s="17"/>
      <c r="AP801" s="17"/>
      <c r="AQ801" s="38" t="s">
        <v>886</v>
      </c>
      <c r="AR801" s="38" t="s">
        <v>71</v>
      </c>
      <c r="AS801" s="71" t="s">
        <v>876</v>
      </c>
      <c r="AT801" s="71"/>
      <c r="AU801" s="4"/>
      <c r="AV801" s="4"/>
      <c r="AW801" s="4"/>
      <c r="AX801" s="4"/>
      <c r="AY801" s="4"/>
      <c r="AZ801" s="4"/>
      <c r="BA801" s="4"/>
      <c r="BB801" s="4"/>
      <c r="BD801" s="4"/>
      <c r="BE801" s="132"/>
      <c r="BF801" s="84"/>
      <c r="BG801" s="134"/>
      <c r="BH801" s="84"/>
      <c r="BI801" s="84"/>
      <c r="BJ801" s="84"/>
      <c r="BK801" s="132"/>
      <c r="BL801" s="84"/>
      <c r="BM801" s="84"/>
      <c r="BN801" s="84"/>
      <c r="BO801" s="84"/>
      <c r="BP801" s="84"/>
      <c r="BQ801" s="84"/>
      <c r="BR801" s="84"/>
      <c r="BS801" s="84"/>
      <c r="BT801" s="84"/>
      <c r="BU801" s="4"/>
      <c r="BV801" s="4"/>
      <c r="BW801" s="4"/>
      <c r="BX801" s="4"/>
      <c r="BY801" s="4"/>
      <c r="BZ801" s="4"/>
      <c r="CA801" s="4"/>
      <c r="CB801" s="4"/>
      <c r="CC801" s="4"/>
    </row>
    <row r="802" spans="1:81" s="5" customFormat="1" ht="9.9499999999999993" customHeight="1">
      <c r="A802" s="48">
        <v>795</v>
      </c>
      <c r="B802" s="31" t="s">
        <v>71</v>
      </c>
      <c r="C802" s="1" t="s">
        <v>883</v>
      </c>
      <c r="D802" s="19">
        <v>7.5179999999999998</v>
      </c>
      <c r="E802" s="272">
        <v>7.0380000000000003</v>
      </c>
      <c r="F802" s="19">
        <v>7.1349999999999998</v>
      </c>
      <c r="G802" s="273">
        <v>7.8120000000000003</v>
      </c>
      <c r="H802" s="19">
        <v>8.9139999999999997</v>
      </c>
      <c r="I802" s="19">
        <v>9.2319999999999993</v>
      </c>
      <c r="J802" s="19">
        <v>9.3740000000000006</v>
      </c>
      <c r="K802" s="19">
        <v>10.032</v>
      </c>
      <c r="L802" s="19">
        <v>11.016</v>
      </c>
      <c r="M802" s="165">
        <v>11.912000000000001</v>
      </c>
      <c r="N802" s="356">
        <v>12.63</v>
      </c>
      <c r="O802" s="357">
        <v>12.795999999999999</v>
      </c>
      <c r="P802" s="354">
        <v>12.58</v>
      </c>
      <c r="Q802" s="354">
        <v>12.247999999999999</v>
      </c>
      <c r="R802" s="354">
        <v>12.481</v>
      </c>
      <c r="S802" s="271">
        <v>13.279</v>
      </c>
      <c r="T802" s="271">
        <v>14.56</v>
      </c>
      <c r="U802" s="271">
        <v>15.14</v>
      </c>
      <c r="V802" s="271">
        <v>15.609</v>
      </c>
      <c r="W802" s="271">
        <v>14.651</v>
      </c>
      <c r="X802" s="271">
        <v>15.554</v>
      </c>
      <c r="Y802" s="271">
        <v>15.39</v>
      </c>
      <c r="Z802" s="271">
        <v>14.66</v>
      </c>
      <c r="AA802" s="271">
        <v>14.39</v>
      </c>
      <c r="AB802" s="271">
        <v>14.497</v>
      </c>
      <c r="AC802" s="271">
        <v>14.743</v>
      </c>
      <c r="AD802" s="271">
        <v>14.579000000000001</v>
      </c>
      <c r="AE802" s="271">
        <v>14.882</v>
      </c>
      <c r="AF802" s="271">
        <v>13.362</v>
      </c>
      <c r="AG802" s="271">
        <v>12.651</v>
      </c>
      <c r="AH802" s="271">
        <v>13.116</v>
      </c>
      <c r="AI802" s="271">
        <v>12.327</v>
      </c>
      <c r="AJ802" s="271">
        <v>11.25</v>
      </c>
      <c r="AK802" s="271">
        <v>12.003</v>
      </c>
      <c r="AL802" s="271">
        <v>11.926</v>
      </c>
      <c r="AM802" s="271"/>
      <c r="AN802" s="354"/>
      <c r="AO802" s="354"/>
      <c r="AP802" s="354"/>
      <c r="AQ802" s="36" t="s">
        <v>883</v>
      </c>
      <c r="AR802" s="36" t="s">
        <v>71</v>
      </c>
      <c r="AS802" s="71" t="s">
        <v>876</v>
      </c>
      <c r="AT802" s="71"/>
      <c r="AU802" s="4"/>
      <c r="AV802" s="4"/>
      <c r="AW802" s="4"/>
      <c r="AX802" s="4"/>
      <c r="AY802" s="4"/>
      <c r="AZ802" s="4"/>
      <c r="BA802" s="4"/>
      <c r="BB802" s="4"/>
      <c r="BD802" s="4"/>
      <c r="BE802" s="134"/>
      <c r="BF802" s="84"/>
      <c r="BG802" s="134"/>
      <c r="BH802" s="84"/>
      <c r="BI802" s="84"/>
      <c r="BJ802" s="84"/>
      <c r="BK802" s="132"/>
      <c r="BL802" s="84"/>
      <c r="BM802" s="84"/>
      <c r="BN802" s="84"/>
      <c r="BO802" s="84"/>
      <c r="BP802" s="84"/>
      <c r="BQ802" s="84"/>
      <c r="BR802" s="84"/>
      <c r="BS802" s="84"/>
      <c r="BT802" s="84"/>
      <c r="BU802" s="4"/>
      <c r="BV802" s="4"/>
      <c r="BW802" s="4"/>
      <c r="BX802" s="4"/>
      <c r="BY802" s="4"/>
      <c r="BZ802" s="4"/>
      <c r="CA802" s="4"/>
      <c r="CB802" s="4"/>
      <c r="CC802" s="4"/>
    </row>
    <row r="803" spans="1:81" s="5" customFormat="1" ht="9.9499999999999993" customHeight="1">
      <c r="A803" s="48">
        <v>796</v>
      </c>
      <c r="B803" s="31" t="s">
        <v>71</v>
      </c>
      <c r="C803" s="7" t="s">
        <v>472</v>
      </c>
      <c r="D803" s="17">
        <v>6.7770000000000001</v>
      </c>
      <c r="E803" s="59">
        <v>6.5720000000000001</v>
      </c>
      <c r="F803" s="17">
        <v>6.5309999999999997</v>
      </c>
      <c r="G803" s="111">
        <v>6.6619999999999999</v>
      </c>
      <c r="H803" s="17">
        <v>6.4580000000000002</v>
      </c>
      <c r="I803" s="17">
        <v>6.58</v>
      </c>
      <c r="J803" s="17">
        <v>6.5620000000000003</v>
      </c>
      <c r="K803" s="17">
        <v>6.5410000000000004</v>
      </c>
      <c r="L803" s="17">
        <v>6.7670000000000003</v>
      </c>
      <c r="M803" s="171">
        <v>6.8860000000000001</v>
      </c>
      <c r="N803" s="343">
        <v>6.8869999999999996</v>
      </c>
      <c r="O803" s="344">
        <v>7.0570000000000004</v>
      </c>
      <c r="P803" s="339">
        <v>7.1</v>
      </c>
      <c r="Q803" s="339">
        <v>6.9370000000000003</v>
      </c>
      <c r="R803" s="339">
        <v>6.5940000000000003</v>
      </c>
      <c r="S803" s="274">
        <v>6.8879999999999999</v>
      </c>
      <c r="T803" s="274">
        <v>6.851</v>
      </c>
      <c r="U803" s="274">
        <v>6.8280000000000003</v>
      </c>
      <c r="V803" s="274">
        <v>6.7389999999999999</v>
      </c>
      <c r="W803" s="274">
        <v>6.9429999999999996</v>
      </c>
      <c r="X803" s="274">
        <v>7.0590000000000002</v>
      </c>
      <c r="Y803" s="274">
        <v>6.7270000000000003</v>
      </c>
      <c r="Z803" s="274">
        <v>6.7629999999999999</v>
      </c>
      <c r="AA803" s="274">
        <v>6.5339999999999998</v>
      </c>
      <c r="AB803" s="274">
        <v>6.4435950000000002</v>
      </c>
      <c r="AC803" s="274">
        <v>6.5460000000000003</v>
      </c>
      <c r="AD803" s="274">
        <v>6.843</v>
      </c>
      <c r="AE803" s="274">
        <v>7.0979999999999999</v>
      </c>
      <c r="AF803" s="274">
        <v>7.2270000000000003</v>
      </c>
      <c r="AG803" s="274">
        <v>6.3959999999999999</v>
      </c>
      <c r="AH803" s="274">
        <v>7.0369999999999999</v>
      </c>
      <c r="AI803" s="274">
        <v>6.4160000000000004</v>
      </c>
      <c r="AJ803" s="274">
        <v>6.7110000000000003</v>
      </c>
      <c r="AK803" s="274">
        <v>6.4290000000000003</v>
      </c>
      <c r="AL803" s="274">
        <v>6.5359999999999996</v>
      </c>
      <c r="AM803" s="274"/>
      <c r="AN803" s="354"/>
      <c r="AO803" s="354"/>
      <c r="AP803" s="354"/>
      <c r="AQ803" s="38" t="s">
        <v>472</v>
      </c>
      <c r="AR803" s="38" t="s">
        <v>71</v>
      </c>
      <c r="AS803" s="71" t="s">
        <v>876</v>
      </c>
      <c r="AT803" s="71"/>
      <c r="AU803" s="4"/>
      <c r="AV803" s="4"/>
      <c r="AW803" s="4"/>
      <c r="AX803" s="4"/>
      <c r="AY803" s="4"/>
      <c r="AZ803" s="4"/>
      <c r="BA803" s="4"/>
      <c r="BB803" s="4"/>
      <c r="BC803" s="4"/>
      <c r="BD803" s="4"/>
      <c r="BE803" s="134"/>
      <c r="BF803" s="84"/>
      <c r="BG803" s="134"/>
      <c r="BH803" s="84"/>
      <c r="BI803" s="84"/>
      <c r="BJ803" s="84"/>
      <c r="BK803" s="134"/>
      <c r="BL803" s="84"/>
      <c r="BM803" s="84"/>
      <c r="BN803" s="84"/>
      <c r="BO803" s="84"/>
      <c r="BP803" s="84"/>
      <c r="BQ803" s="84"/>
      <c r="BR803" s="84"/>
      <c r="BS803" s="84"/>
      <c r="BT803" s="84"/>
      <c r="BU803" s="4"/>
      <c r="BV803" s="4"/>
      <c r="BW803" s="4"/>
      <c r="BX803" s="4"/>
      <c r="BY803" s="4"/>
      <c r="BZ803" s="4"/>
      <c r="CA803" s="4"/>
      <c r="CB803" s="4"/>
      <c r="CC803" s="4"/>
    </row>
    <row r="804" spans="1:81" s="5" customFormat="1" ht="9.9499999999999993" customHeight="1">
      <c r="A804" s="48">
        <v>797</v>
      </c>
      <c r="B804" s="31" t="s">
        <v>71</v>
      </c>
      <c r="C804" s="7" t="s">
        <v>875</v>
      </c>
      <c r="D804" s="17">
        <v>1.64</v>
      </c>
      <c r="E804" s="59">
        <v>1.62</v>
      </c>
      <c r="F804" s="17">
        <v>1.4870000000000001</v>
      </c>
      <c r="G804" s="111">
        <v>1.504</v>
      </c>
      <c r="H804" s="17">
        <v>1.637</v>
      </c>
      <c r="I804" s="17">
        <v>1.6379999999999999</v>
      </c>
      <c r="J804" s="17">
        <v>1.5920000000000001</v>
      </c>
      <c r="K804" s="17">
        <v>1.627</v>
      </c>
      <c r="L804" s="17">
        <v>1.669</v>
      </c>
      <c r="M804" s="171">
        <v>1.556</v>
      </c>
      <c r="N804" s="343">
        <v>1.6459999999999999</v>
      </c>
      <c r="O804" s="344">
        <v>1.6359999999999999</v>
      </c>
      <c r="P804" s="339">
        <v>1.6919999999999999</v>
      </c>
      <c r="Q804" s="339">
        <v>1.708</v>
      </c>
      <c r="R804" s="339">
        <v>1.7130000000000001</v>
      </c>
      <c r="S804" s="274">
        <v>1.831</v>
      </c>
      <c r="T804" s="274">
        <v>1.8109999999999999</v>
      </c>
      <c r="U804" s="274">
        <v>1.8360000000000001</v>
      </c>
      <c r="V804" s="274">
        <v>1.6890000000000001</v>
      </c>
      <c r="W804" s="274">
        <v>1.6850000000000001</v>
      </c>
      <c r="X804" s="274">
        <v>1.7150000000000001</v>
      </c>
      <c r="Y804" s="274">
        <v>1.6040000000000001</v>
      </c>
      <c r="Z804" s="274">
        <v>1.45</v>
      </c>
      <c r="AA804" s="274">
        <v>1.5696489999999998</v>
      </c>
      <c r="AB804" s="274">
        <v>1.526089</v>
      </c>
      <c r="AC804" s="274">
        <v>1.458</v>
      </c>
      <c r="AD804" s="274">
        <v>1.4390000000000001</v>
      </c>
      <c r="AE804" s="274">
        <v>1.4630000000000001</v>
      </c>
      <c r="AF804" s="274">
        <v>1.4119999999999999</v>
      </c>
      <c r="AG804" s="274">
        <v>1.2130000000000001</v>
      </c>
      <c r="AH804" s="274">
        <v>1.3360000000000001</v>
      </c>
      <c r="AI804" s="274">
        <v>1.298</v>
      </c>
      <c r="AJ804" s="274">
        <v>1.2450000000000001</v>
      </c>
      <c r="AK804" s="274">
        <v>1.2250000000000001</v>
      </c>
      <c r="AL804" s="274">
        <v>1.1559999999999999</v>
      </c>
      <c r="AM804" s="274">
        <v>1.071</v>
      </c>
      <c r="AN804" s="354"/>
      <c r="AO804" s="354"/>
      <c r="AP804" s="354"/>
      <c r="AQ804" s="38" t="s">
        <v>473</v>
      </c>
      <c r="AR804" s="38" t="s">
        <v>71</v>
      </c>
      <c r="AS804" s="71" t="s">
        <v>876</v>
      </c>
      <c r="AT804" s="71"/>
      <c r="AU804" s="4"/>
      <c r="AV804" s="4"/>
      <c r="AW804" s="4"/>
      <c r="AX804" s="4"/>
      <c r="AY804" s="4"/>
      <c r="AZ804" s="4"/>
      <c r="BA804" s="4"/>
      <c r="BB804" s="4"/>
      <c r="BC804" s="4"/>
      <c r="BD804" s="4"/>
      <c r="BE804" s="134"/>
      <c r="BF804" s="84"/>
      <c r="BG804" s="134"/>
      <c r="BH804" s="84"/>
      <c r="BI804" s="84"/>
      <c r="BJ804" s="84"/>
      <c r="BK804" s="132"/>
      <c r="BL804" s="84"/>
      <c r="BM804" s="84"/>
      <c r="BN804" s="84"/>
      <c r="BO804" s="84"/>
      <c r="BP804" s="84"/>
      <c r="BQ804" s="84"/>
      <c r="BR804" s="84"/>
      <c r="BS804" s="84"/>
      <c r="BT804" s="84"/>
      <c r="BU804" s="4"/>
      <c r="BV804" s="4"/>
      <c r="BW804" s="4"/>
      <c r="BX804" s="4"/>
      <c r="BY804" s="4"/>
      <c r="BZ804" s="4"/>
      <c r="CA804" s="4"/>
      <c r="CB804" s="4"/>
      <c r="CC804" s="4"/>
    </row>
    <row r="805" spans="1:81" s="5" customFormat="1" ht="9.9499999999999993" customHeight="1">
      <c r="A805" s="48">
        <v>798</v>
      </c>
      <c r="B805" s="31" t="s">
        <v>71</v>
      </c>
      <c r="C805" s="7" t="s">
        <v>474</v>
      </c>
      <c r="D805" s="19">
        <v>87.956999999999994</v>
      </c>
      <c r="E805" s="272">
        <v>84.828000000000003</v>
      </c>
      <c r="F805" s="19">
        <v>80.686000000000007</v>
      </c>
      <c r="G805" s="273">
        <v>80.891000000000005</v>
      </c>
      <c r="H805" s="19">
        <v>78.86</v>
      </c>
      <c r="I805" s="19">
        <v>72.846999999999994</v>
      </c>
      <c r="J805" s="19">
        <v>71.263999999999996</v>
      </c>
      <c r="K805" s="19">
        <v>71.551000000000002</v>
      </c>
      <c r="L805" s="19">
        <v>77.554000000000002</v>
      </c>
      <c r="M805" s="165">
        <v>79.716999999999999</v>
      </c>
      <c r="N805" s="356">
        <v>84.444999999999993</v>
      </c>
      <c r="O805" s="357">
        <v>89.563999999999993</v>
      </c>
      <c r="P805" s="354">
        <v>88.253</v>
      </c>
      <c r="Q805" s="354">
        <v>88.046000000000006</v>
      </c>
      <c r="R805" s="354">
        <v>91.528000000000006</v>
      </c>
      <c r="S805" s="271">
        <v>91.644999999999996</v>
      </c>
      <c r="T805" s="271">
        <v>94.363</v>
      </c>
      <c r="U805" s="271">
        <v>89.445999999999998</v>
      </c>
      <c r="V805" s="271">
        <v>80.793999999999997</v>
      </c>
      <c r="W805" s="271">
        <v>80.494</v>
      </c>
      <c r="X805" s="271">
        <v>80.067999999999998</v>
      </c>
      <c r="Y805" s="271">
        <v>75.721999999999994</v>
      </c>
      <c r="Z805" s="271">
        <v>70.819000000000003</v>
      </c>
      <c r="AA805" s="271">
        <v>68.253</v>
      </c>
      <c r="AB805" s="271">
        <v>67.046000000000006</v>
      </c>
      <c r="AC805" s="271">
        <v>70.126999999999995</v>
      </c>
      <c r="AD805" s="271">
        <v>70.144999999999996</v>
      </c>
      <c r="AE805" s="271">
        <v>66.477000000000004</v>
      </c>
      <c r="AF805" s="271">
        <v>61.295000000000002</v>
      </c>
      <c r="AG805" s="271">
        <v>53.195</v>
      </c>
      <c r="AH805" s="271">
        <v>50.901000000000003</v>
      </c>
      <c r="AI805" s="271">
        <v>52.640999999999998</v>
      </c>
      <c r="AJ805" s="271">
        <v>55.07230599999999</v>
      </c>
      <c r="AK805" s="271">
        <v>58.826934000000001</v>
      </c>
      <c r="AL805" s="271">
        <v>56.882303999999998</v>
      </c>
      <c r="AM805" s="271"/>
      <c r="AN805" s="354"/>
      <c r="AO805" s="354"/>
      <c r="AP805" s="354"/>
      <c r="AQ805" s="38" t="s">
        <v>474</v>
      </c>
      <c r="AR805" s="38" t="s">
        <v>71</v>
      </c>
      <c r="AS805" s="71" t="s">
        <v>876</v>
      </c>
      <c r="AT805" s="74"/>
      <c r="BC805" s="4"/>
      <c r="BD805" s="4"/>
      <c r="BE805" s="84"/>
      <c r="BF805" s="84"/>
      <c r="BG805" s="134"/>
      <c r="BH805" s="84"/>
      <c r="BI805" s="84"/>
      <c r="BJ805" s="84"/>
      <c r="BK805" s="134"/>
      <c r="BL805" s="84"/>
      <c r="BM805" s="84"/>
      <c r="BN805" s="84"/>
      <c r="BO805" s="84"/>
      <c r="BP805" s="84"/>
      <c r="BQ805" s="84"/>
      <c r="BR805" s="84"/>
      <c r="BS805" s="84"/>
      <c r="BT805" s="84"/>
      <c r="BU805" s="4"/>
      <c r="BV805" s="4"/>
      <c r="BW805" s="4"/>
      <c r="BX805" s="4"/>
      <c r="BY805" s="4"/>
      <c r="BZ805" s="4"/>
      <c r="CA805" s="4"/>
      <c r="CB805" s="4"/>
      <c r="CC805" s="4"/>
    </row>
    <row r="806" spans="1:81" s="5" customFormat="1" ht="9.9499999999999993" customHeight="1">
      <c r="A806" s="48">
        <v>799</v>
      </c>
      <c r="B806" s="31" t="s">
        <v>71</v>
      </c>
      <c r="C806" s="7" t="s">
        <v>475</v>
      </c>
      <c r="D806" s="19">
        <v>8.7989999999999995</v>
      </c>
      <c r="E806" s="272">
        <v>8.6120000000000001</v>
      </c>
      <c r="F806" s="19">
        <v>8.6270000000000007</v>
      </c>
      <c r="G806" s="273">
        <v>8.86</v>
      </c>
      <c r="H806" s="19">
        <v>9.1270000000000007</v>
      </c>
      <c r="I806" s="19">
        <v>9.2789999999999999</v>
      </c>
      <c r="J806" s="19">
        <v>9.24</v>
      </c>
      <c r="K806" s="19">
        <v>9.7330000000000005</v>
      </c>
      <c r="L806" s="19">
        <v>10.414999999999999</v>
      </c>
      <c r="M806" s="165">
        <v>10.987</v>
      </c>
      <c r="N806" s="356">
        <v>11.327999999999999</v>
      </c>
      <c r="O806" s="357">
        <v>11.728999999999999</v>
      </c>
      <c r="P806" s="354">
        <v>11.2</v>
      </c>
      <c r="Q806" s="354">
        <v>10.593</v>
      </c>
      <c r="R806" s="354">
        <v>10.579000000000001</v>
      </c>
      <c r="S806" s="271">
        <v>11.12</v>
      </c>
      <c r="T806" s="271">
        <v>11.19</v>
      </c>
      <c r="U806" s="271">
        <v>11.491</v>
      </c>
      <c r="V806" s="271">
        <v>10.919</v>
      </c>
      <c r="W806" s="271">
        <v>10.99</v>
      </c>
      <c r="X806" s="271">
        <v>11.398999999999999</v>
      </c>
      <c r="Y806" s="271">
        <v>10.813000000000001</v>
      </c>
      <c r="Z806" s="271">
        <v>10.589</v>
      </c>
      <c r="AA806" s="271">
        <v>10.519526000000001</v>
      </c>
      <c r="AB806" s="271">
        <v>10.652981</v>
      </c>
      <c r="AC806" s="271">
        <v>10.756</v>
      </c>
      <c r="AD806" s="271">
        <v>10.798</v>
      </c>
      <c r="AE806" s="271">
        <v>10.807</v>
      </c>
      <c r="AF806" s="271">
        <v>10.664</v>
      </c>
      <c r="AG806" s="271">
        <v>8.5009999999999994</v>
      </c>
      <c r="AH806" s="271">
        <v>9.3919999999999995</v>
      </c>
      <c r="AI806" s="271">
        <v>9.0039999999999996</v>
      </c>
      <c r="AJ806" s="271">
        <v>8.641</v>
      </c>
      <c r="AK806" s="271">
        <v>8.766</v>
      </c>
      <c r="AL806" s="271">
        <v>8.952</v>
      </c>
      <c r="AM806" s="271">
        <v>8.7270000000000003</v>
      </c>
      <c r="AN806" s="354"/>
      <c r="AO806" s="354"/>
      <c r="AP806" s="354"/>
      <c r="AQ806" s="38" t="s">
        <v>475</v>
      </c>
      <c r="AR806" s="38" t="s">
        <v>71</v>
      </c>
      <c r="AS806" s="71" t="s">
        <v>876</v>
      </c>
      <c r="AT806" s="74"/>
      <c r="BC806" s="4"/>
      <c r="BD806" s="4"/>
      <c r="BE806" s="84"/>
      <c r="BF806" s="84"/>
      <c r="BG806" s="134"/>
      <c r="BH806" s="84"/>
      <c r="BI806" s="84"/>
      <c r="BJ806" s="84"/>
      <c r="BK806" s="134"/>
      <c r="BL806" s="84"/>
      <c r="BM806" s="84"/>
      <c r="BN806" s="84"/>
      <c r="BO806" s="84"/>
      <c r="BP806" s="84"/>
      <c r="BQ806" s="84"/>
      <c r="BR806" s="84"/>
      <c r="BS806" s="84"/>
      <c r="BT806" s="84"/>
      <c r="BU806" s="4"/>
      <c r="BV806" s="4"/>
      <c r="BW806" s="4"/>
      <c r="BX806" s="4"/>
      <c r="BY806" s="4"/>
      <c r="BZ806" s="4"/>
      <c r="CA806" s="4"/>
      <c r="CB806" s="4"/>
      <c r="CC806" s="4"/>
    </row>
    <row r="807" spans="1:81" s="5" customFormat="1" ht="9.9499999999999993" customHeight="1">
      <c r="A807" s="48">
        <v>800</v>
      </c>
      <c r="B807" s="31" t="s">
        <v>71</v>
      </c>
      <c r="C807" s="7" t="s">
        <v>873</v>
      </c>
      <c r="D807" s="19"/>
      <c r="E807" s="272"/>
      <c r="F807" s="19"/>
      <c r="G807" s="273"/>
      <c r="H807" s="19"/>
      <c r="I807" s="19"/>
      <c r="J807" s="19"/>
      <c r="K807" s="19"/>
      <c r="L807" s="19"/>
      <c r="M807" s="165"/>
      <c r="N807" s="356">
        <v>16.428000000000001</v>
      </c>
      <c r="O807" s="357">
        <v>17.047999999999998</v>
      </c>
      <c r="P807" s="354">
        <v>16.591000000000001</v>
      </c>
      <c r="Q807" s="354">
        <v>16.206</v>
      </c>
      <c r="R807" s="354">
        <v>16.602</v>
      </c>
      <c r="S807" s="271">
        <v>17.466000000000001</v>
      </c>
      <c r="T807" s="271">
        <v>17.765999999999998</v>
      </c>
      <c r="U807" s="271">
        <v>18.266999999999999</v>
      </c>
      <c r="V807" s="271">
        <v>17.855</v>
      </c>
      <c r="W807" s="271">
        <v>18.393000000000001</v>
      </c>
      <c r="X807" s="271">
        <v>19.036999999999999</v>
      </c>
      <c r="Y807" s="271">
        <v>18.382999999999999</v>
      </c>
      <c r="Z807" s="271">
        <v>18.527999999999999</v>
      </c>
      <c r="AA807" s="271">
        <v>18.396362</v>
      </c>
      <c r="AB807" s="271">
        <v>18.788241000000003</v>
      </c>
      <c r="AC807" s="271">
        <v>18.901</v>
      </c>
      <c r="AD807" s="271">
        <v>19.065999999999999</v>
      </c>
      <c r="AE807" s="271">
        <v>19.192</v>
      </c>
      <c r="AF807" s="271">
        <v>18.827999999999999</v>
      </c>
      <c r="AG807" s="271">
        <v>15.832000000000003</v>
      </c>
      <c r="AH807" s="271">
        <v>16.387</v>
      </c>
      <c r="AI807" s="271">
        <v>15.446</v>
      </c>
      <c r="AJ807" s="271">
        <v>15.067</v>
      </c>
      <c r="AK807" s="271">
        <v>15.180999999999999</v>
      </c>
      <c r="AL807" s="271">
        <v>15.118</v>
      </c>
      <c r="AM807" s="271">
        <v>14.83</v>
      </c>
      <c r="AN807" s="354"/>
      <c r="AO807" s="354"/>
      <c r="AP807" s="354"/>
      <c r="AQ807" s="324" t="s">
        <v>872</v>
      </c>
      <c r="AR807" s="324" t="s">
        <v>71</v>
      </c>
      <c r="AS807" s="325" t="s">
        <v>876</v>
      </c>
      <c r="AT807" s="298"/>
      <c r="BC807" s="4"/>
      <c r="BD807" s="4"/>
      <c r="BE807" s="84"/>
      <c r="BF807" s="84"/>
      <c r="BG807" s="134"/>
      <c r="BH807" s="84"/>
      <c r="BI807" s="84"/>
      <c r="BJ807" s="84"/>
      <c r="BK807" s="134"/>
      <c r="BL807" s="84"/>
      <c r="BM807" s="84"/>
      <c r="BN807" s="84"/>
      <c r="BO807" s="84"/>
      <c r="BP807" s="84"/>
      <c r="BQ807" s="84"/>
      <c r="BR807" s="84"/>
      <c r="BS807" s="84"/>
      <c r="BT807" s="84"/>
      <c r="BU807" s="4"/>
      <c r="BV807" s="4"/>
      <c r="BW807" s="4"/>
      <c r="BX807" s="4"/>
      <c r="BY807" s="4"/>
      <c r="BZ807" s="4"/>
      <c r="CA807" s="4"/>
      <c r="CB807" s="4"/>
      <c r="CC807" s="4"/>
    </row>
    <row r="808" spans="1:81" s="5" customFormat="1" ht="9.9499999999999993" customHeight="1">
      <c r="A808" s="48">
        <v>801</v>
      </c>
      <c r="B808" s="31" t="s">
        <v>71</v>
      </c>
      <c r="C808" s="7" t="s">
        <v>874</v>
      </c>
      <c r="D808" s="19"/>
      <c r="E808" s="272"/>
      <c r="F808" s="19"/>
      <c r="G808" s="273"/>
      <c r="H808" s="19"/>
      <c r="I808" s="19"/>
      <c r="J808" s="19"/>
      <c r="K808" s="19"/>
      <c r="L808" s="19"/>
      <c r="M808" s="165"/>
      <c r="N808" s="356">
        <v>11.657</v>
      </c>
      <c r="O808" s="357">
        <v>12.019</v>
      </c>
      <c r="P808" s="354">
        <v>11.718</v>
      </c>
      <c r="Q808" s="354">
        <v>11.558999999999999</v>
      </c>
      <c r="R808" s="354">
        <v>11.914999999999999</v>
      </c>
      <c r="S808" s="271">
        <v>12.193</v>
      </c>
      <c r="T808" s="271">
        <v>12.244999999999999</v>
      </c>
      <c r="U808" s="271">
        <v>12.746</v>
      </c>
      <c r="V808" s="271">
        <v>12.03</v>
      </c>
      <c r="W808" s="271">
        <v>12.237</v>
      </c>
      <c r="X808" s="271">
        <v>12.791</v>
      </c>
      <c r="Y808" s="271">
        <v>12.332000000000001</v>
      </c>
      <c r="Z808" s="271">
        <v>12.157999999999999</v>
      </c>
      <c r="AA808" s="271">
        <v>12.060516</v>
      </c>
      <c r="AB808" s="271">
        <v>12.103372999999999</v>
      </c>
      <c r="AC808" s="271">
        <v>12.051</v>
      </c>
      <c r="AD808" s="271">
        <v>12.042</v>
      </c>
      <c r="AE808" s="271">
        <v>12.074</v>
      </c>
      <c r="AF808" s="271">
        <v>11.8</v>
      </c>
      <c r="AG808" s="271">
        <v>10.436</v>
      </c>
      <c r="AH808" s="271">
        <v>10.977</v>
      </c>
      <c r="AI808" s="271">
        <v>11.163</v>
      </c>
      <c r="AJ808" s="271">
        <v>10.89</v>
      </c>
      <c r="AK808" s="271">
        <v>11.058999999999999</v>
      </c>
      <c r="AL808" s="271">
        <v>11.36</v>
      </c>
      <c r="AM808" s="271">
        <v>11.398</v>
      </c>
      <c r="AN808" s="354"/>
      <c r="AO808" s="354"/>
      <c r="AP808" s="354"/>
      <c r="AQ808" s="324" t="s">
        <v>874</v>
      </c>
      <c r="AR808" s="324" t="s">
        <v>71</v>
      </c>
      <c r="AS808" s="325" t="s">
        <v>876</v>
      </c>
      <c r="AT808" s="298"/>
      <c r="BC808" s="4"/>
      <c r="BD808" s="4"/>
      <c r="BE808" s="84"/>
      <c r="BF808" s="84"/>
      <c r="BG808" s="134"/>
      <c r="BH808" s="84"/>
      <c r="BI808" s="84"/>
      <c r="BJ808" s="84"/>
      <c r="BK808" s="134"/>
      <c r="BL808" s="84"/>
      <c r="BM808" s="84"/>
      <c r="BN808" s="84"/>
      <c r="BO808" s="84"/>
      <c r="BP808" s="84"/>
      <c r="BQ808" s="84"/>
      <c r="BR808" s="84"/>
      <c r="BS808" s="84"/>
      <c r="BT808" s="84"/>
      <c r="BU808" s="4"/>
      <c r="BV808" s="4"/>
      <c r="BW808" s="4"/>
      <c r="BX808" s="4"/>
      <c r="BY808" s="4"/>
      <c r="BZ808" s="4"/>
      <c r="CA808" s="4"/>
      <c r="CB808" s="4"/>
      <c r="CC808" s="4"/>
    </row>
    <row r="809" spans="1:81" s="5" customFormat="1" ht="9.9499999999999993" customHeight="1">
      <c r="A809" s="48">
        <v>802</v>
      </c>
      <c r="B809" s="295" t="s">
        <v>71</v>
      </c>
      <c r="C809" s="349" t="s">
        <v>878</v>
      </c>
      <c r="D809" s="19"/>
      <c r="E809" s="272"/>
      <c r="F809" s="19"/>
      <c r="G809" s="273"/>
      <c r="H809" s="19"/>
      <c r="I809" s="19"/>
      <c r="J809" s="19"/>
      <c r="K809" s="19"/>
      <c r="L809" s="19"/>
      <c r="M809" s="165"/>
      <c r="N809" s="356">
        <v>12.342000000000001</v>
      </c>
      <c r="O809" s="357">
        <v>12.396000000000001</v>
      </c>
      <c r="P809" s="354">
        <v>12.269</v>
      </c>
      <c r="Q809" s="354">
        <v>12.329000000000001</v>
      </c>
      <c r="R809" s="354">
        <v>12.644</v>
      </c>
      <c r="S809" s="271">
        <v>13.045</v>
      </c>
      <c r="T809" s="271">
        <v>13.353</v>
      </c>
      <c r="U809" s="271">
        <v>13.5</v>
      </c>
      <c r="V809" s="271">
        <v>13.015000000000001</v>
      </c>
      <c r="W809" s="271">
        <v>13.218</v>
      </c>
      <c r="X809" s="271">
        <v>13.218</v>
      </c>
      <c r="Y809" s="271">
        <v>13.313000000000001</v>
      </c>
      <c r="Z809" s="271">
        <v>13.333</v>
      </c>
      <c r="AA809" s="271">
        <v>13.393039</v>
      </c>
      <c r="AB809" s="271">
        <v>13.566782999999999</v>
      </c>
      <c r="AC809" s="271">
        <v>13.728793</v>
      </c>
      <c r="AD809" s="271">
        <v>13.863323000000001</v>
      </c>
      <c r="AE809" s="271">
        <v>13.965560999999999</v>
      </c>
      <c r="AF809" s="271">
        <v>13.560694999999999</v>
      </c>
      <c r="AG809" s="271">
        <v>12.625937</v>
      </c>
      <c r="AH809" s="271">
        <v>13.062446</v>
      </c>
      <c r="AI809" s="271">
        <v>13.140781</v>
      </c>
      <c r="AJ809" s="271">
        <v>13.275388999999999</v>
      </c>
      <c r="AK809" s="271">
        <v>13.458832000000001</v>
      </c>
      <c r="AL809" s="271">
        <v>11.872065000000001</v>
      </c>
      <c r="AM809" s="271">
        <v>11.965292999999999</v>
      </c>
      <c r="AN809" s="354">
        <v>12.172567000000001</v>
      </c>
      <c r="AO809" s="354"/>
      <c r="AP809" s="354"/>
      <c r="AQ809" s="324" t="s">
        <v>877</v>
      </c>
      <c r="AR809" s="324" t="s">
        <v>71</v>
      </c>
      <c r="AS809" s="325"/>
      <c r="AT809" s="298"/>
      <c r="BC809" s="4"/>
      <c r="BD809" s="4"/>
      <c r="BE809" s="84"/>
      <c r="BF809" s="84"/>
      <c r="BG809" s="134"/>
      <c r="BH809" s="84"/>
      <c r="BI809" s="84"/>
      <c r="BJ809" s="84"/>
      <c r="BK809" s="134"/>
      <c r="BL809" s="84"/>
      <c r="BM809" s="84"/>
      <c r="BN809" s="84"/>
      <c r="BO809" s="84"/>
      <c r="BP809" s="84"/>
      <c r="BQ809" s="84"/>
      <c r="BR809" s="84"/>
      <c r="BS809" s="84"/>
      <c r="BT809" s="84"/>
      <c r="BU809" s="4"/>
      <c r="BV809" s="4"/>
      <c r="BW809" s="4"/>
      <c r="BX809" s="4"/>
      <c r="BY809" s="4"/>
      <c r="BZ809" s="4"/>
      <c r="CA809" s="4"/>
      <c r="CB809" s="4"/>
      <c r="CC809" s="4"/>
    </row>
    <row r="810" spans="1:81" s="5" customFormat="1" ht="9.9499999999999993" customHeight="1">
      <c r="A810" s="48">
        <v>803</v>
      </c>
      <c r="B810" s="31" t="s">
        <v>71</v>
      </c>
      <c r="C810" s="1" t="s">
        <v>36</v>
      </c>
      <c r="D810" s="20">
        <v>782.03099999999995</v>
      </c>
      <c r="E810" s="57">
        <v>790.35799999999995</v>
      </c>
      <c r="F810" s="20">
        <v>804.36300000000006</v>
      </c>
      <c r="G810" s="58">
        <v>821.96400000000006</v>
      </c>
      <c r="H810" s="20">
        <v>832.30799999999999</v>
      </c>
      <c r="I810" s="20">
        <v>858.21400000000006</v>
      </c>
      <c r="J810" s="20">
        <v>875.59900000000005</v>
      </c>
      <c r="K810" s="20">
        <v>1107.5909999999999</v>
      </c>
      <c r="L810" s="20">
        <v>1190.6420000000001</v>
      </c>
      <c r="M810" s="164">
        <v>1267.0450000000001</v>
      </c>
      <c r="N810" s="222">
        <v>1298.4380000000001</v>
      </c>
      <c r="O810" s="191">
        <v>1330.9639999999999</v>
      </c>
      <c r="P810" s="20">
        <v>1353.3150000000001</v>
      </c>
      <c r="Q810" s="20">
        <v>1355.779</v>
      </c>
      <c r="R810" s="293">
        <f>((S810-Q810)/2+Q810)</f>
        <v>1370.5934999999999</v>
      </c>
      <c r="S810" s="269">
        <v>1385.4079999999999</v>
      </c>
      <c r="T810" s="269">
        <v>1405.9480000000001</v>
      </c>
      <c r="U810" s="269">
        <v>1416.287</v>
      </c>
      <c r="V810" s="269">
        <v>1421.9259999999999</v>
      </c>
      <c r="W810" s="269">
        <v>1422.105</v>
      </c>
      <c r="X810" s="269">
        <v>1417.3230000000001</v>
      </c>
      <c r="Y810" s="269">
        <v>1422.857</v>
      </c>
      <c r="Z810" s="269">
        <v>1423.18</v>
      </c>
      <c r="AA810" s="269">
        <v>1424.193</v>
      </c>
      <c r="AB810" s="269">
        <v>1416.13</v>
      </c>
      <c r="AC810" s="269">
        <v>1409.239</v>
      </c>
      <c r="AD810" s="269">
        <v>1401.124</v>
      </c>
      <c r="AE810" s="269">
        <v>1410.596</v>
      </c>
      <c r="AF810" s="269">
        <v>1392.87</v>
      </c>
      <c r="AG810" s="269">
        <v>1368.7940000000001</v>
      </c>
      <c r="AH810" s="269">
        <v>1366.3330000000001</v>
      </c>
      <c r="AI810" s="269">
        <v>1362.4960000000001</v>
      </c>
      <c r="AJ810" s="269">
        <v>1423.126</v>
      </c>
      <c r="AK810" s="269">
        <v>1456.453</v>
      </c>
      <c r="AL810" s="269">
        <v>1497.279</v>
      </c>
      <c r="AM810" s="11"/>
      <c r="AN810" s="11"/>
      <c r="AO810" s="11"/>
      <c r="AP810" s="11"/>
      <c r="AQ810" s="36" t="s">
        <v>36</v>
      </c>
      <c r="AR810" s="36" t="s">
        <v>71</v>
      </c>
      <c r="AS810" s="71" t="s">
        <v>876</v>
      </c>
      <c r="AT810" s="74"/>
      <c r="BD810" s="4"/>
      <c r="BE810" s="132"/>
      <c r="BF810" s="84"/>
      <c r="BG810" s="134"/>
      <c r="BH810" s="84"/>
      <c r="BI810" s="84"/>
      <c r="BJ810" s="84"/>
      <c r="BK810" s="132"/>
      <c r="BL810" s="84"/>
      <c r="BM810" s="84"/>
      <c r="BN810" s="84"/>
      <c r="BO810" s="84"/>
      <c r="BP810" s="84"/>
      <c r="BQ810" s="84"/>
      <c r="BR810" s="84"/>
      <c r="BS810" s="84"/>
      <c r="BT810" s="84"/>
      <c r="BU810" s="4"/>
      <c r="BV810" s="4"/>
      <c r="BW810" s="4"/>
      <c r="BX810" s="4"/>
      <c r="BY810" s="4"/>
      <c r="BZ810" s="4"/>
      <c r="CA810" s="4"/>
      <c r="CB810" s="4"/>
      <c r="CC810" s="4"/>
    </row>
    <row r="811" spans="1:81" s="5" customFormat="1" ht="9.9499999999999993" customHeight="1">
      <c r="A811" s="48">
        <v>804</v>
      </c>
      <c r="B811" s="31" t="s">
        <v>71</v>
      </c>
      <c r="C811" s="7" t="s">
        <v>490</v>
      </c>
      <c r="D811" s="20">
        <v>438.79199999999997</v>
      </c>
      <c r="E811" s="57">
        <v>427.20499999999998</v>
      </c>
      <c r="F811" s="20">
        <v>416.72699999999998</v>
      </c>
      <c r="G811" s="58">
        <v>422.04700000000003</v>
      </c>
      <c r="H811" s="20">
        <v>434.36399999999998</v>
      </c>
      <c r="I811" s="20">
        <v>434.16</v>
      </c>
      <c r="J811" s="20">
        <v>435.05799999999999</v>
      </c>
      <c r="K811" s="20">
        <v>448.91800000000001</v>
      </c>
      <c r="L811" s="20">
        <v>482.88400000000001</v>
      </c>
      <c r="M811" s="164">
        <v>513.43899999999996</v>
      </c>
      <c r="N811" s="222">
        <v>546.78499999999997</v>
      </c>
      <c r="O811" s="191">
        <v>559.947</v>
      </c>
      <c r="P811" s="20">
        <v>557.07299999999998</v>
      </c>
      <c r="Q811" s="20">
        <v>535.66200000000003</v>
      </c>
      <c r="R811" s="293">
        <f>((S811-Q811)/2+Q811)</f>
        <v>501.24950000000001</v>
      </c>
      <c r="S811" s="269">
        <v>466.83699999999999</v>
      </c>
      <c r="T811" s="269">
        <v>477.61500000000001</v>
      </c>
      <c r="U811" s="269">
        <v>472.84399999999999</v>
      </c>
      <c r="V811" s="269">
        <v>457.13400000000001</v>
      </c>
      <c r="W811" s="269">
        <v>463.584</v>
      </c>
      <c r="X811" s="269">
        <v>479.072</v>
      </c>
      <c r="Y811" s="269">
        <v>481.59199999999998</v>
      </c>
      <c r="Z811" s="269">
        <v>471.89499999999998</v>
      </c>
      <c r="AA811" s="269">
        <v>461.65499999999997</v>
      </c>
      <c r="AB811" s="269">
        <v>465.892</v>
      </c>
      <c r="AC811" s="269">
        <v>463.815</v>
      </c>
      <c r="AD811" s="269">
        <v>468.49799999999999</v>
      </c>
      <c r="AE811" s="269">
        <v>469.2</v>
      </c>
      <c r="AF811" s="269">
        <v>447.51799999999997</v>
      </c>
      <c r="AG811" s="269">
        <v>417.214</v>
      </c>
      <c r="AH811" s="269">
        <v>449.00599999999997</v>
      </c>
      <c r="AI811" s="269">
        <v>431.26600000000002</v>
      </c>
      <c r="AJ811" s="269">
        <v>410.72399999999999</v>
      </c>
      <c r="AK811" s="269">
        <v>422.69400000000002</v>
      </c>
      <c r="AL811" s="269">
        <v>417.04599999999999</v>
      </c>
      <c r="AM811" s="11"/>
      <c r="AN811" s="11"/>
      <c r="AO811" s="11"/>
      <c r="AP811" s="11"/>
      <c r="AQ811" s="38" t="s">
        <v>490</v>
      </c>
      <c r="AR811" s="38" t="s">
        <v>71</v>
      </c>
      <c r="AS811" s="71" t="s">
        <v>876</v>
      </c>
      <c r="AT811" s="74"/>
      <c r="BD811" s="4"/>
      <c r="BE811" s="132"/>
      <c r="BF811" s="84"/>
      <c r="BG811" s="134"/>
      <c r="BH811" s="84"/>
      <c r="BI811" s="84"/>
      <c r="BJ811" s="84"/>
      <c r="BK811" s="132"/>
      <c r="BL811" s="84"/>
      <c r="BM811" s="84"/>
      <c r="BN811" s="84"/>
      <c r="BO811" s="84"/>
      <c r="BP811" s="84"/>
      <c r="BQ811" s="84"/>
      <c r="BR811" s="84"/>
      <c r="BS811" s="84"/>
      <c r="BT811" s="4"/>
      <c r="BU811" s="4"/>
      <c r="BV811" s="4"/>
      <c r="BW811" s="4"/>
      <c r="BX811" s="4"/>
      <c r="BY811" s="4"/>
      <c r="BZ811" s="4"/>
      <c r="CA811" s="4"/>
      <c r="CB811" s="4"/>
      <c r="CC811" s="4"/>
    </row>
    <row r="812" spans="1:81" s="5" customFormat="1" ht="9.9499999999999993" customHeight="1">
      <c r="A812" s="48">
        <v>805</v>
      </c>
      <c r="B812" s="31" t="s">
        <v>71</v>
      </c>
      <c r="C812" s="1" t="s">
        <v>37</v>
      </c>
      <c r="D812" s="19">
        <v>38.992023000000003</v>
      </c>
      <c r="E812" s="19">
        <v>40.834040999999999</v>
      </c>
      <c r="F812" s="19">
        <v>42.687435000000001</v>
      </c>
      <c r="G812" s="19">
        <v>44.558835000000002</v>
      </c>
      <c r="H812" s="19">
        <v>46.362874000000005</v>
      </c>
      <c r="I812" s="19">
        <v>48.240555000000001</v>
      </c>
      <c r="J812" s="19">
        <v>50.223438999999999</v>
      </c>
      <c r="K812" s="19">
        <v>52.645676000000002</v>
      </c>
      <c r="L812" s="19">
        <v>55.136642999999999</v>
      </c>
      <c r="M812" s="165">
        <v>57.993866000000004</v>
      </c>
      <c r="N812" s="223">
        <v>60.498849999999997</v>
      </c>
      <c r="O812" s="192">
        <v>62.713453999999999</v>
      </c>
      <c r="P812" s="19">
        <v>64.498278999999997</v>
      </c>
      <c r="Q812" s="19">
        <v>66.278822000000005</v>
      </c>
      <c r="R812" s="19">
        <v>68.103695999999999</v>
      </c>
      <c r="S812" s="19">
        <v>70.106535999999991</v>
      </c>
      <c r="T812" s="19">
        <v>71.775646999999992</v>
      </c>
      <c r="U812" s="19">
        <v>72.856583000000001</v>
      </c>
      <c r="V812" s="19">
        <v>73.688389000000001</v>
      </c>
      <c r="W812" s="19">
        <v>74.582611999999997</v>
      </c>
      <c r="X812" s="19">
        <v>75.524973000000003</v>
      </c>
      <c r="Y812" s="19">
        <v>76.27081299999999</v>
      </c>
      <c r="Z812" s="19">
        <v>76.892517000000012</v>
      </c>
      <c r="AA812" s="19">
        <v>77.390244999999993</v>
      </c>
      <c r="AB812" s="165">
        <v>78.278880000000001</v>
      </c>
      <c r="AC812" s="19">
        <v>78.992059999999995</v>
      </c>
      <c r="AD812" s="19">
        <v>79.236095000000006</v>
      </c>
      <c r="AE812" s="19">
        <v>79.080762000000007</v>
      </c>
      <c r="AF812" s="19">
        <v>78.800542000000007</v>
      </c>
      <c r="AG812" s="19">
        <v>78.693494999999999</v>
      </c>
      <c r="AH812" s="19">
        <v>78.660773000000006</v>
      </c>
      <c r="AI812" s="19">
        <v>79.112583999999998</v>
      </c>
      <c r="AJ812" s="19">
        <v>79.625202999999999</v>
      </c>
      <c r="AK812" s="19">
        <v>80.272570999999999</v>
      </c>
      <c r="AL812" s="165">
        <v>80.67039299999999</v>
      </c>
      <c r="AM812" s="19">
        <v>80.900729999999996</v>
      </c>
      <c r="AN812" s="19"/>
      <c r="AO812" s="19"/>
      <c r="AP812" s="165"/>
      <c r="AQ812" s="36" t="s">
        <v>37</v>
      </c>
      <c r="AR812" s="36" t="s">
        <v>71</v>
      </c>
      <c r="AS812" s="71" t="s">
        <v>876</v>
      </c>
      <c r="AT812" s="74"/>
      <c r="BD812" s="4"/>
      <c r="BE812" s="134"/>
      <c r="BF812" s="84"/>
      <c r="BG812" s="134"/>
      <c r="BH812" s="84"/>
      <c r="BI812" s="84"/>
      <c r="BJ812" s="84"/>
      <c r="BK812" s="132"/>
      <c r="BL812" s="84"/>
      <c r="BM812" s="84"/>
      <c r="BN812" s="84"/>
      <c r="BO812" s="84"/>
      <c r="BP812" s="84"/>
      <c r="BQ812" s="84"/>
      <c r="BR812" s="84"/>
      <c r="BS812" s="84"/>
      <c r="BT812" s="4"/>
      <c r="BU812" s="4"/>
      <c r="BV812" s="4"/>
      <c r="BW812" s="4"/>
      <c r="BX812" s="4"/>
      <c r="BY812" s="4"/>
      <c r="BZ812" s="4"/>
      <c r="CA812" s="4"/>
      <c r="CB812" s="4"/>
      <c r="CC812" s="4"/>
    </row>
    <row r="813" spans="1:81" s="5" customFormat="1" ht="9.9499999999999993" customHeight="1">
      <c r="A813" s="48">
        <v>806</v>
      </c>
      <c r="B813" s="31" t="s">
        <v>71</v>
      </c>
      <c r="C813" s="1" t="s">
        <v>491</v>
      </c>
      <c r="D813" s="19">
        <v>39.015000000000001</v>
      </c>
      <c r="E813" s="19">
        <v>39.234999999999999</v>
      </c>
      <c r="F813" s="19">
        <v>39.853000000000002</v>
      </c>
      <c r="G813" s="19">
        <v>39.01</v>
      </c>
      <c r="H813" s="19">
        <v>38.012999999999998</v>
      </c>
      <c r="I813" s="19">
        <v>38.140999999999998</v>
      </c>
      <c r="J813" s="19">
        <v>35.619</v>
      </c>
      <c r="K813" s="19">
        <v>32.831000000000003</v>
      </c>
      <c r="L813" s="19">
        <v>29.193000000000001</v>
      </c>
      <c r="M813" s="165">
        <v>26.367000000000001</v>
      </c>
      <c r="N813" s="223">
        <v>25.186</v>
      </c>
      <c r="O813" s="192">
        <v>24.741</v>
      </c>
      <c r="P813" s="19">
        <v>23.736000000000001</v>
      </c>
      <c r="Q813" s="19">
        <v>23.594999999999999</v>
      </c>
      <c r="R813" s="19">
        <v>21.888000000000002</v>
      </c>
      <c r="S813" s="3"/>
      <c r="T813" s="3"/>
      <c r="U813" s="3"/>
      <c r="V813" s="2"/>
      <c r="W813" s="2"/>
      <c r="X813" s="2"/>
      <c r="Y813" s="2"/>
      <c r="Z813" s="2"/>
      <c r="AA813" s="3"/>
      <c r="AB813" s="10"/>
      <c r="AC813" s="3"/>
      <c r="AD813" s="3"/>
      <c r="AE813" s="3"/>
      <c r="AF813" s="3"/>
      <c r="AG813" s="3"/>
      <c r="AH813" s="3"/>
      <c r="AI813" s="3"/>
      <c r="AJ813" s="3"/>
      <c r="AK813" s="3"/>
      <c r="AL813" s="3"/>
      <c r="AM813" s="3"/>
      <c r="AN813" s="3"/>
      <c r="AO813" s="3"/>
      <c r="AP813" s="3"/>
      <c r="AQ813" s="36" t="s">
        <v>491</v>
      </c>
      <c r="AR813" s="36" t="s">
        <v>71</v>
      </c>
      <c r="AS813" s="71" t="s">
        <v>876</v>
      </c>
      <c r="AT813" s="74"/>
      <c r="BE813" s="134"/>
      <c r="BF813" s="84"/>
      <c r="BG813" s="134"/>
      <c r="BH813" s="84"/>
      <c r="BI813" s="84"/>
      <c r="BJ813" s="84"/>
      <c r="BK813" s="134"/>
      <c r="BL813" s="84"/>
      <c r="BM813" s="84"/>
      <c r="BN813" s="84"/>
      <c r="BO813" s="84"/>
      <c r="BP813" s="84"/>
      <c r="BQ813" s="84"/>
      <c r="BR813" s="84"/>
      <c r="BS813" s="84"/>
      <c r="BT813" s="4"/>
      <c r="BU813" s="4"/>
      <c r="BV813" s="4"/>
      <c r="BW813" s="4"/>
      <c r="BX813" s="4"/>
    </row>
    <row r="814" spans="1:81" ht="9.9499999999999993" customHeight="1">
      <c r="A814" s="48">
        <v>807</v>
      </c>
      <c r="B814" s="32"/>
      <c r="C814" s="32"/>
      <c r="D814" s="17"/>
      <c r="E814" s="59"/>
      <c r="F814" s="17"/>
      <c r="G814" s="111"/>
      <c r="H814" s="17"/>
      <c r="I814" s="17"/>
      <c r="J814" s="17"/>
      <c r="K814" s="17"/>
      <c r="L814" s="17"/>
      <c r="M814" s="171"/>
      <c r="N814" s="227"/>
      <c r="O814" s="197"/>
      <c r="P814" s="17"/>
      <c r="Q814" s="17"/>
      <c r="R814" s="17"/>
      <c r="S814" s="3"/>
      <c r="T814" s="3"/>
      <c r="U814" s="3"/>
      <c r="V814" s="2"/>
      <c r="W814" s="2"/>
      <c r="X814" s="2"/>
      <c r="Y814" s="2"/>
      <c r="Z814" s="2"/>
      <c r="AA814" s="3"/>
      <c r="AB814" s="10"/>
      <c r="AC814" s="3"/>
      <c r="AD814" s="3"/>
      <c r="AE814" s="3"/>
      <c r="AF814" s="3"/>
      <c r="AG814" s="3"/>
      <c r="AH814" s="3"/>
      <c r="AI814" s="3"/>
      <c r="AJ814" s="3"/>
      <c r="AK814" s="3"/>
      <c r="AL814" s="3"/>
      <c r="AM814" s="3"/>
      <c r="AN814" s="3"/>
      <c r="AO814" s="3"/>
      <c r="AP814" s="3"/>
      <c r="AQ814" s="46"/>
      <c r="AR814" s="46"/>
      <c r="AS814" s="78"/>
      <c r="AT814" s="78"/>
      <c r="BC814" s="5"/>
      <c r="BD814" s="5"/>
      <c r="BE814" s="134"/>
      <c r="BG814" s="134"/>
      <c r="BK814" s="134"/>
      <c r="BT814" s="4"/>
      <c r="BU814" s="4"/>
      <c r="BV814" s="4"/>
      <c r="BW814" s="4"/>
      <c r="BX814" s="4"/>
      <c r="BY814" s="5"/>
      <c r="BZ814" s="5"/>
      <c r="CA814" s="5"/>
      <c r="CB814" s="5"/>
      <c r="CC814" s="5"/>
    </row>
    <row r="815" spans="1:81" ht="9.9499999999999993" customHeight="1">
      <c r="A815" s="48">
        <v>808</v>
      </c>
      <c r="B815" s="267" t="s">
        <v>38</v>
      </c>
      <c r="C815" s="267" t="s">
        <v>806</v>
      </c>
      <c r="D815" s="269">
        <v>272.7</v>
      </c>
      <c r="E815" s="269">
        <v>264</v>
      </c>
      <c r="F815" s="269">
        <v>255.2</v>
      </c>
      <c r="G815" s="269">
        <v>262.5</v>
      </c>
      <c r="H815" s="269">
        <v>267</v>
      </c>
      <c r="I815" s="269">
        <v>265.60000000000002</v>
      </c>
      <c r="J815" s="269">
        <v>259.10000000000002</v>
      </c>
      <c r="K815" s="269">
        <v>270.8</v>
      </c>
      <c r="L815" s="269">
        <v>287.7</v>
      </c>
      <c r="M815" s="281">
        <v>297.39999999999998</v>
      </c>
      <c r="N815" s="277">
        <v>308.59999999999997</v>
      </c>
      <c r="O815" s="276">
        <v>314.7</v>
      </c>
      <c r="P815" s="276">
        <v>318.2</v>
      </c>
      <c r="Q815" s="269">
        <v>312.40000000000003</v>
      </c>
      <c r="R815" s="269"/>
      <c r="S815" s="269">
        <v>338.86200599235713</v>
      </c>
      <c r="T815" s="269">
        <v>342.34478115713898</v>
      </c>
      <c r="U815" s="269">
        <v>341.74290182111292</v>
      </c>
      <c r="V815" s="269">
        <v>332.25211681182134</v>
      </c>
      <c r="W815" s="269">
        <v>341.74967649934189</v>
      </c>
      <c r="X815" s="269">
        <v>347.53581492960512</v>
      </c>
      <c r="Y815" s="269">
        <v>342.92306182321221</v>
      </c>
      <c r="Z815" s="269">
        <v>353.01796320279573</v>
      </c>
      <c r="AA815" s="269">
        <v>354.4065295943476</v>
      </c>
      <c r="AB815" s="269">
        <v>354.11833322170702</v>
      </c>
      <c r="AC815" s="269">
        <v>356.16513368255841</v>
      </c>
      <c r="AD815" s="269">
        <v>350.50304653122657</v>
      </c>
      <c r="AE815" s="269">
        <v>359.94523461269347</v>
      </c>
      <c r="AF815" s="269">
        <v>336.94249369668563</v>
      </c>
      <c r="AG815" s="269">
        <v>317.07441593572241</v>
      </c>
      <c r="AH815" s="269">
        <v>330.81006140220353</v>
      </c>
      <c r="AI815" s="269">
        <v>344.14443762368893</v>
      </c>
      <c r="AJ815" s="269">
        <v>353.5053704629766</v>
      </c>
      <c r="AK815" s="269">
        <v>357.68431342295287</v>
      </c>
      <c r="AL815" s="269">
        <v>345.13380254081261</v>
      </c>
      <c r="AM815" s="270"/>
      <c r="AN815" s="270"/>
      <c r="AO815" s="270"/>
      <c r="AP815" s="270"/>
      <c r="AQ815" s="46" t="s">
        <v>806</v>
      </c>
      <c r="AR815" s="38" t="s">
        <v>38</v>
      </c>
      <c r="AS815" s="71" t="s">
        <v>887</v>
      </c>
      <c r="AT815" s="71" t="s">
        <v>890</v>
      </c>
    </row>
    <row r="816" spans="1:81" ht="9.9499999999999993" customHeight="1">
      <c r="A816" s="48">
        <v>809</v>
      </c>
      <c r="B816" s="267" t="s">
        <v>38</v>
      </c>
      <c r="C816" s="267" t="s">
        <v>767</v>
      </c>
      <c r="D816" s="269">
        <f>D815*44/12</f>
        <v>999.9</v>
      </c>
      <c r="E816" s="269">
        <f t="shared" ref="E816:Q816" si="261">E815*44/12</f>
        <v>968</v>
      </c>
      <c r="F816" s="269">
        <f t="shared" si="261"/>
        <v>935.73333333333323</v>
      </c>
      <c r="G816" s="269">
        <f t="shared" si="261"/>
        <v>962.5</v>
      </c>
      <c r="H816" s="269">
        <f t="shared" si="261"/>
        <v>979</v>
      </c>
      <c r="I816" s="269">
        <f t="shared" si="261"/>
        <v>973.86666666666679</v>
      </c>
      <c r="J816" s="269">
        <f t="shared" si="261"/>
        <v>950.03333333333342</v>
      </c>
      <c r="K816" s="269">
        <f t="shared" si="261"/>
        <v>992.93333333333339</v>
      </c>
      <c r="L816" s="269">
        <f t="shared" si="261"/>
        <v>1054.8999999999999</v>
      </c>
      <c r="M816" s="281">
        <f t="shared" si="261"/>
        <v>1090.4666666666665</v>
      </c>
      <c r="N816" s="277">
        <f t="shared" si="261"/>
        <v>1131.5333333333331</v>
      </c>
      <c r="O816" s="276">
        <f t="shared" si="261"/>
        <v>1153.8999999999999</v>
      </c>
      <c r="P816" s="276">
        <f t="shared" si="261"/>
        <v>1166.7333333333333</v>
      </c>
      <c r="Q816" s="269">
        <f t="shared" si="261"/>
        <v>1145.4666666666669</v>
      </c>
      <c r="R816" s="269"/>
      <c r="S816" s="269">
        <v>1242.4940219719761</v>
      </c>
      <c r="T816" s="269">
        <v>1255.2641975761762</v>
      </c>
      <c r="U816" s="269">
        <v>1253.0573066774141</v>
      </c>
      <c r="V816" s="269">
        <v>1218.2577616433448</v>
      </c>
      <c r="W816" s="269">
        <v>1253.0821471642535</v>
      </c>
      <c r="X816" s="269">
        <v>1274.2979880752187</v>
      </c>
      <c r="Y816" s="269">
        <v>1257.3845600184447</v>
      </c>
      <c r="Z816" s="269">
        <v>1294.3991984102508</v>
      </c>
      <c r="AA816" s="269">
        <v>1299.4906085126079</v>
      </c>
      <c r="AB816" s="269">
        <v>1298.4338884795923</v>
      </c>
      <c r="AC816" s="269">
        <v>1305.9388235027141</v>
      </c>
      <c r="AD816" s="269">
        <v>1285.1778372811641</v>
      </c>
      <c r="AE816" s="269">
        <v>1319.7991935798759</v>
      </c>
      <c r="AF816" s="269">
        <v>1235.4558102211806</v>
      </c>
      <c r="AG816" s="269">
        <v>1162.6061917643156</v>
      </c>
      <c r="AH816" s="269">
        <v>1212.9702251414128</v>
      </c>
      <c r="AI816" s="269">
        <v>1261.8629379535259</v>
      </c>
      <c r="AJ816" s="269">
        <v>1296.1863583642476</v>
      </c>
      <c r="AK816" s="269">
        <v>1311.5091492174938</v>
      </c>
      <c r="AL816" s="269">
        <v>1265.4906093163129</v>
      </c>
      <c r="AM816" s="270"/>
      <c r="AN816" s="270"/>
      <c r="AO816" s="270"/>
      <c r="AP816" s="270"/>
      <c r="AQ816" s="46" t="s">
        <v>767</v>
      </c>
      <c r="AR816" s="38" t="s">
        <v>38</v>
      </c>
      <c r="AS816" s="71" t="s">
        <v>887</v>
      </c>
      <c r="AT816" s="71" t="s">
        <v>890</v>
      </c>
    </row>
    <row r="817" spans="1:46" ht="9.9499999999999993" customHeight="1">
      <c r="A817" s="48">
        <v>810</v>
      </c>
      <c r="B817" s="267" t="s">
        <v>38</v>
      </c>
      <c r="C817" s="267" t="s">
        <v>727</v>
      </c>
      <c r="D817" s="267"/>
      <c r="E817" s="267"/>
      <c r="F817" s="267"/>
      <c r="G817" s="267"/>
      <c r="H817" s="267"/>
      <c r="I817" s="267"/>
      <c r="J817" s="267"/>
      <c r="K817" s="267"/>
      <c r="L817" s="267"/>
      <c r="M817" s="275"/>
      <c r="N817" s="277">
        <v>1066.8439067289078</v>
      </c>
      <c r="O817" s="276"/>
      <c r="P817" s="269"/>
      <c r="Q817" s="269"/>
      <c r="R817" s="269"/>
      <c r="S817" s="269">
        <v>1146.6515420578964</v>
      </c>
      <c r="T817" s="269">
        <v>1158.3742445240523</v>
      </c>
      <c r="U817" s="269">
        <v>1157.1710074931036</v>
      </c>
      <c r="V817" s="269">
        <v>1128.1131379557562</v>
      </c>
      <c r="W817" s="269">
        <v>1162.8359179256329</v>
      </c>
      <c r="X817" s="269">
        <v>1182.090864841362</v>
      </c>
      <c r="Y817" s="269">
        <v>1166.9981409992845</v>
      </c>
      <c r="Z817" s="269">
        <v>1206.5081944683477</v>
      </c>
      <c r="AA817" s="269">
        <v>1211.65242822353</v>
      </c>
      <c r="AB817" s="269">
        <v>1211.6160919220604</v>
      </c>
      <c r="AC817" s="269">
        <v>1219.0191869170546</v>
      </c>
      <c r="AD817" s="269">
        <v>1199.9203335569184</v>
      </c>
      <c r="AE817" s="269">
        <v>1234.5997143775273</v>
      </c>
      <c r="AF817" s="269">
        <v>1153.2485008776989</v>
      </c>
      <c r="AG817" s="269">
        <v>1089.9935575030358</v>
      </c>
      <c r="AH817" s="269">
        <v>1138.7583317057913</v>
      </c>
      <c r="AI817" s="269">
        <v>1188.3623614179539</v>
      </c>
      <c r="AJ817" s="269">
        <v>1220.7458823444163</v>
      </c>
      <c r="AK817" s="269">
        <v>1235.0357796266526</v>
      </c>
      <c r="AL817" s="269">
        <v>1189.3040750013231</v>
      </c>
      <c r="AM817" s="270"/>
      <c r="AN817" s="270"/>
      <c r="AO817" s="270"/>
      <c r="AP817" s="270"/>
      <c r="AQ817" s="46" t="s">
        <v>727</v>
      </c>
      <c r="AR817" s="36" t="s">
        <v>38</v>
      </c>
      <c r="AS817" s="325"/>
      <c r="AT817" s="267"/>
    </row>
    <row r="818" spans="1:46" ht="9.9499999999999993" customHeight="1">
      <c r="A818" s="48">
        <v>811</v>
      </c>
      <c r="B818" s="267" t="s">
        <v>38</v>
      </c>
      <c r="C818" s="267" t="s">
        <v>728</v>
      </c>
      <c r="D818" s="267"/>
      <c r="E818" s="267"/>
      <c r="F818" s="267"/>
      <c r="G818" s="267"/>
      <c r="H818" s="267"/>
      <c r="I818" s="267"/>
      <c r="J818" s="267"/>
      <c r="K818" s="267"/>
      <c r="L818" s="267"/>
      <c r="M818" s="275"/>
      <c r="N818" s="277">
        <v>89.149713189771447</v>
      </c>
      <c r="O818" s="276"/>
      <c r="P818" s="269"/>
      <c r="Q818" s="269"/>
      <c r="R818" s="269"/>
      <c r="S818" s="269">
        <v>95.842479914079661</v>
      </c>
      <c r="T818" s="269">
        <v>96.889953052123971</v>
      </c>
      <c r="U818" s="269">
        <v>95.886299184310374</v>
      </c>
      <c r="V818" s="269">
        <v>90.144623687588648</v>
      </c>
      <c r="W818" s="269">
        <v>90.246229238620543</v>
      </c>
      <c r="X818" s="269">
        <v>92.207123233856606</v>
      </c>
      <c r="Y818" s="269">
        <v>90.386419019160201</v>
      </c>
      <c r="Z818" s="269">
        <v>87.891003941903207</v>
      </c>
      <c r="AA818" s="269">
        <v>87.838180289077954</v>
      </c>
      <c r="AB818" s="269">
        <v>86.817796557531992</v>
      </c>
      <c r="AC818" s="269">
        <v>86.91963658565939</v>
      </c>
      <c r="AD818" s="269">
        <v>85.257503724245794</v>
      </c>
      <c r="AE818" s="269">
        <v>85.19947920234867</v>
      </c>
      <c r="AF818" s="269">
        <v>82.207309343481697</v>
      </c>
      <c r="AG818" s="269">
        <v>72.612634261279808</v>
      </c>
      <c r="AH818" s="269">
        <v>74.211893435621391</v>
      </c>
      <c r="AI818" s="269">
        <v>73.500576535572122</v>
      </c>
      <c r="AJ818" s="269">
        <v>75.440476019831308</v>
      </c>
      <c r="AK818" s="269">
        <v>76.47336959084133</v>
      </c>
      <c r="AL818" s="269">
        <v>76.186534314989885</v>
      </c>
      <c r="AM818" s="270"/>
      <c r="AN818" s="270"/>
      <c r="AO818" s="270"/>
      <c r="AP818" s="270"/>
      <c r="AQ818" s="46" t="s">
        <v>728</v>
      </c>
      <c r="AR818" s="38" t="s">
        <v>38</v>
      </c>
      <c r="AS818" s="325"/>
      <c r="AT818" s="267"/>
    </row>
    <row r="819" spans="1:46" ht="9.9499999999999993" customHeight="1">
      <c r="A819" s="48">
        <v>812</v>
      </c>
      <c r="B819" s="267" t="s">
        <v>38</v>
      </c>
      <c r="C819" s="267" t="s">
        <v>768</v>
      </c>
      <c r="D819" s="322">
        <v>514050</v>
      </c>
      <c r="E819" s="322">
        <v>523144</v>
      </c>
      <c r="F819" s="322">
        <v>522476</v>
      </c>
      <c r="G819" s="322">
        <v>555493</v>
      </c>
      <c r="H819" s="322">
        <v>582195</v>
      </c>
      <c r="I819" s="322">
        <v>603926</v>
      </c>
      <c r="J819" s="322">
        <v>601510</v>
      </c>
      <c r="K819" s="322">
        <v>640164</v>
      </c>
      <c r="L819" s="322">
        <v>666774</v>
      </c>
      <c r="M819" s="323">
        <v>704676</v>
      </c>
      <c r="N819" s="277">
        <v>757593</v>
      </c>
      <c r="O819" s="276">
        <v>783112</v>
      </c>
      <c r="P819" s="269">
        <v>788264</v>
      </c>
      <c r="Q819" s="269">
        <v>795708</v>
      </c>
      <c r="R819" s="269">
        <v>849259</v>
      </c>
      <c r="S819" s="269">
        <v>868027</v>
      </c>
      <c r="T819" s="269">
        <v>884574</v>
      </c>
      <c r="U819" s="269">
        <v>904935</v>
      </c>
      <c r="V819" s="269">
        <v>909150</v>
      </c>
      <c r="W819" s="269">
        <v>921062</v>
      </c>
      <c r="X819" s="269">
        <v>940687</v>
      </c>
      <c r="Y819" s="269">
        <v>921997</v>
      </c>
      <c r="Z819" s="269">
        <v>935807</v>
      </c>
      <c r="AA819" s="269">
        <v>920134</v>
      </c>
      <c r="AB819" s="269">
        <v>946756</v>
      </c>
      <c r="AC819" s="269">
        <v>969135</v>
      </c>
      <c r="AD819" s="269">
        <v>972883</v>
      </c>
      <c r="AE819" s="269">
        <v>1004622</v>
      </c>
      <c r="AF819" s="269">
        <v>957889</v>
      </c>
      <c r="AG819" s="269">
        <v>925392</v>
      </c>
      <c r="AH819" s="269">
        <v>918239</v>
      </c>
      <c r="AI819" s="269">
        <v>857405</v>
      </c>
      <c r="AJ819" s="269">
        <v>821955</v>
      </c>
      <c r="AK819" s="269">
        <v>823668</v>
      </c>
      <c r="AL819" s="269">
        <v>790561</v>
      </c>
      <c r="AM819" s="270"/>
      <c r="AN819" s="270"/>
      <c r="AO819" s="270"/>
      <c r="AP819" s="270"/>
      <c r="AQ819" s="46" t="s">
        <v>768</v>
      </c>
      <c r="AR819" s="36" t="s">
        <v>38</v>
      </c>
      <c r="AS819" s="325" t="s">
        <v>769</v>
      </c>
      <c r="AT819" s="267"/>
    </row>
    <row r="820" spans="1:46" ht="9.9499999999999993" customHeight="1">
      <c r="A820" s="48">
        <v>813</v>
      </c>
      <c r="B820" s="267" t="s">
        <v>38</v>
      </c>
      <c r="C820" s="267" t="s">
        <v>781</v>
      </c>
      <c r="D820" s="326">
        <v>0.67482735142495864</v>
      </c>
      <c r="E820" s="326">
        <v>0.67319132017188388</v>
      </c>
      <c r="F820" s="326">
        <v>0.65706175977461168</v>
      </c>
      <c r="G820" s="326">
        <v>0.64984437247634086</v>
      </c>
      <c r="H820" s="326">
        <v>0.64981664219033142</v>
      </c>
      <c r="I820" s="326">
        <v>0.602310547981044</v>
      </c>
      <c r="J820" s="326">
        <v>0.58959618293960203</v>
      </c>
      <c r="K820" s="326">
        <v>0.59201860773176873</v>
      </c>
      <c r="L820" s="326">
        <v>0.60071478491962793</v>
      </c>
      <c r="M820" s="327">
        <v>0.61343511060402223</v>
      </c>
      <c r="N820" s="328">
        <v>0.61505056144922143</v>
      </c>
      <c r="O820" s="329">
        <v>0.60226761944651597</v>
      </c>
      <c r="P820" s="326">
        <v>0.61106811931028182</v>
      </c>
      <c r="Q820" s="326">
        <v>0.56318775229104145</v>
      </c>
      <c r="R820" s="326">
        <v>0.59974636712710727</v>
      </c>
      <c r="S820" s="326">
        <v>0.56518633636972126</v>
      </c>
      <c r="T820" s="326">
        <v>0.56184558895016135</v>
      </c>
      <c r="U820" s="326">
        <v>0.54074602043240672</v>
      </c>
      <c r="V820" s="326">
        <v>0.52714733542319747</v>
      </c>
      <c r="W820" s="326">
        <v>0.55765409928973297</v>
      </c>
      <c r="X820" s="326">
        <v>0.56012467483870831</v>
      </c>
      <c r="Y820" s="326">
        <v>0.55603109337665957</v>
      </c>
      <c r="Z820" s="326">
        <v>0.5924971708910064</v>
      </c>
      <c r="AA820" s="326">
        <v>0.63122327834858838</v>
      </c>
      <c r="AB820" s="326">
        <v>0.59747812530366851</v>
      </c>
      <c r="AC820" s="326">
        <v>0.60009080262295755</v>
      </c>
      <c r="AD820" s="326">
        <v>0.59366748108457035</v>
      </c>
      <c r="AE820" s="326">
        <v>0.65804153203891613</v>
      </c>
      <c r="AF820" s="326">
        <v>0.64859915919276656</v>
      </c>
      <c r="AG820" s="326">
        <v>0.6142251067655653</v>
      </c>
      <c r="AH820" s="326">
        <v>0.60253049587307883</v>
      </c>
      <c r="AI820" s="326">
        <v>0.79137280515042485</v>
      </c>
      <c r="AJ820" s="326">
        <v>0.89535558515977154</v>
      </c>
      <c r="AK820" s="326">
        <v>0.9022057430906627</v>
      </c>
      <c r="AL820" s="326">
        <v>0.90791728911494496</v>
      </c>
      <c r="AM820" s="330"/>
      <c r="AN820" s="330"/>
      <c r="AO820" s="330"/>
      <c r="AP820" s="330"/>
      <c r="AQ820" s="46" t="s">
        <v>781</v>
      </c>
      <c r="AR820" s="36" t="s">
        <v>38</v>
      </c>
      <c r="AS820" s="71"/>
      <c r="AT820" s="267"/>
    </row>
    <row r="821" spans="1:46" ht="9.9499999999999993" customHeight="1">
      <c r="A821" s="48">
        <v>814</v>
      </c>
      <c r="B821" s="267" t="s">
        <v>38</v>
      </c>
      <c r="C821" s="267" t="s">
        <v>782</v>
      </c>
      <c r="D821" s="326">
        <v>0.16563758389261746</v>
      </c>
      <c r="E821" s="326">
        <v>0.16006491520499136</v>
      </c>
      <c r="F821" s="326">
        <v>0.14802976596054174</v>
      </c>
      <c r="G821" s="326">
        <v>0.14651309737476439</v>
      </c>
      <c r="H821" s="326">
        <v>0.12134594079303326</v>
      </c>
      <c r="I821" s="326">
        <v>0.13444031222368302</v>
      </c>
      <c r="J821" s="326">
        <v>0.13224551545277718</v>
      </c>
      <c r="K821" s="326">
        <v>0.1164826513205991</v>
      </c>
      <c r="L821" s="326">
        <v>0.13290110292242949</v>
      </c>
      <c r="M821" s="327">
        <v>0.12848316105557731</v>
      </c>
      <c r="N821" s="328">
        <v>0.11714337381681193</v>
      </c>
      <c r="O821" s="329">
        <v>0.12463862129554903</v>
      </c>
      <c r="P821" s="326">
        <v>0.10496990855855398</v>
      </c>
      <c r="Q821" s="326">
        <v>0.12301246185786746</v>
      </c>
      <c r="R821" s="326">
        <v>8.2388293794943598E-2</v>
      </c>
      <c r="S821" s="326">
        <v>9.7471622426491336E-2</v>
      </c>
      <c r="T821" s="326">
        <v>9.3782996108861441E-2</v>
      </c>
      <c r="U821" s="326">
        <v>0.10341405736323603</v>
      </c>
      <c r="V821" s="326">
        <v>0.10476489028213166</v>
      </c>
      <c r="W821" s="326">
        <v>9.5844796550069375E-2</v>
      </c>
      <c r="X821" s="326">
        <v>9.4960385335398495E-2</v>
      </c>
      <c r="Y821" s="326">
        <v>9.3826769501419202E-2</v>
      </c>
      <c r="Z821" s="326">
        <v>8.981445960545284E-2</v>
      </c>
      <c r="AA821" s="326">
        <v>0.10439131691688384</v>
      </c>
      <c r="AB821" s="326">
        <v>0.1008792128066788</v>
      </c>
      <c r="AC821" s="326">
        <v>8.2319800646968685E-2</v>
      </c>
      <c r="AD821" s="326">
        <v>9.1485821008281565E-2</v>
      </c>
      <c r="AE821" s="326">
        <v>7.6499419682228745E-2</v>
      </c>
      <c r="AF821" s="326">
        <v>7.925135375810767E-2</v>
      </c>
      <c r="AG821" s="326">
        <v>8.0548567525978179E-2</v>
      </c>
      <c r="AH821" s="326">
        <v>8.0779622734386144E-2</v>
      </c>
      <c r="AI821" s="326">
        <v>8.6747802963593634E-2</v>
      </c>
      <c r="AJ821" s="326">
        <v>8.1950958385799716E-2</v>
      </c>
      <c r="AK821" s="326">
        <v>8.3242277228203598E-2</v>
      </c>
      <c r="AL821" s="326">
        <v>8.8867272734172317E-2</v>
      </c>
      <c r="AM821" s="330"/>
      <c r="AN821" s="330"/>
      <c r="AO821" s="330"/>
      <c r="AP821" s="330"/>
      <c r="AQ821" s="46" t="s">
        <v>782</v>
      </c>
      <c r="AR821" s="46" t="s">
        <v>38</v>
      </c>
      <c r="AS821" s="71"/>
      <c r="AT821" s="267"/>
    </row>
    <row r="822" spans="1:46" ht="9.9499999999999993" customHeight="1">
      <c r="A822" s="48">
        <v>815</v>
      </c>
      <c r="B822" s="267" t="s">
        <v>38</v>
      </c>
      <c r="C822" s="267" t="s">
        <v>783</v>
      </c>
      <c r="D822" s="326">
        <v>0.1595350646824239</v>
      </c>
      <c r="E822" s="326">
        <v>0.16674376462312479</v>
      </c>
      <c r="F822" s="326">
        <v>0.19490847426484662</v>
      </c>
      <c r="G822" s="326">
        <v>0.20364253014889477</v>
      </c>
      <c r="H822" s="326">
        <v>0.22883741701663532</v>
      </c>
      <c r="I822" s="326">
        <v>0.26324913979527292</v>
      </c>
      <c r="J822" s="326">
        <v>0.2781566391248691</v>
      </c>
      <c r="K822" s="326">
        <v>0.29149874094763217</v>
      </c>
      <c r="L822" s="326">
        <v>0.2663826123994037</v>
      </c>
      <c r="M822" s="327">
        <v>0.25808172834040038</v>
      </c>
      <c r="N822" s="328">
        <v>0.26584590934710328</v>
      </c>
      <c r="O822" s="329">
        <v>0.27115150834108021</v>
      </c>
      <c r="P822" s="326">
        <v>0.2820197294307491</v>
      </c>
      <c r="Q822" s="326">
        <v>0.31194357729217248</v>
      </c>
      <c r="R822" s="326">
        <v>0.31576232927764086</v>
      </c>
      <c r="S822" s="326">
        <v>0.33397924258116396</v>
      </c>
      <c r="T822" s="326">
        <v>0.34049723369667206</v>
      </c>
      <c r="U822" s="326">
        <v>0.351960085531005</v>
      </c>
      <c r="V822" s="326">
        <v>0.36445801022933511</v>
      </c>
      <c r="W822" s="326">
        <v>0.34298885417051189</v>
      </c>
      <c r="X822" s="326">
        <v>0.34159821492164771</v>
      </c>
      <c r="Y822" s="326">
        <v>0.34669201743606542</v>
      </c>
      <c r="Z822" s="326">
        <v>0.31424535187276864</v>
      </c>
      <c r="AA822" s="326">
        <v>0.26084570290848941</v>
      </c>
      <c r="AB822" s="326">
        <v>0.29832607345504014</v>
      </c>
      <c r="AC822" s="326">
        <v>0.31446083362998961</v>
      </c>
      <c r="AD822" s="326">
        <v>0.31188334054557432</v>
      </c>
      <c r="AE822" s="326">
        <v>0.2626181787776895</v>
      </c>
      <c r="AF822" s="326">
        <v>0.26947589960840973</v>
      </c>
      <c r="AG822" s="326">
        <v>0.30230432076352509</v>
      </c>
      <c r="AH822" s="326">
        <v>0.31389431291853209</v>
      </c>
      <c r="AI822" s="326">
        <v>0.1186848688776016</v>
      </c>
      <c r="AJ822" s="326">
        <v>1.9391572531342955E-2</v>
      </c>
      <c r="AK822" s="326">
        <v>1.1294599280292545E-2</v>
      </c>
      <c r="AL822" s="326">
        <v>0</v>
      </c>
      <c r="AM822" s="330"/>
      <c r="AN822" s="330"/>
      <c r="AO822" s="330"/>
      <c r="AP822" s="330"/>
      <c r="AQ822" s="46" t="s">
        <v>783</v>
      </c>
      <c r="AR822" s="46" t="s">
        <v>38</v>
      </c>
      <c r="AS822" s="71"/>
      <c r="AT822" s="267"/>
    </row>
    <row r="823" spans="1:46" ht="9.9499999999999993" customHeight="1">
      <c r="A823" s="48">
        <v>816</v>
      </c>
      <c r="B823" s="267" t="s">
        <v>38</v>
      </c>
      <c r="C823" s="267" t="s">
        <v>784</v>
      </c>
      <c r="D823" s="326">
        <v>0</v>
      </c>
      <c r="E823" s="326">
        <v>0</v>
      </c>
      <c r="F823" s="326">
        <v>0</v>
      </c>
      <c r="G823" s="326">
        <v>0</v>
      </c>
      <c r="H823" s="326">
        <v>0</v>
      </c>
      <c r="I823" s="326">
        <v>0</v>
      </c>
      <c r="J823" s="326">
        <v>0</v>
      </c>
      <c r="K823" s="326">
        <v>0</v>
      </c>
      <c r="L823" s="326">
        <v>0</v>
      </c>
      <c r="M823" s="327">
        <v>0</v>
      </c>
      <c r="N823" s="328">
        <v>1.9601553868633949E-3</v>
      </c>
      <c r="O823" s="329">
        <v>1.9422509168548049E-3</v>
      </c>
      <c r="P823" s="326">
        <v>1.9422427004150893E-3</v>
      </c>
      <c r="Q823" s="326">
        <v>1.8562085589185983E-3</v>
      </c>
      <c r="R823" s="326">
        <v>2.1030098003082687E-3</v>
      </c>
      <c r="S823" s="326">
        <v>3.3639506605209284E-3</v>
      </c>
      <c r="T823" s="326">
        <v>3.8741812443051685E-3</v>
      </c>
      <c r="U823" s="326">
        <v>3.8798366733522297E-3</v>
      </c>
      <c r="V823" s="326">
        <v>3.629764065335753E-3</v>
      </c>
      <c r="W823" s="326">
        <v>3.5122499896858192E-3</v>
      </c>
      <c r="X823" s="326">
        <v>3.3156618513915893E-3</v>
      </c>
      <c r="Y823" s="326">
        <v>3.4501196858558107E-3</v>
      </c>
      <c r="Z823" s="326">
        <v>3.4430176307721572E-3</v>
      </c>
      <c r="AA823" s="326">
        <v>3.5386150278111667E-3</v>
      </c>
      <c r="AB823" s="326">
        <v>3.3155321962575362E-3</v>
      </c>
      <c r="AC823" s="326">
        <v>3.1295949480722499E-3</v>
      </c>
      <c r="AD823" s="326">
        <v>2.9633573615737967E-3</v>
      </c>
      <c r="AE823" s="326">
        <v>2.8398741019010137E-3</v>
      </c>
      <c r="AF823" s="326">
        <v>2.6735874407159913E-3</v>
      </c>
      <c r="AG823" s="326">
        <v>2.9209243218009232E-3</v>
      </c>
      <c r="AH823" s="326">
        <v>2.7901232685607997E-3</v>
      </c>
      <c r="AI823" s="326">
        <v>3.1467042996017052E-3</v>
      </c>
      <c r="AJ823" s="326">
        <v>3.1960387125815892E-3</v>
      </c>
      <c r="AK823" s="326">
        <v>3.1553975630958103E-3</v>
      </c>
      <c r="AL823" s="326">
        <v>3.1028598678659839E-3</v>
      </c>
      <c r="AM823" s="330"/>
      <c r="AN823" s="330"/>
      <c r="AO823" s="330"/>
      <c r="AP823" s="330"/>
      <c r="AQ823" s="46" t="s">
        <v>784</v>
      </c>
      <c r="AR823" s="46" t="s">
        <v>38</v>
      </c>
      <c r="AS823" s="71"/>
      <c r="AT823" s="267"/>
    </row>
    <row r="824" spans="1:46" ht="9.9499999999999993" customHeight="1">
      <c r="A824" s="48">
        <v>817</v>
      </c>
      <c r="B824" s="267" t="s">
        <v>38</v>
      </c>
      <c r="C824" s="267" t="s">
        <v>770</v>
      </c>
      <c r="D824" s="267"/>
      <c r="E824" s="267"/>
      <c r="F824" s="267"/>
      <c r="G824" s="267"/>
      <c r="H824" s="267"/>
      <c r="I824" s="267"/>
      <c r="J824" s="267"/>
      <c r="K824" s="267"/>
      <c r="L824" s="267"/>
      <c r="M824" s="275"/>
      <c r="N824" s="277">
        <v>107.35000000000001</v>
      </c>
      <c r="O824" s="276"/>
      <c r="P824" s="269"/>
      <c r="Q824" s="269"/>
      <c r="R824" s="269"/>
      <c r="S824" s="269">
        <v>101.69166666666666</v>
      </c>
      <c r="T824" s="269">
        <v>105.11666666666667</v>
      </c>
      <c r="U824" s="269">
        <v>106.32500000000003</v>
      </c>
      <c r="V824" s="269">
        <v>98.991666666666674</v>
      </c>
      <c r="W824" s="269">
        <v>101.64166666666665</v>
      </c>
      <c r="X824" s="269">
        <v>105.97499999999998</v>
      </c>
      <c r="Y824" s="269">
        <v>96.25</v>
      </c>
      <c r="Z824" s="269">
        <v>99.041666666666671</v>
      </c>
      <c r="AA824" s="269">
        <v>101.95833333333336</v>
      </c>
      <c r="AB824" s="269">
        <v>105.88333333333333</v>
      </c>
      <c r="AC824" s="269">
        <v>107.56666666666666</v>
      </c>
      <c r="AD824" s="269">
        <v>112.45833333333333</v>
      </c>
      <c r="AE824" s="269">
        <v>115.56666666666666</v>
      </c>
      <c r="AF824" s="269">
        <v>101</v>
      </c>
      <c r="AG824" s="269">
        <v>91.3</v>
      </c>
      <c r="AH824" s="269">
        <v>99.4</v>
      </c>
      <c r="AI824" s="269">
        <v>98.8</v>
      </c>
      <c r="AJ824" s="269">
        <v>95.8</v>
      </c>
      <c r="AK824" s="269">
        <v>99</v>
      </c>
      <c r="AL824" s="269">
        <v>98.5</v>
      </c>
      <c r="AM824" s="270"/>
      <c r="AN824" s="270"/>
      <c r="AO824" s="270"/>
      <c r="AP824" s="270"/>
      <c r="AQ824" s="46" t="s">
        <v>770</v>
      </c>
      <c r="AR824" s="46" t="s">
        <v>38</v>
      </c>
      <c r="AS824" s="71" t="s">
        <v>888</v>
      </c>
      <c r="AT824" s="267"/>
    </row>
    <row r="825" spans="1:46" ht="9.9499999999999993" customHeight="1">
      <c r="A825" s="48">
        <v>818</v>
      </c>
      <c r="B825" s="267" t="s">
        <v>38</v>
      </c>
      <c r="C825" s="267" t="s">
        <v>790</v>
      </c>
      <c r="D825" s="271">
        <v>111.395</v>
      </c>
      <c r="E825" s="271">
        <v>101.676</v>
      </c>
      <c r="F825" s="271">
        <v>99.548000000000002</v>
      </c>
      <c r="G825" s="271">
        <v>97.179000000000002</v>
      </c>
      <c r="H825" s="271">
        <v>105.586</v>
      </c>
      <c r="I825" s="271">
        <v>105.279</v>
      </c>
      <c r="J825" s="271">
        <v>98.275000000000006</v>
      </c>
      <c r="K825" s="271">
        <v>98.513000000000005</v>
      </c>
      <c r="L825" s="271">
        <v>105.681</v>
      </c>
      <c r="M825" s="353">
        <v>107.908</v>
      </c>
      <c r="N825" s="278">
        <v>111.709678</v>
      </c>
      <c r="O825" s="318">
        <v>109.649</v>
      </c>
      <c r="P825" s="271">
        <v>98.132000000000005</v>
      </c>
      <c r="Q825" s="271">
        <v>99.623000000000005</v>
      </c>
      <c r="R825" s="271">
        <v>98.293999999999997</v>
      </c>
      <c r="S825" s="271">
        <v>100.02251</v>
      </c>
      <c r="T825" s="271">
        <v>100.79250999999999</v>
      </c>
      <c r="U825" s="271">
        <v>102.800044</v>
      </c>
      <c r="V825" s="271">
        <v>90.978728000000004</v>
      </c>
      <c r="W825" s="271">
        <v>97.998919999999998</v>
      </c>
      <c r="X825" s="271">
        <v>106.90085999999999</v>
      </c>
      <c r="Y825" s="271">
        <v>102.063906</v>
      </c>
      <c r="Z825" s="271">
        <v>109.78607700000001</v>
      </c>
      <c r="AA825" s="271">
        <v>110.99767799999999</v>
      </c>
      <c r="AB825" s="271">
        <v>112.896681</v>
      </c>
      <c r="AC825" s="271">
        <v>112.71767600000001</v>
      </c>
      <c r="AD825" s="271">
        <v>117.744501</v>
      </c>
      <c r="AE825" s="271">
        <v>121.511425</v>
      </c>
      <c r="AF825" s="271">
        <v>105.500382</v>
      </c>
      <c r="AG825" s="271">
        <v>96.448064000000002</v>
      </c>
      <c r="AH825" s="271">
        <v>110.79286</v>
      </c>
      <c r="AI825" s="271">
        <v>106.462457</v>
      </c>
      <c r="AJ825" s="271">
        <v>107.30472400000001</v>
      </c>
      <c r="AK825" s="271">
        <v>111.523539</v>
      </c>
      <c r="AL825" s="271">
        <v>109.84378699999999</v>
      </c>
      <c r="AM825" s="271"/>
      <c r="AN825" s="271"/>
      <c r="AO825" s="271"/>
      <c r="AP825" s="271"/>
      <c r="AQ825" s="46" t="s">
        <v>790</v>
      </c>
      <c r="AR825" s="46" t="s">
        <v>38</v>
      </c>
      <c r="AS825" s="71" t="s">
        <v>889</v>
      </c>
      <c r="AT825" s="267"/>
    </row>
    <row r="826" spans="1:46" ht="9.9499999999999993" customHeight="1">
      <c r="A826" s="48">
        <v>819</v>
      </c>
      <c r="B826" s="267" t="s">
        <v>38</v>
      </c>
      <c r="C826" s="267" t="s">
        <v>791</v>
      </c>
      <c r="D826" s="267"/>
      <c r="E826" s="267"/>
      <c r="F826" s="267"/>
      <c r="G826" s="267"/>
      <c r="H826" s="267"/>
      <c r="I826" s="267"/>
      <c r="J826" s="267"/>
      <c r="K826" s="267"/>
      <c r="L826" s="267"/>
      <c r="M826" s="275"/>
      <c r="N826" s="278">
        <v>5.8096270000000008</v>
      </c>
      <c r="O826" s="276"/>
      <c r="P826" s="269"/>
      <c r="Q826" s="269"/>
      <c r="R826" s="269"/>
      <c r="S826" s="271">
        <v>6.9444699999999999</v>
      </c>
      <c r="T826" s="271">
        <v>7.137543</v>
      </c>
      <c r="U826" s="271">
        <v>7.3376580000000002</v>
      </c>
      <c r="V826" s="271">
        <v>7.223179</v>
      </c>
      <c r="W826" s="271">
        <v>7.7207410000000003</v>
      </c>
      <c r="X826" s="271">
        <v>7.5664189999999998</v>
      </c>
      <c r="Y826" s="271">
        <v>7.2056369999999994</v>
      </c>
      <c r="Z826" s="271">
        <v>7.2831629999999992</v>
      </c>
      <c r="AA826" s="271">
        <v>7.4186329999999998</v>
      </c>
      <c r="AB826" s="271">
        <v>7.5553530000000002</v>
      </c>
      <c r="AC826" s="271">
        <v>7.5485309999999997</v>
      </c>
      <c r="AD826" s="271">
        <v>7.6613540000000002</v>
      </c>
      <c r="AE826" s="271">
        <v>7.5587470000000003</v>
      </c>
      <c r="AF826" s="271">
        <v>6.5200849999999999</v>
      </c>
      <c r="AG826" s="271">
        <v>7.218642</v>
      </c>
      <c r="AH826" s="271">
        <v>6.9985390000000001</v>
      </c>
      <c r="AI826" s="271">
        <v>6.474234</v>
      </c>
      <c r="AJ826" s="271">
        <v>6.2609430000000001</v>
      </c>
      <c r="AK826" s="271">
        <v>6.7641159999999996</v>
      </c>
      <c r="AL826" s="271">
        <v>6.6874030000000007</v>
      </c>
      <c r="AM826" s="270"/>
      <c r="AN826" s="270"/>
      <c r="AO826" s="270"/>
      <c r="AP826" s="270"/>
      <c r="AQ826" s="46" t="s">
        <v>791</v>
      </c>
      <c r="AR826" s="46" t="s">
        <v>38</v>
      </c>
      <c r="AS826" s="325" t="s">
        <v>729</v>
      </c>
      <c r="AT826" s="267"/>
    </row>
    <row r="827" spans="1:46" ht="9.9499999999999993" customHeight="1">
      <c r="A827" s="48">
        <v>820</v>
      </c>
      <c r="B827" s="267" t="s">
        <v>38</v>
      </c>
      <c r="C827" s="267" t="s">
        <v>792</v>
      </c>
      <c r="D827" s="316">
        <v>87.956999999999994</v>
      </c>
      <c r="E827" s="316">
        <v>84.828000000000003</v>
      </c>
      <c r="F827" s="316">
        <v>80.686000000000007</v>
      </c>
      <c r="G827" s="316">
        <v>80.891000000000005</v>
      </c>
      <c r="H827" s="316">
        <v>78.86</v>
      </c>
      <c r="I827" s="316">
        <v>72.846999999999994</v>
      </c>
      <c r="J827" s="316">
        <v>71.263999999999996</v>
      </c>
      <c r="K827" s="316">
        <v>71.551000000000002</v>
      </c>
      <c r="L827" s="316">
        <v>77.554000000000002</v>
      </c>
      <c r="M827" s="317">
        <v>79.716999999999999</v>
      </c>
      <c r="N827" s="278">
        <v>84.444999999999993</v>
      </c>
      <c r="O827" s="318">
        <v>89.563999999999993</v>
      </c>
      <c r="P827" s="271">
        <v>88.253</v>
      </c>
      <c r="Q827" s="271">
        <v>88.046000000000006</v>
      </c>
      <c r="R827" s="271">
        <v>91.528000000000006</v>
      </c>
      <c r="S827" s="271">
        <v>91.644999999999996</v>
      </c>
      <c r="T827" s="271">
        <v>94.363</v>
      </c>
      <c r="U827" s="271">
        <v>89.445999999999998</v>
      </c>
      <c r="V827" s="271">
        <v>80.793999999999997</v>
      </c>
      <c r="W827" s="271">
        <v>80.494</v>
      </c>
      <c r="X827" s="271">
        <v>80.067999999999998</v>
      </c>
      <c r="Y827" s="271">
        <v>75.721999999999994</v>
      </c>
      <c r="Z827" s="271">
        <v>70.819000000000003</v>
      </c>
      <c r="AA827" s="271">
        <v>68.253</v>
      </c>
      <c r="AB827" s="271">
        <v>67.046000000000006</v>
      </c>
      <c r="AC827" s="271">
        <v>70.126999999999995</v>
      </c>
      <c r="AD827" s="271">
        <v>70.144999999999996</v>
      </c>
      <c r="AE827" s="271">
        <v>66.477000000000004</v>
      </c>
      <c r="AF827" s="271">
        <v>61.295000000000002</v>
      </c>
      <c r="AG827" s="271">
        <v>53.195</v>
      </c>
      <c r="AH827" s="271">
        <v>50.901000000000003</v>
      </c>
      <c r="AI827" s="271">
        <v>52.640999999999998</v>
      </c>
      <c r="AJ827" s="271">
        <v>55.07230599999999</v>
      </c>
      <c r="AK827" s="271">
        <v>58.826934000000001</v>
      </c>
      <c r="AL827" s="271">
        <v>56.882303999999998</v>
      </c>
      <c r="AM827" s="270"/>
      <c r="AN827" s="270"/>
      <c r="AO827" s="270"/>
      <c r="AP827" s="270"/>
      <c r="AQ827" s="46" t="s">
        <v>792</v>
      </c>
      <c r="AR827" s="46" t="s">
        <v>38</v>
      </c>
      <c r="AS827" s="325" t="s">
        <v>771</v>
      </c>
      <c r="AT827" s="267"/>
    </row>
    <row r="828" spans="1:46" ht="9.9499999999999993" customHeight="1">
      <c r="A828" s="48">
        <v>821</v>
      </c>
      <c r="B828" s="267" t="s">
        <v>38</v>
      </c>
      <c r="C828" s="267" t="s">
        <v>793</v>
      </c>
      <c r="D828" s="267"/>
      <c r="E828" s="267"/>
      <c r="F828" s="267"/>
      <c r="G828" s="267"/>
      <c r="H828" s="267"/>
      <c r="I828" s="267"/>
      <c r="J828" s="267"/>
      <c r="K828" s="267"/>
      <c r="L828" s="267"/>
      <c r="M828" s="275"/>
      <c r="N828" s="278">
        <v>39.226528000000009</v>
      </c>
      <c r="O828" s="276"/>
      <c r="P828" s="269"/>
      <c r="Q828" s="269"/>
      <c r="R828" s="269"/>
      <c r="S828" s="271">
        <v>40.637391000000001</v>
      </c>
      <c r="T828" s="271">
        <v>41.068100000000001</v>
      </c>
      <c r="U828" s="271">
        <v>42.414290999999999</v>
      </c>
      <c r="V828" s="271">
        <v>40.50732</v>
      </c>
      <c r="W828" s="271">
        <v>42.085872999999999</v>
      </c>
      <c r="X828" s="271">
        <v>43.008438000000005</v>
      </c>
      <c r="Y828" s="271">
        <v>40.942076</v>
      </c>
      <c r="Z828" s="271">
        <v>41.415464</v>
      </c>
      <c r="AA828" s="271">
        <v>41.148766999999999</v>
      </c>
      <c r="AB828" s="271">
        <v>41.549925000000002</v>
      </c>
      <c r="AC828" s="271">
        <v>41.832053000000002</v>
      </c>
      <c r="AD828" s="271">
        <v>41.910297999999997</v>
      </c>
      <c r="AE828" s="271">
        <v>42.304027999999995</v>
      </c>
      <c r="AF828" s="271">
        <v>38.620255</v>
      </c>
      <c r="AG828" s="271">
        <v>35.781663000000002</v>
      </c>
      <c r="AH828" s="271">
        <v>36.754403999999994</v>
      </c>
      <c r="AI828" s="271">
        <v>35.543008</v>
      </c>
      <c r="AJ828" s="271">
        <v>34.275145000000002</v>
      </c>
      <c r="AK828" s="271">
        <v>35.618459000000001</v>
      </c>
      <c r="AL828" s="271">
        <v>35.117957000000004</v>
      </c>
      <c r="AM828" s="270"/>
      <c r="AN828" s="270"/>
      <c r="AO828" s="270"/>
      <c r="AP828" s="270"/>
      <c r="AQ828" s="46" t="s">
        <v>793</v>
      </c>
      <c r="AR828" s="46" t="s">
        <v>38</v>
      </c>
      <c r="AS828" s="325" t="s">
        <v>772</v>
      </c>
      <c r="AT828" s="267"/>
    </row>
    <row r="829" spans="1:46" ht="9.9499999999999993" customHeight="1">
      <c r="A829" s="48">
        <v>822</v>
      </c>
      <c r="B829" s="267" t="s">
        <v>38</v>
      </c>
      <c r="C829" s="267" t="s">
        <v>773</v>
      </c>
      <c r="D829" s="269">
        <v>36346.661999999997</v>
      </c>
      <c r="E829" s="269">
        <v>36858.9</v>
      </c>
      <c r="F829" s="269">
        <v>37425.866000000002</v>
      </c>
      <c r="G829" s="269">
        <v>37934.574999999997</v>
      </c>
      <c r="H829" s="269">
        <v>38457.478999999999</v>
      </c>
      <c r="I829" s="269">
        <v>38987.773000000001</v>
      </c>
      <c r="J829" s="269">
        <v>39536.307000000001</v>
      </c>
      <c r="K829" s="269">
        <v>40025.087</v>
      </c>
      <c r="L829" s="269">
        <v>40561.404000000002</v>
      </c>
      <c r="M829" s="281">
        <v>41156.485000000001</v>
      </c>
      <c r="N829" s="277">
        <v>41797.445</v>
      </c>
      <c r="O829" s="276">
        <v>42457.974999999999</v>
      </c>
      <c r="P829" s="269">
        <v>43077.125999999997</v>
      </c>
      <c r="Q829" s="269">
        <v>43665.843000000001</v>
      </c>
      <c r="R829" s="269">
        <v>44235.735000000001</v>
      </c>
      <c r="S829" s="269">
        <v>44830.961000000003</v>
      </c>
      <c r="T829" s="269">
        <v>45498.173000000003</v>
      </c>
      <c r="U829" s="269">
        <v>46156.796000000002</v>
      </c>
      <c r="V829" s="269">
        <v>46811.712</v>
      </c>
      <c r="W829" s="269">
        <v>47419.904999999999</v>
      </c>
      <c r="X829" s="269">
        <v>48015.250999999997</v>
      </c>
      <c r="Y829" s="269">
        <v>48637.788999999997</v>
      </c>
      <c r="Z829" s="269">
        <v>49260.790999999997</v>
      </c>
      <c r="AA829" s="269">
        <v>49837.731</v>
      </c>
      <c r="AB829" s="269">
        <v>50382.080999999998</v>
      </c>
      <c r="AC829" s="269">
        <v>51102.004999999997</v>
      </c>
      <c r="AD829" s="269">
        <v>51713.048000000003</v>
      </c>
      <c r="AE829" s="269">
        <v>52324.877</v>
      </c>
      <c r="AF829" s="269">
        <v>52877.802000000003</v>
      </c>
      <c r="AG829" s="269">
        <v>53362.800999999999</v>
      </c>
      <c r="AH829" s="269">
        <v>53783.434999999998</v>
      </c>
      <c r="AI829" s="269">
        <v>54171.474999999999</v>
      </c>
      <c r="AJ829" s="269">
        <v>54166.315999999999</v>
      </c>
      <c r="AK829" s="269">
        <v>54514.555</v>
      </c>
      <c r="AL829" s="269">
        <v>54921.464</v>
      </c>
      <c r="AM829" s="269">
        <v>55364.142999999996</v>
      </c>
      <c r="AN829" s="269"/>
      <c r="AO829" s="270"/>
      <c r="AP829" s="270"/>
      <c r="AQ829" s="46" t="s">
        <v>773</v>
      </c>
      <c r="AR829" s="46" t="s">
        <v>38</v>
      </c>
      <c r="AS829" s="71" t="s">
        <v>774</v>
      </c>
      <c r="AT829" s="267"/>
    </row>
    <row r="830" spans="1:46" ht="9.9499999999999993" customHeight="1">
      <c r="A830" s="48">
        <v>823</v>
      </c>
      <c r="B830" s="267" t="s">
        <v>38</v>
      </c>
      <c r="C830" s="267" t="s">
        <v>775</v>
      </c>
      <c r="D830" s="267"/>
      <c r="E830" s="267"/>
      <c r="F830" s="267"/>
      <c r="G830" s="267"/>
      <c r="H830" s="267"/>
      <c r="I830" s="267"/>
      <c r="J830" s="267"/>
      <c r="K830" s="267"/>
      <c r="L830" s="267"/>
      <c r="M830" s="275"/>
      <c r="N830" s="277">
        <v>1285</v>
      </c>
      <c r="O830" s="276"/>
      <c r="P830" s="269"/>
      <c r="Q830" s="269"/>
      <c r="R830" s="269"/>
      <c r="S830" s="269">
        <v>1498</v>
      </c>
      <c r="T830" s="269">
        <v>1530</v>
      </c>
      <c r="U830" s="269">
        <v>1564</v>
      </c>
      <c r="V830" s="269">
        <v>1601</v>
      </c>
      <c r="W830" s="269">
        <v>1631</v>
      </c>
      <c r="X830" s="269">
        <v>1656</v>
      </c>
      <c r="Y830" s="269">
        <v>1686</v>
      </c>
      <c r="Z830" s="269">
        <v>1702</v>
      </c>
      <c r="AA830" s="269">
        <v>1722</v>
      </c>
      <c r="AB830" s="269">
        <v>1739</v>
      </c>
      <c r="AC830" s="269">
        <v>1759</v>
      </c>
      <c r="AD830" s="269">
        <v>1776</v>
      </c>
      <c r="AE830" s="269">
        <v>1791</v>
      </c>
      <c r="AF830" s="269">
        <v>1812</v>
      </c>
      <c r="AG830" s="269">
        <v>1821</v>
      </c>
      <c r="AH830" s="269">
        <v>1830</v>
      </c>
      <c r="AI830" s="269">
        <v>1827</v>
      </c>
      <c r="AJ830" s="269">
        <v>1834</v>
      </c>
      <c r="AK830" s="269">
        <v>1846</v>
      </c>
      <c r="AL830" s="269">
        <v>1856</v>
      </c>
      <c r="AM830" s="270"/>
      <c r="AN830" s="270"/>
      <c r="AO830" s="270"/>
      <c r="AP830" s="270"/>
      <c r="AQ830" s="46" t="s">
        <v>775</v>
      </c>
      <c r="AR830" s="46" t="s">
        <v>38</v>
      </c>
      <c r="AS830" s="71" t="s">
        <v>776</v>
      </c>
      <c r="AT830" s="267"/>
    </row>
    <row r="831" spans="1:46" ht="9.9499999999999993" customHeight="1">
      <c r="A831" s="48">
        <v>824</v>
      </c>
      <c r="B831" s="267" t="s">
        <v>38</v>
      </c>
      <c r="C831" s="267" t="s">
        <v>795</v>
      </c>
      <c r="D831" s="267"/>
      <c r="E831" s="267"/>
      <c r="F831" s="267"/>
      <c r="G831" s="267"/>
      <c r="H831" s="267"/>
      <c r="I831" s="267"/>
      <c r="J831" s="267"/>
      <c r="K831" s="267"/>
      <c r="L831" s="267"/>
      <c r="M831" s="275"/>
      <c r="N831" s="277">
        <v>727.04899999999998</v>
      </c>
      <c r="O831" s="276"/>
      <c r="P831" s="269"/>
      <c r="Q831" s="269"/>
      <c r="R831" s="269"/>
      <c r="S831" s="269">
        <v>806.33600000000001</v>
      </c>
      <c r="T831" s="269">
        <v>823.55200000000002</v>
      </c>
      <c r="U831" s="269">
        <v>839.25400000000002</v>
      </c>
      <c r="V831" s="269">
        <v>852.03099999999995</v>
      </c>
      <c r="W831" s="269">
        <v>854.76199999999994</v>
      </c>
      <c r="X831" s="269">
        <v>851.89300000000003</v>
      </c>
      <c r="Y831" s="269">
        <v>856.14</v>
      </c>
      <c r="Z831" s="269">
        <v>857.33</v>
      </c>
      <c r="AA831" s="269">
        <v>855.827</v>
      </c>
      <c r="AB831" s="269">
        <v>849.69200000000001</v>
      </c>
      <c r="AC831" s="269">
        <v>833.45500000000004</v>
      </c>
      <c r="AD831" s="269">
        <v>817.78499999999997</v>
      </c>
      <c r="AE831" s="269">
        <v>818.99300000000005</v>
      </c>
      <c r="AF831" s="269">
        <v>805.41499999999996</v>
      </c>
      <c r="AG831" s="269">
        <v>801.16300000000001</v>
      </c>
      <c r="AH831" s="269">
        <v>802.56200000000001</v>
      </c>
      <c r="AI831" s="269">
        <v>804.55700000000002</v>
      </c>
      <c r="AJ831" s="269">
        <v>847.476</v>
      </c>
      <c r="AK831" s="269">
        <v>866.39099999999996</v>
      </c>
      <c r="AL831" s="269">
        <v>906.81600000000003</v>
      </c>
      <c r="AM831" s="270"/>
      <c r="AN831" s="270"/>
      <c r="AO831" s="270"/>
      <c r="AP831" s="270"/>
      <c r="AQ831" s="46" t="s">
        <v>795</v>
      </c>
      <c r="AR831" s="46" t="s">
        <v>38</v>
      </c>
      <c r="AS831" s="71"/>
      <c r="AT831" s="267"/>
    </row>
    <row r="832" spans="1:46" ht="9.9499999999999993" customHeight="1">
      <c r="A832" s="48">
        <v>825</v>
      </c>
      <c r="B832" s="267" t="s">
        <v>38</v>
      </c>
      <c r="C832" s="267" t="s">
        <v>796</v>
      </c>
      <c r="D832" s="267"/>
      <c r="E832" s="267"/>
      <c r="F832" s="267"/>
      <c r="G832" s="267"/>
      <c r="H832" s="267"/>
      <c r="I832" s="267"/>
      <c r="J832" s="267"/>
      <c r="K832" s="267"/>
      <c r="L832" s="267"/>
      <c r="M832" s="275"/>
      <c r="N832" s="279">
        <v>12.558</v>
      </c>
      <c r="O832" s="276"/>
      <c r="P832" s="269"/>
      <c r="Q832" s="269"/>
      <c r="R832" s="269"/>
      <c r="S832" s="274">
        <v>11.077999999999999</v>
      </c>
      <c r="T832" s="274">
        <v>10.661</v>
      </c>
      <c r="U832" s="274">
        <v>10.292999999999999</v>
      </c>
      <c r="V832" s="274">
        <v>9.9120000000000008</v>
      </c>
      <c r="W832" s="274">
        <v>9.7279999999999998</v>
      </c>
      <c r="X832" s="274">
        <v>9.6780000000000008</v>
      </c>
      <c r="Y832" s="274">
        <v>9.4770000000000003</v>
      </c>
      <c r="Z832" s="274">
        <v>9.5570000000000004</v>
      </c>
      <c r="AA832" s="274">
        <v>9.61</v>
      </c>
      <c r="AB832" s="274">
        <v>9.3030000000000008</v>
      </c>
      <c r="AC832" s="274">
        <v>9.2219999999999995</v>
      </c>
      <c r="AD832" s="274">
        <v>9.1980000000000004</v>
      </c>
      <c r="AE832" s="274">
        <v>8.9130000000000003</v>
      </c>
      <c r="AF832" s="274">
        <v>8.4890000000000008</v>
      </c>
      <c r="AG832" s="274">
        <v>8.1549999999999994</v>
      </c>
      <c r="AH832" s="274">
        <v>7.7960000000000003</v>
      </c>
      <c r="AI832" s="274">
        <v>7.2919999999999998</v>
      </c>
      <c r="AJ832" s="274">
        <v>7.21</v>
      </c>
      <c r="AK832" s="274">
        <v>7.0439999999999996</v>
      </c>
      <c r="AL832" s="274">
        <v>6.93</v>
      </c>
      <c r="AM832" s="270"/>
      <c r="AN832" s="270"/>
      <c r="AO832" s="270"/>
      <c r="AP832" s="270"/>
      <c r="AQ832" s="46" t="s">
        <v>796</v>
      </c>
      <c r="AR832" s="46" t="s">
        <v>38</v>
      </c>
      <c r="AS832" s="71"/>
      <c r="AT832" s="267"/>
    </row>
    <row r="833" spans="1:81" ht="9.9499999999999993" customHeight="1">
      <c r="A833" s="48">
        <v>826</v>
      </c>
      <c r="B833" s="267" t="s">
        <v>38</v>
      </c>
      <c r="C833" s="267" t="s">
        <v>797</v>
      </c>
      <c r="D833" s="267"/>
      <c r="E833" s="267"/>
      <c r="F833" s="267"/>
      <c r="G833" s="267"/>
      <c r="H833" s="267"/>
      <c r="I833" s="267"/>
      <c r="J833" s="267"/>
      <c r="K833" s="267"/>
      <c r="L833" s="267"/>
      <c r="M833" s="275"/>
      <c r="N833" s="277">
        <v>110.97199999999999</v>
      </c>
      <c r="O833" s="276"/>
      <c r="P833" s="269"/>
      <c r="Q833" s="269"/>
      <c r="R833" s="269"/>
      <c r="S833" s="269">
        <v>97.287000000000006</v>
      </c>
      <c r="T833" s="269">
        <v>94.891000000000005</v>
      </c>
      <c r="U833" s="269">
        <v>92.9</v>
      </c>
      <c r="V833" s="269">
        <v>90.433000000000007</v>
      </c>
      <c r="W833" s="269">
        <v>88.686000000000007</v>
      </c>
      <c r="X833" s="269">
        <v>87.305999999999997</v>
      </c>
      <c r="Y833" s="269">
        <v>86.35</v>
      </c>
      <c r="Z833" s="269">
        <v>86.180999999999997</v>
      </c>
      <c r="AA833" s="269">
        <v>86.391000000000005</v>
      </c>
      <c r="AB833" s="269">
        <v>86.286000000000001</v>
      </c>
      <c r="AC833" s="269">
        <v>88.066000000000003</v>
      </c>
      <c r="AD833" s="269">
        <v>88.698999999999998</v>
      </c>
      <c r="AE833" s="269">
        <v>88.968999999999994</v>
      </c>
      <c r="AF833" s="269">
        <v>89.921000000000006</v>
      </c>
      <c r="AG833" s="269">
        <v>87.402000000000001</v>
      </c>
      <c r="AH833" s="269">
        <v>85.724999999999994</v>
      </c>
      <c r="AI833" s="269">
        <v>81.906999999999996</v>
      </c>
      <c r="AJ833" s="269">
        <v>83.021000000000001</v>
      </c>
      <c r="AK833" s="269">
        <v>81.197000000000003</v>
      </c>
      <c r="AL833" s="269">
        <v>79.492999999999995</v>
      </c>
      <c r="AM833" s="270"/>
      <c r="AN833" s="270"/>
      <c r="AO833" s="270"/>
      <c r="AP833" s="270"/>
      <c r="AQ833" s="46" t="s">
        <v>797</v>
      </c>
      <c r="AR833" s="46" t="s">
        <v>38</v>
      </c>
      <c r="AS833" s="267"/>
      <c r="AT833" s="267"/>
    </row>
    <row r="834" spans="1:81" ht="9.9499999999999993" customHeight="1">
      <c r="A834" s="48">
        <v>827</v>
      </c>
      <c r="B834" s="312" t="s">
        <v>38</v>
      </c>
      <c r="C834" s="312" t="s">
        <v>845</v>
      </c>
      <c r="D834" s="312">
        <v>431.66899999999998</v>
      </c>
      <c r="E834" s="312">
        <v>437.07799999999997</v>
      </c>
      <c r="F834" s="312">
        <v>452.05500000000001</v>
      </c>
      <c r="G834" s="312">
        <v>464.16500000000002</v>
      </c>
      <c r="H834" s="312">
        <v>468.69499999999999</v>
      </c>
      <c r="I834" s="312">
        <v>489.26</v>
      </c>
      <c r="J834" s="312">
        <v>499.84399999999999</v>
      </c>
      <c r="K834" s="312">
        <v>718.47799999999995</v>
      </c>
      <c r="L834" s="312">
        <v>782.03300000000002</v>
      </c>
      <c r="M834" s="313">
        <v>845.12300000000005</v>
      </c>
      <c r="N834" s="277">
        <v>853.06</v>
      </c>
      <c r="O834" s="314">
        <v>869.33699999999999</v>
      </c>
      <c r="P834" s="307">
        <v>888.279</v>
      </c>
      <c r="Q834" s="307">
        <v>889.87300000000005</v>
      </c>
      <c r="R834" s="307">
        <v>896.75099999999998</v>
      </c>
      <c r="S834" s="307">
        <v>917.41899999999998</v>
      </c>
      <c r="T834" s="307">
        <v>931.721</v>
      </c>
      <c r="U834" s="307">
        <v>944.97199999999998</v>
      </c>
      <c r="V834" s="307">
        <v>954.80700000000002</v>
      </c>
      <c r="W834" s="307">
        <v>955.56299999999999</v>
      </c>
      <c r="X834" s="307">
        <v>951.25300000000004</v>
      </c>
      <c r="Y834" s="307">
        <v>954.29200000000003</v>
      </c>
      <c r="Z834" s="307">
        <v>955.41300000000001</v>
      </c>
      <c r="AA834" s="307">
        <v>954.18600000000004</v>
      </c>
      <c r="AB834" s="307">
        <v>947.56299999999999</v>
      </c>
      <c r="AC834" s="307">
        <v>84.266000000000005</v>
      </c>
      <c r="AD834" s="307">
        <v>84.075000000000003</v>
      </c>
      <c r="AE834" s="307">
        <v>83.081999999999994</v>
      </c>
      <c r="AF834" s="307">
        <v>83.831000000000003</v>
      </c>
      <c r="AG834" s="307">
        <v>81.36</v>
      </c>
      <c r="AH834" s="307">
        <v>77.677000000000007</v>
      </c>
      <c r="AI834" s="307">
        <v>73.915999999999997</v>
      </c>
      <c r="AJ834" s="307">
        <v>75.668000000000006</v>
      </c>
      <c r="AK834" s="307">
        <v>74.570999999999998</v>
      </c>
      <c r="AL834" s="307">
        <v>72.578999999999994</v>
      </c>
      <c r="AM834" s="315"/>
      <c r="AN834" s="315"/>
      <c r="AO834" s="315"/>
      <c r="AP834" s="315"/>
      <c r="AQ834" s="126" t="s">
        <v>845</v>
      </c>
      <c r="AR834" s="126" t="s">
        <v>38</v>
      </c>
      <c r="AS834" s="368" t="s">
        <v>776</v>
      </c>
      <c r="AT834" s="312"/>
    </row>
    <row r="835" spans="1:81" ht="9.9499999999999993" customHeight="1">
      <c r="A835" s="48">
        <v>828</v>
      </c>
      <c r="B835" s="267" t="s">
        <v>38</v>
      </c>
      <c r="C835" s="267" t="s">
        <v>798</v>
      </c>
      <c r="D835" s="267">
        <v>314.54199999999997</v>
      </c>
      <c r="E835" s="267">
        <v>316.20499999999998</v>
      </c>
      <c r="F835" s="267">
        <v>316.34699999999998</v>
      </c>
      <c r="G835" s="267">
        <v>321.452</v>
      </c>
      <c r="H835" s="267">
        <v>324.13499999999999</v>
      </c>
      <c r="I835" s="267">
        <v>330.101</v>
      </c>
      <c r="J835" s="267">
        <v>334.74099999999999</v>
      </c>
      <c r="K835" s="267">
        <v>344.72899999999998</v>
      </c>
      <c r="L835" s="267">
        <v>361.79599999999999</v>
      </c>
      <c r="M835" s="275">
        <v>368.81799999999998</v>
      </c>
      <c r="N835" s="277">
        <v>387.47800000000001</v>
      </c>
      <c r="O835" s="276">
        <v>400.08300000000003</v>
      </c>
      <c r="P835" s="269">
        <v>402.25799999999998</v>
      </c>
      <c r="Q835" s="269">
        <v>402.72699999999998</v>
      </c>
      <c r="R835" s="269">
        <v>396.33199999999999</v>
      </c>
      <c r="S835" s="269">
        <v>400.05599999999998</v>
      </c>
      <c r="T835" s="269">
        <v>402.15600000000001</v>
      </c>
      <c r="U835" s="269">
        <v>395.23899999999998</v>
      </c>
      <c r="V835" s="269">
        <v>388.93799999999999</v>
      </c>
      <c r="W835" s="269">
        <v>385.101</v>
      </c>
      <c r="X835" s="269">
        <v>384.44099999999997</v>
      </c>
      <c r="Y835" s="269">
        <v>385.42099999999999</v>
      </c>
      <c r="Z835" s="269">
        <v>382.23599999999999</v>
      </c>
      <c r="AA835" s="269">
        <v>384.95800000000003</v>
      </c>
      <c r="AB835" s="269">
        <v>385.16300000000001</v>
      </c>
      <c r="AC835" s="269">
        <v>391.22800000000001</v>
      </c>
      <c r="AD835" s="269">
        <v>395.90800000000002</v>
      </c>
      <c r="AE835" s="269">
        <v>405.54350499999998</v>
      </c>
      <c r="AF835" s="269">
        <v>404.58499999999998</v>
      </c>
      <c r="AG835" s="269">
        <v>393.76499999999999</v>
      </c>
      <c r="AH835" s="269">
        <v>393.46600000000001</v>
      </c>
      <c r="AI835" s="269">
        <v>395.06700000000001</v>
      </c>
      <c r="AJ835" s="269">
        <v>404.39600000000002</v>
      </c>
      <c r="AK835" s="269">
        <v>414.387</v>
      </c>
      <c r="AL835" s="269">
        <v>413.97</v>
      </c>
      <c r="AM835" s="270"/>
      <c r="AN835" s="270"/>
      <c r="AO835" s="270"/>
      <c r="AP835" s="270"/>
      <c r="AQ835" s="46" t="s">
        <v>798</v>
      </c>
      <c r="AR835" s="46" t="s">
        <v>38</v>
      </c>
      <c r="AS835" s="267"/>
      <c r="AT835" s="267"/>
    </row>
    <row r="836" spans="1:81" ht="9.9499999999999993" customHeight="1">
      <c r="A836" s="48">
        <v>829</v>
      </c>
      <c r="B836" s="267" t="s">
        <v>38</v>
      </c>
      <c r="C836" s="267" t="s">
        <v>799</v>
      </c>
      <c r="D836" s="316">
        <v>29.687999999999999</v>
      </c>
      <c r="E836" s="316">
        <v>31.032</v>
      </c>
      <c r="F836" s="316">
        <v>30.106000000000002</v>
      </c>
      <c r="G836" s="316">
        <v>30.626999999999999</v>
      </c>
      <c r="H836" s="316">
        <v>33.499000000000002</v>
      </c>
      <c r="I836" s="316">
        <v>33.119</v>
      </c>
      <c r="J836" s="316">
        <v>35.323999999999998</v>
      </c>
      <c r="K836" s="316">
        <v>38.534999999999997</v>
      </c>
      <c r="L836" s="316">
        <v>41.101999999999997</v>
      </c>
      <c r="M836" s="317">
        <v>47.140999999999998</v>
      </c>
      <c r="N836" s="278">
        <v>51.622999999999998</v>
      </c>
      <c r="O836" s="318">
        <v>55.348999999999997</v>
      </c>
      <c r="P836" s="271">
        <v>56.68</v>
      </c>
      <c r="Q836" s="271">
        <v>57.118000000000002</v>
      </c>
      <c r="R836" s="271">
        <v>61.289000000000001</v>
      </c>
      <c r="S836" s="271">
        <v>65.012</v>
      </c>
      <c r="T836" s="271">
        <v>69.049000000000007</v>
      </c>
      <c r="U836" s="271">
        <v>73.242999999999995</v>
      </c>
      <c r="V836" s="271">
        <v>75.988</v>
      </c>
      <c r="W836" s="271">
        <v>79.347999999999999</v>
      </c>
      <c r="X836" s="271">
        <v>79.697999999999993</v>
      </c>
      <c r="Y836" s="271">
        <v>81.459000000000003</v>
      </c>
      <c r="Z836" s="271">
        <v>83.948999999999998</v>
      </c>
      <c r="AA836" s="271">
        <v>83.311000000000007</v>
      </c>
      <c r="AB836" s="271">
        <v>81.786000000000001</v>
      </c>
      <c r="AC836" s="271">
        <v>83.22</v>
      </c>
      <c r="AD836" s="271">
        <v>85.745999999999995</v>
      </c>
      <c r="AE836" s="271">
        <v>84.326999999999998</v>
      </c>
      <c r="AF836" s="271">
        <v>80.930999999999997</v>
      </c>
      <c r="AG836" s="271">
        <v>75.203000000000003</v>
      </c>
      <c r="AH836" s="271">
        <v>73.75</v>
      </c>
      <c r="AI836" s="271">
        <v>71.165000000000006</v>
      </c>
      <c r="AJ836" s="271">
        <v>77.917000000000002</v>
      </c>
      <c r="AK836" s="271">
        <v>84.144000000000005</v>
      </c>
      <c r="AL836" s="271">
        <v>86.763000000000005</v>
      </c>
      <c r="AM836" s="316"/>
      <c r="AN836" s="316"/>
      <c r="AO836" s="316"/>
      <c r="AP836" s="316"/>
      <c r="AQ836" s="46" t="s">
        <v>799</v>
      </c>
      <c r="AR836" s="46" t="s">
        <v>38</v>
      </c>
      <c r="AS836" s="267"/>
      <c r="AT836" s="267"/>
    </row>
    <row r="837" spans="1:81" ht="9.9499999999999993" customHeight="1">
      <c r="A837" s="48">
        <v>830</v>
      </c>
      <c r="B837" s="267" t="s">
        <v>38</v>
      </c>
      <c r="C837" s="267" t="s">
        <v>800</v>
      </c>
      <c r="D837" s="319">
        <v>6.1319999999999997</v>
      </c>
      <c r="E837" s="319">
        <v>6.0439999999999996</v>
      </c>
      <c r="F837" s="319">
        <v>5.859</v>
      </c>
      <c r="G837" s="319">
        <v>5.7220000000000004</v>
      </c>
      <c r="H837" s="319">
        <v>5.78</v>
      </c>
      <c r="I837" s="319">
        <v>5.7519999999999998</v>
      </c>
      <c r="J837" s="319">
        <v>5.6840000000000002</v>
      </c>
      <c r="K837" s="319">
        <v>6.242</v>
      </c>
      <c r="L837" s="319">
        <v>5.7110000000000003</v>
      </c>
      <c r="M837" s="320">
        <v>5.9619999999999997</v>
      </c>
      <c r="N837" s="279">
        <v>6.2750000000000004</v>
      </c>
      <c r="O837" s="321">
        <v>6.1950000000000003</v>
      </c>
      <c r="P837" s="274">
        <v>6.0970000000000004</v>
      </c>
      <c r="Q837" s="274">
        <v>6.0609999999999999</v>
      </c>
      <c r="R837" s="274">
        <v>5.9459999999999997</v>
      </c>
      <c r="S837" s="274">
        <v>5.6369999999999996</v>
      </c>
      <c r="T837" s="274">
        <v>5.6340000000000003</v>
      </c>
      <c r="U837" s="274">
        <v>5.351</v>
      </c>
      <c r="V837" s="274">
        <v>4.62</v>
      </c>
      <c r="W837" s="274">
        <v>4.4790000000000001</v>
      </c>
      <c r="X837" s="274">
        <v>4.3040000000000003</v>
      </c>
      <c r="Y837" s="274">
        <v>4.0060000000000002</v>
      </c>
      <c r="Z837" s="274">
        <v>3.8929999999999998</v>
      </c>
      <c r="AA837" s="274">
        <v>4.024</v>
      </c>
      <c r="AB837" s="274">
        <v>3.8690000000000002</v>
      </c>
      <c r="AC837" s="274">
        <v>4.0250000000000004</v>
      </c>
      <c r="AD837" s="274">
        <v>3.7829999999999999</v>
      </c>
      <c r="AE837" s="274">
        <v>3.8340000000000001</v>
      </c>
      <c r="AF837" s="274">
        <v>3.51</v>
      </c>
      <c r="AG837" s="274">
        <v>3.073</v>
      </c>
      <c r="AH837" s="274">
        <v>3.004</v>
      </c>
      <c r="AI837" s="274">
        <v>3.0470000000000002</v>
      </c>
      <c r="AJ837" s="274">
        <v>3.0920000000000001</v>
      </c>
      <c r="AK837" s="274">
        <v>3.2650000000000001</v>
      </c>
      <c r="AL837" s="274" t="s">
        <v>609</v>
      </c>
      <c r="AM837" s="319"/>
      <c r="AN837" s="319"/>
      <c r="AO837" s="319"/>
      <c r="AP837" s="319"/>
      <c r="AQ837" s="46" t="s">
        <v>800</v>
      </c>
      <c r="AR837" s="46" t="s">
        <v>38</v>
      </c>
      <c r="AS837" s="267"/>
      <c r="AT837" s="267"/>
    </row>
    <row r="838" spans="1:81" ht="9.9499999999999993" customHeight="1">
      <c r="A838" s="48">
        <v>831</v>
      </c>
      <c r="B838" s="312" t="s">
        <v>38</v>
      </c>
      <c r="C838" s="312" t="s">
        <v>794</v>
      </c>
      <c r="D838" s="307">
        <f t="shared" ref="D838:R838" si="262">SUM(D834:D837)</f>
        <v>782.03099999999995</v>
      </c>
      <c r="E838" s="307">
        <f t="shared" si="262"/>
        <v>790.35899999999992</v>
      </c>
      <c r="F838" s="307">
        <f t="shared" si="262"/>
        <v>804.36700000000008</v>
      </c>
      <c r="G838" s="307">
        <f t="shared" si="262"/>
        <v>821.96599999999989</v>
      </c>
      <c r="H838" s="307">
        <f t="shared" si="262"/>
        <v>832.10899999999992</v>
      </c>
      <c r="I838" s="307">
        <f t="shared" si="262"/>
        <v>858.23199999999997</v>
      </c>
      <c r="J838" s="307">
        <f t="shared" si="262"/>
        <v>875.59299999999996</v>
      </c>
      <c r="K838" s="307">
        <f t="shared" si="262"/>
        <v>1107.9839999999999</v>
      </c>
      <c r="L838" s="307">
        <f t="shared" si="262"/>
        <v>1190.6420000000001</v>
      </c>
      <c r="M838" s="310">
        <f t="shared" si="262"/>
        <v>1267.0440000000001</v>
      </c>
      <c r="N838" s="277">
        <f t="shared" si="262"/>
        <v>1298.4360000000001</v>
      </c>
      <c r="O838" s="314">
        <f t="shared" si="262"/>
        <v>1330.9639999999999</v>
      </c>
      <c r="P838" s="307">
        <f t="shared" si="262"/>
        <v>1353.3140000000001</v>
      </c>
      <c r="Q838" s="307">
        <f t="shared" si="262"/>
        <v>1355.7789999999998</v>
      </c>
      <c r="R838" s="307">
        <f t="shared" si="262"/>
        <v>1360.318</v>
      </c>
      <c r="S838" s="307">
        <f>SUM(S834:S837)</f>
        <v>1388.1239999999998</v>
      </c>
      <c r="T838" s="307">
        <f t="shared" ref="T838:AL838" si="263">SUM(T834:T837)</f>
        <v>1408.56</v>
      </c>
      <c r="U838" s="307">
        <f t="shared" si="263"/>
        <v>1418.8050000000001</v>
      </c>
      <c r="V838" s="307">
        <f t="shared" si="263"/>
        <v>1424.3529999999998</v>
      </c>
      <c r="W838" s="307">
        <f t="shared" si="263"/>
        <v>1424.491</v>
      </c>
      <c r="X838" s="307">
        <f t="shared" si="263"/>
        <v>1419.6960000000001</v>
      </c>
      <c r="Y838" s="307">
        <f t="shared" si="263"/>
        <v>1425.1780000000001</v>
      </c>
      <c r="Z838" s="307">
        <f t="shared" si="263"/>
        <v>1425.491</v>
      </c>
      <c r="AA838" s="307">
        <f t="shared" si="263"/>
        <v>1426.4789999999998</v>
      </c>
      <c r="AB838" s="307">
        <f t="shared" si="263"/>
        <v>1418.3810000000001</v>
      </c>
      <c r="AC838" s="307">
        <f t="shared" si="263"/>
        <v>562.73900000000003</v>
      </c>
      <c r="AD838" s="307">
        <f t="shared" si="263"/>
        <v>569.51200000000006</v>
      </c>
      <c r="AE838" s="307">
        <f t="shared" si="263"/>
        <v>576.78650499999992</v>
      </c>
      <c r="AF838" s="307">
        <f t="shared" si="263"/>
        <v>572.85699999999997</v>
      </c>
      <c r="AG838" s="307">
        <f t="shared" si="263"/>
        <v>553.40099999999995</v>
      </c>
      <c r="AH838" s="307">
        <f t="shared" si="263"/>
        <v>547.89700000000005</v>
      </c>
      <c r="AI838" s="307">
        <f t="shared" si="263"/>
        <v>543.19500000000005</v>
      </c>
      <c r="AJ838" s="307">
        <f t="shared" si="263"/>
        <v>561.07299999999998</v>
      </c>
      <c r="AK838" s="307">
        <f t="shared" si="263"/>
        <v>576.36699999999996</v>
      </c>
      <c r="AL838" s="307">
        <f t="shared" si="263"/>
        <v>573.31200000000001</v>
      </c>
      <c r="AM838" s="315"/>
      <c r="AN838" s="315"/>
      <c r="AO838" s="315"/>
      <c r="AP838" s="315"/>
      <c r="AQ838" s="126" t="s">
        <v>794</v>
      </c>
      <c r="AR838" s="126" t="s">
        <v>38</v>
      </c>
      <c r="AS838" s="368" t="s">
        <v>776</v>
      </c>
      <c r="AT838" s="312"/>
    </row>
    <row r="839" spans="1:81" ht="9.9499999999999993" customHeight="1">
      <c r="A839" s="48">
        <v>832</v>
      </c>
      <c r="B839" s="267" t="s">
        <v>38</v>
      </c>
      <c r="C839" s="267" t="s">
        <v>846</v>
      </c>
      <c r="D839" s="20"/>
      <c r="E839" s="20"/>
      <c r="F839" s="20"/>
      <c r="G839" s="20"/>
      <c r="H839" s="20"/>
      <c r="I839" s="20"/>
      <c r="J839" s="20"/>
      <c r="K839" s="20"/>
      <c r="L839" s="20"/>
      <c r="M839" s="300"/>
      <c r="N839" s="301">
        <v>188.58600000000001</v>
      </c>
      <c r="O839" s="302"/>
      <c r="P839" s="20"/>
      <c r="Q839" s="20"/>
      <c r="R839" s="20"/>
      <c r="S839" s="20">
        <v>202.482</v>
      </c>
      <c r="T839" s="20">
        <v>209.929</v>
      </c>
      <c r="U839" s="20">
        <v>210.226</v>
      </c>
      <c r="V839" s="20">
        <v>206.25</v>
      </c>
      <c r="W839" s="20">
        <v>210.572</v>
      </c>
      <c r="X839" s="20">
        <v>214.19</v>
      </c>
      <c r="Y839" s="20">
        <v>213.95400000000001</v>
      </c>
      <c r="Z839" s="20">
        <v>213.19</v>
      </c>
      <c r="AA839" s="20">
        <v>219.643</v>
      </c>
      <c r="AB839" s="20">
        <v>223.52500000000001</v>
      </c>
      <c r="AC839" s="20">
        <v>228.351</v>
      </c>
      <c r="AD839" s="20">
        <v>239.363</v>
      </c>
      <c r="AE839" s="20">
        <v>241.75800000000001</v>
      </c>
      <c r="AF839" s="20">
        <v>236.32400000000001</v>
      </c>
      <c r="AG839" s="20">
        <v>228.29300000000001</v>
      </c>
      <c r="AH839" s="20">
        <v>247.67599999999999</v>
      </c>
      <c r="AI839" s="20">
        <v>235.374</v>
      </c>
      <c r="AJ839" s="20">
        <v>211.44399999999999</v>
      </c>
      <c r="AK839" s="20">
        <v>215.66300000000001</v>
      </c>
      <c r="AL839" s="20">
        <v>211.77199999999999</v>
      </c>
      <c r="AM839" s="270"/>
      <c r="AN839" s="270"/>
      <c r="AO839" s="270"/>
      <c r="AP839" s="270"/>
      <c r="AQ839" s="46" t="s">
        <v>846</v>
      </c>
      <c r="AR839" s="46" t="s">
        <v>38</v>
      </c>
      <c r="AS839" s="267"/>
      <c r="AT839" s="267"/>
    </row>
    <row r="840" spans="1:81" ht="9.9499999999999993" customHeight="1">
      <c r="A840" s="48">
        <v>833</v>
      </c>
      <c r="B840" s="267" t="s">
        <v>38</v>
      </c>
      <c r="C840" s="267" t="s">
        <v>847</v>
      </c>
      <c r="D840" s="299"/>
      <c r="E840" s="299"/>
      <c r="F840" s="299"/>
      <c r="G840" s="299"/>
      <c r="H840" s="299"/>
      <c r="I840" s="299"/>
      <c r="J840" s="299"/>
      <c r="K840" s="299"/>
      <c r="L840" s="299"/>
      <c r="M840" s="300"/>
      <c r="N840" s="301">
        <v>85.658000000000015</v>
      </c>
      <c r="O840" s="302"/>
      <c r="P840" s="299"/>
      <c r="Q840" s="299"/>
      <c r="R840" s="299"/>
      <c r="S840" s="299">
        <v>92.166000000000025</v>
      </c>
      <c r="T840" s="299">
        <v>95.580999999999989</v>
      </c>
      <c r="U840" s="299">
        <v>96.036999999999978</v>
      </c>
      <c r="V840" s="299">
        <v>94.420000000000016</v>
      </c>
      <c r="W840" s="299">
        <v>96.576999999999998</v>
      </c>
      <c r="X840" s="299">
        <v>98.927999999999997</v>
      </c>
      <c r="Y840" s="299">
        <v>99.117999999999995</v>
      </c>
      <c r="Z840" s="299">
        <v>98.838000000000022</v>
      </c>
      <c r="AA840" s="299">
        <v>102.21900000000002</v>
      </c>
      <c r="AB840" s="299">
        <v>104.107</v>
      </c>
      <c r="AC840" s="299">
        <v>105.173</v>
      </c>
      <c r="AD840" s="299">
        <v>105.67200000000003</v>
      </c>
      <c r="AE840" s="299">
        <v>111.56199999999998</v>
      </c>
      <c r="AF840" s="299">
        <v>108.61500000000001</v>
      </c>
      <c r="AG840" s="299">
        <v>104.88799999999998</v>
      </c>
      <c r="AH840" s="299"/>
      <c r="AI840" s="299"/>
      <c r="AJ840" s="299"/>
      <c r="AK840" s="299"/>
      <c r="AL840" s="299"/>
      <c r="AM840" s="270"/>
      <c r="AN840" s="270"/>
      <c r="AO840" s="270"/>
      <c r="AP840" s="270"/>
      <c r="AQ840" s="311" t="s">
        <v>847</v>
      </c>
      <c r="AR840" s="311" t="s">
        <v>38</v>
      </c>
      <c r="AS840" s="267"/>
      <c r="AT840" s="267"/>
    </row>
    <row r="841" spans="1:81" ht="9.9499999999999993" customHeight="1">
      <c r="A841" s="48">
        <v>834</v>
      </c>
      <c r="B841" s="312" t="s">
        <v>38</v>
      </c>
      <c r="C841" s="312" t="s">
        <v>802</v>
      </c>
      <c r="D841" s="304">
        <v>178.90100000000001</v>
      </c>
      <c r="E841" s="304">
        <v>181.309</v>
      </c>
      <c r="F841" s="304">
        <v>187.71899999999999</v>
      </c>
      <c r="G841" s="304">
        <v>193.52699999999999</v>
      </c>
      <c r="H841" s="304">
        <v>200.81299999999999</v>
      </c>
      <c r="I841" s="304">
        <v>205.941</v>
      </c>
      <c r="J841" s="304">
        <v>216.11500000000001</v>
      </c>
      <c r="K841" s="304">
        <v>226.42500000000001</v>
      </c>
      <c r="L841" s="304">
        <v>246.08799999999999</v>
      </c>
      <c r="M841" s="305">
        <v>262.85700000000003</v>
      </c>
      <c r="N841" s="301">
        <v>274.24400000000003</v>
      </c>
      <c r="O841" s="306">
        <v>283.77600000000001</v>
      </c>
      <c r="P841" s="304">
        <v>281.59899999999999</v>
      </c>
      <c r="Q841" s="304">
        <v>275.88499999999999</v>
      </c>
      <c r="R841" s="304">
        <v>280.58699999999999</v>
      </c>
      <c r="S841" s="304">
        <v>294.64800000000002</v>
      </c>
      <c r="T841" s="304">
        <v>305.51</v>
      </c>
      <c r="U841" s="304">
        <v>306.26299999999998</v>
      </c>
      <c r="V841" s="304">
        <v>300.67</v>
      </c>
      <c r="W841" s="304">
        <v>307.149</v>
      </c>
      <c r="X841" s="304">
        <v>313.11799999999999</v>
      </c>
      <c r="Y841" s="304">
        <v>313.072</v>
      </c>
      <c r="Z841" s="304">
        <v>312.02800000000002</v>
      </c>
      <c r="AA841" s="304">
        <v>321.86200000000002</v>
      </c>
      <c r="AB841" s="304">
        <v>327.63200000000001</v>
      </c>
      <c r="AC841" s="304">
        <v>333.524</v>
      </c>
      <c r="AD841" s="304">
        <v>345.03500000000003</v>
      </c>
      <c r="AE841" s="304">
        <v>353.32</v>
      </c>
      <c r="AF841" s="304">
        <v>344.93900000000002</v>
      </c>
      <c r="AG841" s="304">
        <v>333.18099999999998</v>
      </c>
      <c r="AH841" s="304"/>
      <c r="AI841" s="304"/>
      <c r="AJ841" s="304"/>
      <c r="AK841" s="304"/>
      <c r="AL841" s="304"/>
      <c r="AM841" s="315"/>
      <c r="AN841" s="315"/>
      <c r="AO841" s="315"/>
      <c r="AP841" s="315"/>
      <c r="AQ841" s="331" t="s">
        <v>802</v>
      </c>
      <c r="AR841" s="331" t="s">
        <v>38</v>
      </c>
      <c r="AS841" s="312"/>
      <c r="AT841" s="312"/>
    </row>
    <row r="842" spans="1:81" ht="9.9499999999999993" customHeight="1">
      <c r="A842" s="48">
        <v>835</v>
      </c>
      <c r="B842" s="267" t="s">
        <v>38</v>
      </c>
      <c r="C842" s="267" t="s">
        <v>803</v>
      </c>
      <c r="D842" s="19">
        <v>37.427999999999997</v>
      </c>
      <c r="E842" s="19">
        <v>33.805999999999997</v>
      </c>
      <c r="F842" s="19">
        <v>30.596</v>
      </c>
      <c r="G842" s="19">
        <v>27.373000000000001</v>
      </c>
      <c r="H842" s="19">
        <v>22.998000000000001</v>
      </c>
      <c r="I842" s="19">
        <v>21.919</v>
      </c>
      <c r="J842" s="19">
        <v>20.446000000000002</v>
      </c>
      <c r="K842" s="19">
        <v>20.474</v>
      </c>
      <c r="L842" s="19">
        <v>23.478000000000002</v>
      </c>
      <c r="M842" s="355">
        <v>25.135999999999999</v>
      </c>
      <c r="N842" s="356">
        <v>27.196000000000002</v>
      </c>
      <c r="O842" s="357">
        <v>27.157</v>
      </c>
      <c r="P842" s="19">
        <v>26.667999999999999</v>
      </c>
      <c r="Q842" s="19">
        <v>25.433</v>
      </c>
      <c r="R842" s="19">
        <v>24.492999999999999</v>
      </c>
      <c r="S842" s="19">
        <v>25.100999999999999</v>
      </c>
      <c r="T842" s="19">
        <v>24.968</v>
      </c>
      <c r="U842" s="19">
        <v>24.617999999999999</v>
      </c>
      <c r="V842" s="19">
        <v>22.92</v>
      </c>
      <c r="W842" s="19">
        <v>22.541</v>
      </c>
      <c r="X842" s="19">
        <v>22.135999999999999</v>
      </c>
      <c r="Y842" s="19">
        <v>22.193000000000001</v>
      </c>
      <c r="Z842" s="19">
        <v>22.131</v>
      </c>
      <c r="AA842" s="19">
        <v>22.794</v>
      </c>
      <c r="AB842" s="19">
        <v>22.475999999999999</v>
      </c>
      <c r="AC842" s="19">
        <v>22.812999999999999</v>
      </c>
      <c r="AD842" s="19">
        <v>23.192</v>
      </c>
      <c r="AE842" s="19">
        <v>23.334</v>
      </c>
      <c r="AF842" s="19">
        <v>22.256</v>
      </c>
      <c r="AG842" s="19">
        <v>20.562000000000001</v>
      </c>
      <c r="AH842" s="19">
        <v>20.398</v>
      </c>
      <c r="AI842" s="19">
        <v>19.998000000000001</v>
      </c>
      <c r="AJ842" s="19">
        <v>20.471</v>
      </c>
      <c r="AK842" s="19">
        <v>21.071000000000002</v>
      </c>
      <c r="AL842" s="19">
        <v>21.029</v>
      </c>
      <c r="AM842" s="270"/>
      <c r="AN842" s="270"/>
      <c r="AO842" s="270"/>
      <c r="AP842" s="270"/>
      <c r="AQ842" s="46" t="s">
        <v>803</v>
      </c>
      <c r="AR842" s="46" t="s">
        <v>38</v>
      </c>
      <c r="AS842" s="267"/>
      <c r="AT842" s="267"/>
    </row>
    <row r="843" spans="1:81" ht="9.9499999999999993" customHeight="1">
      <c r="A843" s="48">
        <v>836</v>
      </c>
      <c r="B843" s="267" t="s">
        <v>38</v>
      </c>
      <c r="C843" s="267" t="s">
        <v>804</v>
      </c>
      <c r="D843" s="20">
        <v>222.173</v>
      </c>
      <c r="E843" s="20">
        <v>211.76300000000001</v>
      </c>
      <c r="F843" s="20">
        <v>198.05199999999999</v>
      </c>
      <c r="G843" s="20">
        <v>200.74799999999999</v>
      </c>
      <c r="H843" s="20">
        <v>210.107</v>
      </c>
      <c r="I843" s="20">
        <v>205.81800000000001</v>
      </c>
      <c r="J843" s="20">
        <v>197.953</v>
      </c>
      <c r="K843" s="20">
        <v>201.386</v>
      </c>
      <c r="L843" s="20">
        <v>212.62799999999999</v>
      </c>
      <c r="M843" s="300">
        <v>220.06299999999999</v>
      </c>
      <c r="N843" s="301">
        <v>244.54599999999999</v>
      </c>
      <c r="O843" s="302">
        <v>248.203</v>
      </c>
      <c r="P843" s="20">
        <v>248.00200000000001</v>
      </c>
      <c r="Q843" s="20">
        <v>233.52600000000001</v>
      </c>
      <c r="R843" s="20">
        <v>238.54</v>
      </c>
      <c r="S843" s="20">
        <v>238.33</v>
      </c>
      <c r="T843" s="20">
        <v>241.756</v>
      </c>
      <c r="U843" s="20">
        <v>237.018</v>
      </c>
      <c r="V843" s="20">
        <v>226.98</v>
      </c>
      <c r="W843" s="20">
        <v>229.43199999999999</v>
      </c>
      <c r="X843" s="20">
        <v>241.67099999999999</v>
      </c>
      <c r="Y843" s="20">
        <v>244.45099999999999</v>
      </c>
      <c r="Z843" s="20">
        <v>235.58199999999999</v>
      </c>
      <c r="AA843" s="20">
        <v>218.191</v>
      </c>
      <c r="AB843" s="20">
        <v>218.833</v>
      </c>
      <c r="AC843" s="20">
        <v>211.57599999999999</v>
      </c>
      <c r="AD843" s="20">
        <v>207.84899999999999</v>
      </c>
      <c r="AE843" s="20">
        <v>202.96199999999999</v>
      </c>
      <c r="AF843" s="20">
        <v>187.85900000000001</v>
      </c>
      <c r="AG843" s="20">
        <v>167.315</v>
      </c>
      <c r="AH843" s="20">
        <v>179.898</v>
      </c>
      <c r="AI843" s="20">
        <v>174.9</v>
      </c>
      <c r="AJ843" s="20">
        <v>177.791</v>
      </c>
      <c r="AK843" s="20">
        <v>184.86</v>
      </c>
      <c r="AL843" s="20">
        <v>183.12</v>
      </c>
      <c r="AM843" s="270"/>
      <c r="AN843" s="270"/>
      <c r="AO843" s="270"/>
      <c r="AP843" s="270"/>
      <c r="AQ843" s="46" t="s">
        <v>804</v>
      </c>
      <c r="AR843" s="46" t="s">
        <v>38</v>
      </c>
      <c r="AS843" s="267"/>
      <c r="AT843" s="267"/>
    </row>
    <row r="844" spans="1:81" ht="9.9499999999999993" customHeight="1">
      <c r="A844" s="48">
        <v>837</v>
      </c>
      <c r="B844" s="267" t="s">
        <v>38</v>
      </c>
      <c r="C844" s="267" t="s">
        <v>805</v>
      </c>
      <c r="D844" s="288">
        <v>0.28999999999999998</v>
      </c>
      <c r="E844" s="288">
        <v>0.32700000000000001</v>
      </c>
      <c r="F844" s="288">
        <v>0.36</v>
      </c>
      <c r="G844" s="288">
        <v>0.4</v>
      </c>
      <c r="H844" s="288">
        <v>0.44600000000000001</v>
      </c>
      <c r="I844" s="288">
        <v>0.48199999999999998</v>
      </c>
      <c r="J844" s="288">
        <v>0.54500000000000004</v>
      </c>
      <c r="K844" s="288">
        <v>0.63400000000000001</v>
      </c>
      <c r="L844" s="288">
        <v>0.68300000000000005</v>
      </c>
      <c r="M844" s="358">
        <v>0.753</v>
      </c>
      <c r="N844" s="363">
        <v>0.79900000000000004</v>
      </c>
      <c r="O844" s="359">
        <v>0.81200000000000006</v>
      </c>
      <c r="P844" s="288">
        <v>0.80400000000000005</v>
      </c>
      <c r="Q844" s="288">
        <v>0.81699999999999995</v>
      </c>
      <c r="R844" s="288">
        <v>0.871</v>
      </c>
      <c r="S844" s="288">
        <v>0.92400000000000004</v>
      </c>
      <c r="T844" s="288">
        <v>0.96299999999999997</v>
      </c>
      <c r="U844" s="288">
        <v>0.98099999999999998</v>
      </c>
      <c r="V844" s="288">
        <v>0.98499999999999999</v>
      </c>
      <c r="W844" s="288">
        <v>1.0389999999999999</v>
      </c>
      <c r="X844" s="288">
        <v>1.075</v>
      </c>
      <c r="Y844" s="288">
        <v>0.99399999999999999</v>
      </c>
      <c r="Z844" s="288">
        <v>0.99099999999999999</v>
      </c>
      <c r="AA844" s="288">
        <v>1.0269999999999999</v>
      </c>
      <c r="AB844" s="288">
        <v>1.0589999999999999</v>
      </c>
      <c r="AC844" s="288">
        <v>1.0760000000000001</v>
      </c>
      <c r="AD844" s="288">
        <v>1.095</v>
      </c>
      <c r="AE844" s="288">
        <v>1.1459999999999999</v>
      </c>
      <c r="AF844" s="288">
        <v>1.08</v>
      </c>
      <c r="AG844" s="288">
        <v>1.044</v>
      </c>
      <c r="AH844" s="288">
        <v>1.0329999999999999</v>
      </c>
      <c r="AI844" s="288">
        <v>0.99299999999999999</v>
      </c>
      <c r="AJ844" s="288">
        <v>1.018</v>
      </c>
      <c r="AK844" s="288">
        <v>1.1000000000000001</v>
      </c>
      <c r="AL844" s="288">
        <v>1.125</v>
      </c>
      <c r="AM844" s="270"/>
      <c r="AN844" s="270"/>
      <c r="AO844" s="270"/>
      <c r="AP844" s="270"/>
      <c r="AQ844" s="46" t="s">
        <v>805</v>
      </c>
      <c r="AR844" s="46" t="s">
        <v>38</v>
      </c>
      <c r="AS844" s="267"/>
      <c r="AT844" s="267"/>
    </row>
    <row r="845" spans="1:81" ht="9.9499999999999993" customHeight="1">
      <c r="A845" s="48">
        <v>838</v>
      </c>
      <c r="B845" s="312" t="s">
        <v>38</v>
      </c>
      <c r="C845" s="312" t="s">
        <v>801</v>
      </c>
      <c r="D845" s="312">
        <f t="shared" ref="D845:R845" si="264">SUM(D841:D844)</f>
        <v>438.79200000000003</v>
      </c>
      <c r="E845" s="312">
        <f t="shared" si="264"/>
        <v>427.20500000000004</v>
      </c>
      <c r="F845" s="312">
        <f t="shared" si="264"/>
        <v>416.72699999999998</v>
      </c>
      <c r="G845" s="312">
        <f t="shared" si="264"/>
        <v>422.04799999999994</v>
      </c>
      <c r="H845" s="312">
        <f t="shared" si="264"/>
        <v>434.36400000000003</v>
      </c>
      <c r="I845" s="312">
        <f t="shared" si="264"/>
        <v>434.16</v>
      </c>
      <c r="J845" s="312">
        <f t="shared" si="264"/>
        <v>435.05900000000003</v>
      </c>
      <c r="K845" s="312">
        <f t="shared" si="264"/>
        <v>448.91899999999998</v>
      </c>
      <c r="L845" s="312">
        <f t="shared" si="264"/>
        <v>482.87699999999995</v>
      </c>
      <c r="M845" s="313">
        <f t="shared" si="264"/>
        <v>508.80900000000003</v>
      </c>
      <c r="N845" s="277">
        <f t="shared" si="264"/>
        <v>546.78500000000008</v>
      </c>
      <c r="O845" s="314">
        <f t="shared" si="264"/>
        <v>559.94799999999998</v>
      </c>
      <c r="P845" s="307">
        <f t="shared" si="264"/>
        <v>557.07299999999998</v>
      </c>
      <c r="Q845" s="307">
        <f t="shared" si="264"/>
        <v>535.66100000000006</v>
      </c>
      <c r="R845" s="307">
        <f t="shared" si="264"/>
        <v>544.49099999999999</v>
      </c>
      <c r="S845" s="315">
        <f>SUM(S841:S844)</f>
        <v>559.00300000000004</v>
      </c>
      <c r="T845" s="315">
        <f t="shared" ref="T845:AL845" si="265">SUM(T841:T844)</f>
        <v>573.197</v>
      </c>
      <c r="U845" s="315">
        <f t="shared" si="265"/>
        <v>568.88</v>
      </c>
      <c r="V845" s="315">
        <f t="shared" si="265"/>
        <v>551.55500000000006</v>
      </c>
      <c r="W845" s="315">
        <f t="shared" si="265"/>
        <v>560.16099999999994</v>
      </c>
      <c r="X845" s="315">
        <f t="shared" si="265"/>
        <v>578</v>
      </c>
      <c r="Y845" s="315">
        <f t="shared" si="265"/>
        <v>580.71</v>
      </c>
      <c r="Z845" s="315">
        <f t="shared" si="265"/>
        <v>570.73199999999997</v>
      </c>
      <c r="AA845" s="315">
        <f t="shared" si="265"/>
        <v>563.87400000000002</v>
      </c>
      <c r="AB845" s="315">
        <f t="shared" si="265"/>
        <v>570</v>
      </c>
      <c r="AC845" s="315">
        <f t="shared" si="265"/>
        <v>568.98900000000003</v>
      </c>
      <c r="AD845" s="315">
        <f t="shared" si="265"/>
        <v>577.17100000000005</v>
      </c>
      <c r="AE845" s="315">
        <f t="shared" si="265"/>
        <v>580.76199999999994</v>
      </c>
      <c r="AF845" s="315">
        <f t="shared" si="265"/>
        <v>556.13400000000013</v>
      </c>
      <c r="AG845" s="315">
        <f t="shared" si="265"/>
        <v>522.10199999999998</v>
      </c>
      <c r="AH845" s="315">
        <f t="shared" si="265"/>
        <v>201.32899999999998</v>
      </c>
      <c r="AI845" s="315">
        <f t="shared" si="265"/>
        <v>195.89099999999999</v>
      </c>
      <c r="AJ845" s="315">
        <f t="shared" si="265"/>
        <v>199.28</v>
      </c>
      <c r="AK845" s="315">
        <f t="shared" si="265"/>
        <v>207.03100000000001</v>
      </c>
      <c r="AL845" s="315">
        <f t="shared" si="265"/>
        <v>205.274</v>
      </c>
      <c r="AM845" s="315"/>
      <c r="AN845" s="315"/>
      <c r="AO845" s="315"/>
      <c r="AP845" s="315"/>
      <c r="AQ845" s="126" t="s">
        <v>801</v>
      </c>
      <c r="AR845" s="126" t="s">
        <v>38</v>
      </c>
      <c r="AS845" s="368" t="s">
        <v>776</v>
      </c>
      <c r="AT845" s="312"/>
    </row>
    <row r="846" spans="1:81" ht="9.9499999999999993" customHeight="1">
      <c r="A846" s="48">
        <v>839</v>
      </c>
      <c r="B846" s="32"/>
      <c r="C846" s="32"/>
      <c r="D846" s="17"/>
      <c r="E846" s="59"/>
      <c r="F846" s="17"/>
      <c r="G846" s="111"/>
      <c r="H846" s="17"/>
      <c r="I846" s="17"/>
      <c r="J846" s="17"/>
      <c r="K846" s="17"/>
      <c r="L846" s="17"/>
      <c r="M846" s="342"/>
      <c r="N846" s="343"/>
      <c r="O846" s="344"/>
      <c r="P846" s="17"/>
      <c r="Q846" s="17"/>
      <c r="R846" s="17"/>
      <c r="S846" s="3"/>
      <c r="T846" s="3"/>
      <c r="U846" s="3"/>
      <c r="V846" s="2"/>
      <c r="W846" s="2"/>
      <c r="X846" s="2"/>
      <c r="Y846" s="2"/>
      <c r="Z846" s="2"/>
      <c r="AA846" s="3"/>
      <c r="AB846" s="10"/>
      <c r="AC846" s="3"/>
      <c r="AD846" s="3"/>
      <c r="AE846" s="3"/>
      <c r="AF846" s="3"/>
      <c r="AG846" s="3"/>
      <c r="AH846" s="3"/>
      <c r="AI846" s="3"/>
      <c r="AJ846" s="3"/>
      <c r="AK846" s="3"/>
      <c r="AL846" s="3"/>
      <c r="AM846" s="3"/>
      <c r="AN846" s="3"/>
      <c r="AO846" s="3"/>
      <c r="AP846" s="3"/>
      <c r="AQ846" s="46"/>
      <c r="AR846" s="46"/>
      <c r="AS846" s="78"/>
      <c r="AT846" s="78"/>
      <c r="BC846" s="5"/>
      <c r="BD846" s="5"/>
      <c r="BE846" s="134"/>
      <c r="BG846" s="134"/>
      <c r="BK846" s="134"/>
      <c r="BT846" s="4"/>
      <c r="BU846" s="4"/>
      <c r="BV846" s="4"/>
      <c r="BW846" s="4"/>
      <c r="BX846" s="4"/>
      <c r="BY846" s="5"/>
      <c r="BZ846" s="5"/>
      <c r="CA846" s="5"/>
      <c r="CB846" s="5"/>
      <c r="CC846" s="5"/>
    </row>
    <row r="847" spans="1:81" ht="9.9499999999999993" customHeight="1">
      <c r="A847" s="48">
        <v>840</v>
      </c>
      <c r="B847" s="32" t="s">
        <v>249</v>
      </c>
      <c r="C847" s="7" t="s">
        <v>785</v>
      </c>
      <c r="D847" s="16">
        <v>66.900000000000006</v>
      </c>
      <c r="E847" s="16">
        <v>69.5</v>
      </c>
      <c r="F847" s="16">
        <v>66.400000000000006</v>
      </c>
      <c r="G847" s="16">
        <v>67.5</v>
      </c>
      <c r="H847" s="16">
        <v>73.8</v>
      </c>
      <c r="I847" s="16">
        <v>77</v>
      </c>
      <c r="J847" s="16">
        <v>70.099999999999994</v>
      </c>
      <c r="K847" s="16">
        <v>73.5</v>
      </c>
      <c r="L847" s="16">
        <v>78.8</v>
      </c>
      <c r="M847" s="353">
        <v>78.5</v>
      </c>
      <c r="N847" s="278">
        <v>80.5</v>
      </c>
      <c r="O847" s="360">
        <v>81.400000000000006</v>
      </c>
      <c r="P847" s="16">
        <v>79</v>
      </c>
      <c r="Q847" s="16">
        <v>79.5</v>
      </c>
      <c r="R847" s="9"/>
      <c r="S847" s="9"/>
      <c r="T847" s="9"/>
      <c r="U847" s="9"/>
      <c r="V847" s="9"/>
      <c r="W847" s="9"/>
      <c r="X847" s="9"/>
      <c r="Y847" s="9"/>
      <c r="Z847" s="9"/>
      <c r="AA847" s="9"/>
      <c r="AB847" s="9"/>
      <c r="AC847" s="9"/>
      <c r="AD847" s="9"/>
      <c r="AE847" s="9"/>
      <c r="AF847" s="9"/>
      <c r="AG847" s="9"/>
      <c r="AH847" s="9"/>
      <c r="AI847" s="9"/>
      <c r="AJ847" s="9"/>
      <c r="AK847" s="9"/>
      <c r="AL847" s="9"/>
      <c r="AM847" s="9"/>
      <c r="AN847" s="9"/>
      <c r="AO847" s="9"/>
      <c r="AP847" s="9"/>
      <c r="AQ847" s="46" t="s">
        <v>785</v>
      </c>
      <c r="AR847" s="46" t="s">
        <v>38</v>
      </c>
      <c r="AS847" s="78" t="s">
        <v>40</v>
      </c>
      <c r="AT847" s="78" t="s">
        <v>41</v>
      </c>
      <c r="BE847" s="134"/>
      <c r="BG847" s="132"/>
      <c r="BJ847" s="132"/>
      <c r="BK847" s="132"/>
      <c r="BQ847" s="4"/>
      <c r="BR847" s="4"/>
      <c r="BS847" s="4"/>
    </row>
    <row r="848" spans="1:81" ht="9.9499999999999993" customHeight="1">
      <c r="A848" s="48">
        <v>841</v>
      </c>
      <c r="B848" s="32" t="s">
        <v>249</v>
      </c>
      <c r="C848" s="7" t="s">
        <v>786</v>
      </c>
      <c r="D848" s="16">
        <v>246</v>
      </c>
      <c r="E848" s="16">
        <v>230.2</v>
      </c>
      <c r="F848" s="16">
        <v>222.8</v>
      </c>
      <c r="G848" s="16">
        <v>229.9</v>
      </c>
      <c r="H848" s="16">
        <v>223.4</v>
      </c>
      <c r="I848" s="16">
        <v>217.9</v>
      </c>
      <c r="J848" s="16">
        <v>218.7</v>
      </c>
      <c r="K848" s="16">
        <v>230</v>
      </c>
      <c r="L848" s="16">
        <v>243.7</v>
      </c>
      <c r="M848" s="353">
        <v>254.3</v>
      </c>
      <c r="N848" s="278">
        <v>263.8</v>
      </c>
      <c r="O848" s="360">
        <v>268.8</v>
      </c>
      <c r="P848" s="16">
        <v>275.8</v>
      </c>
      <c r="Q848" s="16">
        <v>267</v>
      </c>
      <c r="R848" s="9"/>
      <c r="S848" s="9"/>
      <c r="T848" s="9"/>
      <c r="U848" s="9"/>
      <c r="V848" s="9"/>
      <c r="W848" s="9"/>
      <c r="X848" s="9"/>
      <c r="Y848" s="9"/>
      <c r="Z848" s="9"/>
      <c r="AA848" s="9"/>
      <c r="AB848" s="9"/>
      <c r="AC848" s="9"/>
      <c r="AD848" s="9"/>
      <c r="AE848" s="9"/>
      <c r="AF848" s="9"/>
      <c r="AG848" s="9"/>
      <c r="AH848" s="9"/>
      <c r="AI848" s="9"/>
      <c r="AJ848" s="9"/>
      <c r="AK848" s="9"/>
      <c r="AL848" s="9"/>
      <c r="AM848" s="9"/>
      <c r="AN848" s="9"/>
      <c r="AO848" s="9"/>
      <c r="AP848" s="9"/>
      <c r="AQ848" s="46" t="s">
        <v>831</v>
      </c>
      <c r="AR848" s="46" t="s">
        <v>38</v>
      </c>
      <c r="AS848" s="78" t="s">
        <v>40</v>
      </c>
      <c r="AT848" s="78" t="s">
        <v>41</v>
      </c>
      <c r="BE848" s="134"/>
      <c r="BG848" s="132"/>
      <c r="BJ848" s="132"/>
      <c r="BK848" s="132"/>
      <c r="BL848" s="4"/>
      <c r="BM848" s="4"/>
      <c r="BN848" s="4"/>
      <c r="BO848" s="4"/>
      <c r="BP848" s="4"/>
      <c r="BQ848" s="4"/>
      <c r="BR848" s="4"/>
      <c r="BS848" s="4"/>
    </row>
    <row r="849" spans="1:76" ht="9.9499999999999993" customHeight="1">
      <c r="A849" s="48">
        <v>842</v>
      </c>
      <c r="B849" s="32" t="s">
        <v>249</v>
      </c>
      <c r="C849" s="1" t="s">
        <v>787</v>
      </c>
      <c r="D849" s="16">
        <v>24.2</v>
      </c>
      <c r="E849" s="16">
        <v>24.3</v>
      </c>
      <c r="F849" s="16">
        <v>25.2</v>
      </c>
      <c r="G849" s="16">
        <v>29</v>
      </c>
      <c r="H849" s="16">
        <v>36.9</v>
      </c>
      <c r="I849" s="16">
        <v>38.200000000000003</v>
      </c>
      <c r="J849" s="16">
        <v>39.6</v>
      </c>
      <c r="K849" s="16">
        <v>40.9</v>
      </c>
      <c r="L849" s="16">
        <v>42.6</v>
      </c>
      <c r="M849" s="353">
        <v>46.2</v>
      </c>
      <c r="N849" s="278">
        <v>49.3</v>
      </c>
      <c r="O849" s="360">
        <v>52.1</v>
      </c>
      <c r="P849" s="16">
        <v>52.9</v>
      </c>
      <c r="Q849" s="16">
        <v>54.2</v>
      </c>
      <c r="R849" s="9"/>
      <c r="S849" s="9"/>
      <c r="T849" s="9"/>
      <c r="U849" s="9"/>
      <c r="V849" s="9"/>
      <c r="W849" s="9"/>
      <c r="X849" s="9"/>
      <c r="Y849" s="9"/>
      <c r="Z849" s="9"/>
      <c r="AA849" s="9"/>
      <c r="AB849" s="9"/>
      <c r="AC849" s="9"/>
      <c r="AD849" s="9"/>
      <c r="AE849" s="9"/>
      <c r="AF849" s="9"/>
      <c r="AG849" s="9"/>
      <c r="AH849" s="9"/>
      <c r="AI849" s="9"/>
      <c r="AJ849" s="9"/>
      <c r="AK849" s="9"/>
      <c r="AL849" s="9"/>
      <c r="AM849" s="9"/>
      <c r="AN849" s="9"/>
      <c r="AO849" s="9"/>
      <c r="AP849" s="9"/>
      <c r="AQ849" s="46" t="s">
        <v>787</v>
      </c>
      <c r="AR849" s="46" t="s">
        <v>38</v>
      </c>
      <c r="AS849" s="78" t="s">
        <v>40</v>
      </c>
      <c r="AT849" s="78" t="s">
        <v>41</v>
      </c>
      <c r="BE849" s="4"/>
      <c r="BF849" s="4"/>
      <c r="BG849" s="4"/>
      <c r="BH849" s="4"/>
      <c r="BI849" s="4"/>
      <c r="BJ849" s="4"/>
      <c r="BK849" s="14"/>
      <c r="BL849" s="4"/>
      <c r="BM849" s="4"/>
      <c r="BN849" s="4"/>
      <c r="BO849" s="4"/>
      <c r="BP849" s="4"/>
      <c r="BQ849" s="4"/>
      <c r="BR849" s="4"/>
      <c r="BS849" s="4"/>
    </row>
    <row r="850" spans="1:76" ht="9.9499999999999993" customHeight="1">
      <c r="A850" s="48">
        <v>843</v>
      </c>
      <c r="B850" s="32" t="s">
        <v>249</v>
      </c>
      <c r="C850" s="7" t="s">
        <v>788</v>
      </c>
      <c r="D850" s="16">
        <v>24.7</v>
      </c>
      <c r="E850" s="16">
        <v>24.3</v>
      </c>
      <c r="F850" s="16">
        <v>23.2</v>
      </c>
      <c r="G850" s="16">
        <v>24.2</v>
      </c>
      <c r="H850" s="16">
        <v>21.6</v>
      </c>
      <c r="I850" s="16">
        <v>24.4</v>
      </c>
      <c r="J850" s="16">
        <v>24.3</v>
      </c>
      <c r="K850" s="16">
        <v>22.8</v>
      </c>
      <c r="L850" s="16">
        <v>26.6</v>
      </c>
      <c r="M850" s="353">
        <v>27.3</v>
      </c>
      <c r="N850" s="278">
        <v>27.2</v>
      </c>
      <c r="O850" s="360">
        <v>29.1</v>
      </c>
      <c r="P850" s="16">
        <v>25.5</v>
      </c>
      <c r="Q850" s="16">
        <v>28.3</v>
      </c>
      <c r="R850" s="9"/>
      <c r="S850" s="9"/>
      <c r="T850" s="9"/>
      <c r="U850" s="9"/>
      <c r="V850" s="9"/>
      <c r="W850" s="9"/>
      <c r="X850" s="9"/>
      <c r="Y850" s="9"/>
      <c r="Z850" s="9"/>
      <c r="AA850" s="9"/>
      <c r="AB850" s="9"/>
      <c r="AC850" s="9"/>
      <c r="AD850" s="9"/>
      <c r="AE850" s="9"/>
      <c r="AF850" s="9"/>
      <c r="AG850" s="9"/>
      <c r="AH850" s="9"/>
      <c r="AI850" s="9"/>
      <c r="AJ850" s="9"/>
      <c r="AK850" s="9"/>
      <c r="AL850" s="9"/>
      <c r="AM850" s="9"/>
      <c r="AN850" s="9"/>
      <c r="AO850" s="9"/>
      <c r="AP850" s="9"/>
      <c r="AQ850" s="46" t="s">
        <v>832</v>
      </c>
      <c r="AR850" s="46" t="s">
        <v>38</v>
      </c>
      <c r="AS850" s="78" t="s">
        <v>40</v>
      </c>
      <c r="AT850" s="78" t="s">
        <v>41</v>
      </c>
      <c r="BE850" s="14"/>
      <c r="BF850" s="4"/>
      <c r="BG850" s="4"/>
      <c r="BH850" s="4"/>
      <c r="BI850" s="4"/>
      <c r="BJ850" s="4"/>
      <c r="BK850" s="15"/>
      <c r="BL850" s="4"/>
      <c r="BM850" s="4"/>
      <c r="BN850" s="4"/>
      <c r="BO850" s="4"/>
      <c r="BP850" s="4"/>
      <c r="BQ850" s="4"/>
      <c r="BR850" s="4"/>
    </row>
    <row r="851" spans="1:76" ht="9.9499999999999993" customHeight="1">
      <c r="A851" s="48">
        <v>844</v>
      </c>
      <c r="B851" s="32" t="s">
        <v>249</v>
      </c>
      <c r="C851" s="7" t="s">
        <v>789</v>
      </c>
      <c r="D851" s="16">
        <v>18.600000000000001</v>
      </c>
      <c r="E851" s="16">
        <v>19.8</v>
      </c>
      <c r="F851" s="16">
        <v>23</v>
      </c>
      <c r="G851" s="16">
        <v>25.7</v>
      </c>
      <c r="H851" s="16">
        <v>30.2</v>
      </c>
      <c r="I851" s="16">
        <v>35.9</v>
      </c>
      <c r="J851" s="16">
        <v>37.9</v>
      </c>
      <c r="K851" s="16">
        <v>42.2</v>
      </c>
      <c r="L851" s="16">
        <v>40.200000000000003</v>
      </c>
      <c r="M851" s="353">
        <v>41.1</v>
      </c>
      <c r="N851" s="278">
        <v>45.5</v>
      </c>
      <c r="O851" s="360">
        <v>48</v>
      </c>
      <c r="P851" s="16">
        <v>50.2</v>
      </c>
      <c r="Q851" s="16">
        <v>56.1</v>
      </c>
      <c r="R851" s="9"/>
      <c r="S851" s="9"/>
      <c r="T851" s="9"/>
      <c r="U851" s="9"/>
      <c r="V851" s="9"/>
      <c r="W851" s="9"/>
      <c r="X851" s="9"/>
      <c r="Y851" s="9"/>
      <c r="Z851" s="9"/>
      <c r="AA851" s="9"/>
      <c r="AB851" s="9"/>
      <c r="AC851" s="9"/>
      <c r="AD851" s="9"/>
      <c r="AE851" s="9"/>
      <c r="AF851" s="9"/>
      <c r="AG851" s="9"/>
      <c r="AH851" s="9"/>
      <c r="AI851" s="9"/>
      <c r="AJ851" s="9"/>
      <c r="AK851" s="9"/>
      <c r="AL851" s="9"/>
      <c r="AM851" s="9"/>
      <c r="AN851" s="9"/>
      <c r="AO851" s="9"/>
      <c r="AP851" s="9"/>
      <c r="AQ851" s="46" t="s">
        <v>833</v>
      </c>
      <c r="AR851" s="46" t="s">
        <v>38</v>
      </c>
      <c r="AS851" s="78" t="s">
        <v>40</v>
      </c>
      <c r="AT851" s="78" t="s">
        <v>41</v>
      </c>
      <c r="BE851" s="14"/>
      <c r="BF851" s="4"/>
      <c r="BG851" s="4"/>
      <c r="BH851" s="4"/>
      <c r="BI851" s="4"/>
      <c r="BJ851" s="4"/>
      <c r="BK851" s="15"/>
      <c r="BL851" s="4"/>
      <c r="BM851" s="4"/>
      <c r="BN851" s="4"/>
      <c r="BO851" s="4"/>
      <c r="BP851" s="4"/>
      <c r="BQ851" s="4"/>
      <c r="BR851" s="4"/>
    </row>
    <row r="852" spans="1:76" ht="9.9499999999999993" customHeight="1">
      <c r="A852" s="48">
        <v>845</v>
      </c>
      <c r="B852" s="32" t="s">
        <v>249</v>
      </c>
      <c r="C852" s="1" t="s">
        <v>503</v>
      </c>
      <c r="D852" s="9">
        <v>380.4</v>
      </c>
      <c r="E852" s="9">
        <v>368.1</v>
      </c>
      <c r="F852" s="9">
        <v>360.6</v>
      </c>
      <c r="G852" s="9">
        <v>376.29999999999995</v>
      </c>
      <c r="H852" s="9">
        <v>385.9</v>
      </c>
      <c r="I852" s="9">
        <v>393.39999999999992</v>
      </c>
      <c r="J852" s="9">
        <v>390.59999999999997</v>
      </c>
      <c r="K852" s="9">
        <v>409.4</v>
      </c>
      <c r="L852" s="9">
        <v>431.90000000000003</v>
      </c>
      <c r="M852" s="323">
        <v>447.40000000000003</v>
      </c>
      <c r="N852" s="364">
        <v>466.3</v>
      </c>
      <c r="O852" s="361">
        <v>479.40000000000009</v>
      </c>
      <c r="P852" s="9">
        <v>483.4</v>
      </c>
      <c r="Q852" s="9">
        <v>485.1</v>
      </c>
      <c r="R852" s="9"/>
      <c r="S852" s="9"/>
      <c r="T852" s="9"/>
      <c r="U852" s="9"/>
      <c r="V852" s="9"/>
      <c r="W852" s="9"/>
      <c r="X852" s="9"/>
      <c r="Y852" s="9"/>
      <c r="Z852" s="9"/>
      <c r="AA852" s="9"/>
      <c r="AB852" s="9"/>
      <c r="AC852" s="9"/>
      <c r="AD852" s="9"/>
      <c r="AE852" s="9"/>
      <c r="AF852" s="9"/>
      <c r="AG852" s="9"/>
      <c r="AH852" s="9"/>
      <c r="AI852" s="9"/>
      <c r="AJ852" s="9"/>
      <c r="AK852" s="9"/>
      <c r="AL852" s="9"/>
      <c r="AM852" s="9"/>
      <c r="AN852" s="9"/>
      <c r="AO852" s="9"/>
      <c r="AP852" s="9"/>
      <c r="AQ852" s="46" t="s">
        <v>503</v>
      </c>
      <c r="AR852" s="46" t="s">
        <v>38</v>
      </c>
      <c r="AS852" s="78" t="s">
        <v>40</v>
      </c>
      <c r="AT852" s="78" t="s">
        <v>41</v>
      </c>
      <c r="BE852" s="14"/>
      <c r="BF852" s="4"/>
      <c r="BG852" s="4"/>
      <c r="BH852" s="4"/>
      <c r="BI852" s="4"/>
      <c r="BJ852" s="4"/>
      <c r="BK852" s="14"/>
      <c r="BL852" s="4"/>
      <c r="BM852" s="4"/>
      <c r="BN852" s="4"/>
      <c r="BO852" s="4"/>
      <c r="BP852" s="4"/>
      <c r="BQ852" s="4"/>
      <c r="BR852" s="4"/>
    </row>
    <row r="853" spans="1:76" ht="9.9499999999999993" customHeight="1">
      <c r="A853" s="48">
        <v>846</v>
      </c>
      <c r="B853" s="32" t="s">
        <v>250</v>
      </c>
      <c r="C853" s="7" t="s">
        <v>785</v>
      </c>
      <c r="D853" s="9">
        <v>18.940000000000001</v>
      </c>
      <c r="E853" s="9">
        <v>19.07</v>
      </c>
      <c r="F853" s="9">
        <v>19.29</v>
      </c>
      <c r="G853" s="9">
        <v>19.82</v>
      </c>
      <c r="H853" s="9">
        <v>20.68</v>
      </c>
      <c r="I853" s="9">
        <v>21.64</v>
      </c>
      <c r="J853" s="9">
        <v>21.8</v>
      </c>
      <c r="K853" s="9">
        <v>22.62</v>
      </c>
      <c r="L853" s="9">
        <v>23.15</v>
      </c>
      <c r="M853" s="323">
        <v>23.37</v>
      </c>
      <c r="N853" s="364">
        <v>23.02</v>
      </c>
      <c r="O853" s="361">
        <v>23.04</v>
      </c>
      <c r="P853" s="9">
        <v>22.93</v>
      </c>
      <c r="Q853" s="9"/>
      <c r="R853" s="9"/>
      <c r="S853" s="9"/>
      <c r="T853" s="9"/>
      <c r="U853" s="9"/>
      <c r="V853" s="9"/>
      <c r="W853" s="9"/>
      <c r="X853" s="9"/>
      <c r="Y853" s="9"/>
      <c r="Z853" s="9"/>
      <c r="AA853" s="9"/>
      <c r="AB853" s="9"/>
      <c r="AC853" s="9"/>
      <c r="AD853" s="9"/>
      <c r="AE853" s="9"/>
      <c r="AF853" s="9"/>
      <c r="AG853" s="9"/>
      <c r="AH853" s="9"/>
      <c r="AI853" s="9"/>
      <c r="AJ853" s="9"/>
      <c r="AK853" s="9"/>
      <c r="AL853" s="9"/>
      <c r="AM853" s="9"/>
      <c r="AN853" s="9"/>
      <c r="AO853" s="9"/>
      <c r="AP853" s="9"/>
      <c r="AQ853" s="46" t="s">
        <v>785</v>
      </c>
      <c r="AR853" s="46" t="s">
        <v>39</v>
      </c>
      <c r="AS853" s="78" t="s">
        <v>40</v>
      </c>
      <c r="AT853" s="78" t="s">
        <v>41</v>
      </c>
      <c r="BE853" s="14"/>
      <c r="BF853" s="4"/>
      <c r="BG853" s="4"/>
      <c r="BH853" s="4"/>
      <c r="BI853" s="4"/>
      <c r="BJ853" s="4"/>
      <c r="BK853" s="4"/>
      <c r="BL853" s="4"/>
      <c r="BM853" s="4"/>
      <c r="BN853" s="4"/>
      <c r="BO853" s="4"/>
      <c r="BP853" s="4"/>
      <c r="BQ853" s="4"/>
      <c r="BR853" s="4"/>
    </row>
    <row r="854" spans="1:76" ht="9.9499999999999993" customHeight="1">
      <c r="A854" s="48">
        <v>847</v>
      </c>
      <c r="B854" s="32" t="s">
        <v>39</v>
      </c>
      <c r="C854" s="7" t="s">
        <v>786</v>
      </c>
      <c r="D854" s="9">
        <v>29.98</v>
      </c>
      <c r="E854" s="9">
        <v>28.73</v>
      </c>
      <c r="F854" s="9">
        <v>28.01</v>
      </c>
      <c r="G854" s="9">
        <v>27.87</v>
      </c>
      <c r="H854" s="9">
        <v>28.35</v>
      </c>
      <c r="I854" s="9">
        <v>28.2</v>
      </c>
      <c r="J854" s="9">
        <v>28.99</v>
      </c>
      <c r="K854" s="9">
        <v>29.55</v>
      </c>
      <c r="L854" s="9">
        <v>30.41</v>
      </c>
      <c r="M854" s="323">
        <v>30.8</v>
      </c>
      <c r="N854" s="364">
        <v>30.63</v>
      </c>
      <c r="O854" s="361">
        <v>30.82</v>
      </c>
      <c r="P854" s="9">
        <v>31.03</v>
      </c>
      <c r="Q854" s="9"/>
      <c r="R854" s="9"/>
      <c r="S854" s="9"/>
      <c r="T854" s="9"/>
      <c r="U854" s="9"/>
      <c r="V854" s="9"/>
      <c r="W854" s="9"/>
      <c r="X854" s="9"/>
      <c r="Y854" s="9"/>
      <c r="Z854" s="9"/>
      <c r="AA854" s="9"/>
      <c r="AB854" s="9"/>
      <c r="AC854" s="9"/>
      <c r="AD854" s="9"/>
      <c r="AE854" s="9"/>
      <c r="AF854" s="9"/>
      <c r="AG854" s="9"/>
      <c r="AH854" s="9"/>
      <c r="AI854" s="9"/>
      <c r="AJ854" s="9"/>
      <c r="AK854" s="9"/>
      <c r="AL854" s="9"/>
      <c r="AM854" s="9"/>
      <c r="AN854" s="9"/>
      <c r="AO854" s="9"/>
      <c r="AP854" s="9"/>
      <c r="AQ854" s="46" t="s">
        <v>831</v>
      </c>
      <c r="AR854" s="46" t="s">
        <v>39</v>
      </c>
      <c r="AS854" s="78" t="s">
        <v>40</v>
      </c>
      <c r="AT854" s="78" t="s">
        <v>41</v>
      </c>
      <c r="BE854" s="14"/>
      <c r="BF854" s="4"/>
      <c r="BG854" s="4"/>
      <c r="BH854" s="4"/>
      <c r="BI854" s="4"/>
      <c r="BJ854" s="4"/>
      <c r="BK854" s="4"/>
      <c r="BL854" s="4"/>
      <c r="BM854" s="4"/>
      <c r="BN854" s="4"/>
      <c r="BO854" s="4"/>
      <c r="BP854" s="4"/>
    </row>
    <row r="855" spans="1:76" ht="9.9499999999999993" customHeight="1">
      <c r="A855" s="48">
        <v>848</v>
      </c>
      <c r="B855" s="32" t="s">
        <v>39</v>
      </c>
      <c r="C855" s="1" t="s">
        <v>787</v>
      </c>
      <c r="D855" s="9">
        <v>12.28</v>
      </c>
      <c r="E855" s="9">
        <v>12.41</v>
      </c>
      <c r="F855" s="9">
        <v>12.4</v>
      </c>
      <c r="G855" s="9">
        <v>12.66</v>
      </c>
      <c r="H855" s="9">
        <v>13.59</v>
      </c>
      <c r="I855" s="9">
        <v>14.11</v>
      </c>
      <c r="J855" s="9">
        <v>14.35</v>
      </c>
      <c r="K855" s="9">
        <v>15.2</v>
      </c>
      <c r="L855" s="9">
        <v>16</v>
      </c>
      <c r="M855" s="323">
        <v>16.52</v>
      </c>
      <c r="N855" s="364">
        <v>16.829999999999998</v>
      </c>
      <c r="O855" s="361">
        <v>17.52</v>
      </c>
      <c r="P855" s="9">
        <v>17.420000000000002</v>
      </c>
      <c r="Q855" s="9"/>
      <c r="R855" s="9"/>
      <c r="S855" s="9"/>
      <c r="T855" s="9"/>
      <c r="U855" s="9"/>
      <c r="V855" s="9"/>
      <c r="W855" s="9"/>
      <c r="X855" s="9"/>
      <c r="Y855" s="9"/>
      <c r="Z855" s="9"/>
      <c r="AA855" s="9"/>
      <c r="AB855" s="9"/>
      <c r="AC855" s="9"/>
      <c r="AD855" s="9"/>
      <c r="AE855" s="9"/>
      <c r="AF855" s="9"/>
      <c r="AG855" s="9"/>
      <c r="AH855" s="9"/>
      <c r="AI855" s="9"/>
      <c r="AJ855" s="9"/>
      <c r="AK855" s="9"/>
      <c r="AL855" s="9"/>
      <c r="AM855" s="9"/>
      <c r="AN855" s="9"/>
      <c r="AO855" s="9"/>
      <c r="AP855" s="9"/>
      <c r="AQ855" s="46" t="s">
        <v>787</v>
      </c>
      <c r="AR855" s="46" t="s">
        <v>39</v>
      </c>
      <c r="AS855" s="78" t="s">
        <v>40</v>
      </c>
      <c r="AT855" s="78" t="s">
        <v>41</v>
      </c>
      <c r="BE855" s="14"/>
      <c r="BF855" s="4"/>
      <c r="BG855" s="4"/>
      <c r="BH855" s="4"/>
      <c r="BI855" s="4"/>
      <c r="BJ855" s="4"/>
      <c r="BK855" s="4"/>
      <c r="BL855" s="4"/>
      <c r="BM855" s="4"/>
      <c r="BN855" s="4"/>
      <c r="BO855" s="4"/>
      <c r="BP855" s="4"/>
      <c r="BQ855" s="4"/>
      <c r="BR855" s="4"/>
    </row>
    <row r="856" spans="1:76" ht="9.9499999999999993" customHeight="1">
      <c r="A856" s="48">
        <v>849</v>
      </c>
      <c r="B856" s="32" t="s">
        <v>39</v>
      </c>
      <c r="C856" s="7" t="s">
        <v>788</v>
      </c>
      <c r="D856" s="9">
        <v>1.67</v>
      </c>
      <c r="E856" s="9">
        <v>1.71</v>
      </c>
      <c r="F856" s="9">
        <v>1.75</v>
      </c>
      <c r="G856" s="9">
        <v>1.83</v>
      </c>
      <c r="H856" s="9">
        <v>1.92</v>
      </c>
      <c r="I856" s="9">
        <v>1.97</v>
      </c>
      <c r="J856" s="9">
        <v>2</v>
      </c>
      <c r="K856" s="9">
        <v>2.0299999999999998</v>
      </c>
      <c r="L856" s="9">
        <v>2.09</v>
      </c>
      <c r="M856" s="323">
        <v>2.08</v>
      </c>
      <c r="N856" s="364">
        <v>2.2000000000000002</v>
      </c>
      <c r="O856" s="361">
        <v>2.27</v>
      </c>
      <c r="P856" s="9">
        <v>2.2999999999999998</v>
      </c>
      <c r="Q856" s="9"/>
      <c r="R856" s="9"/>
      <c r="S856" s="9"/>
      <c r="T856" s="9"/>
      <c r="U856" s="9"/>
      <c r="V856" s="9"/>
      <c r="W856" s="9"/>
      <c r="X856" s="9"/>
      <c r="Y856" s="9"/>
      <c r="Z856" s="9"/>
      <c r="AA856" s="9"/>
      <c r="AB856" s="9"/>
      <c r="AC856" s="9"/>
      <c r="AD856" s="9"/>
      <c r="AE856" s="9"/>
      <c r="AF856" s="9"/>
      <c r="AG856" s="9"/>
      <c r="AH856" s="9"/>
      <c r="AI856" s="9"/>
      <c r="AJ856" s="9"/>
      <c r="AK856" s="9"/>
      <c r="AL856" s="9"/>
      <c r="AM856" s="9"/>
      <c r="AN856" s="9"/>
      <c r="AO856" s="9"/>
      <c r="AP856" s="9"/>
      <c r="AQ856" s="46" t="s">
        <v>832</v>
      </c>
      <c r="AR856" s="46" t="s">
        <v>39</v>
      </c>
      <c r="AS856" s="78" t="s">
        <v>40</v>
      </c>
      <c r="AT856" s="78" t="s">
        <v>41</v>
      </c>
      <c r="BE856" s="14"/>
      <c r="BF856" s="4"/>
      <c r="BG856" s="4"/>
      <c r="BH856" s="4"/>
      <c r="BI856" s="4"/>
      <c r="BJ856" s="4"/>
      <c r="BK856" s="4"/>
      <c r="BL856" s="4"/>
      <c r="BM856" s="4"/>
      <c r="BN856" s="4"/>
      <c r="BO856" s="4"/>
      <c r="BP856" s="4"/>
    </row>
    <row r="857" spans="1:76" ht="9.9499999999999993" customHeight="1">
      <c r="A857" s="48">
        <v>850</v>
      </c>
      <c r="B857" s="32" t="s">
        <v>39</v>
      </c>
      <c r="C857" s="7" t="s">
        <v>789</v>
      </c>
      <c r="D857" s="9">
        <v>1.81</v>
      </c>
      <c r="E857" s="9">
        <v>2.15</v>
      </c>
      <c r="F857" s="9">
        <v>2.3199999999999998</v>
      </c>
      <c r="G857" s="9">
        <v>2.63</v>
      </c>
      <c r="H857" s="9">
        <v>3.18</v>
      </c>
      <c r="I857" s="9">
        <v>3.78</v>
      </c>
      <c r="J857" s="9">
        <v>4.07</v>
      </c>
      <c r="K857" s="9">
        <v>4.4000000000000004</v>
      </c>
      <c r="L857" s="9">
        <v>4.78</v>
      </c>
      <c r="M857" s="323">
        <v>5.05</v>
      </c>
      <c r="N857" s="364">
        <v>5.24</v>
      </c>
      <c r="O857" s="361">
        <v>5.49</v>
      </c>
      <c r="P857" s="9">
        <v>5.54</v>
      </c>
      <c r="Q857" s="9"/>
      <c r="R857" s="9"/>
      <c r="S857" s="9"/>
      <c r="T857" s="9"/>
      <c r="U857" s="9"/>
      <c r="V857" s="9"/>
      <c r="W857" s="9"/>
      <c r="X857" s="9"/>
      <c r="Y857" s="9"/>
      <c r="Z857" s="9"/>
      <c r="AA857" s="9"/>
      <c r="AB857" s="9"/>
      <c r="AC857" s="9"/>
      <c r="AD857" s="9"/>
      <c r="AE857" s="9"/>
      <c r="AF857" s="9"/>
      <c r="AG857" s="9"/>
      <c r="AH857" s="9"/>
      <c r="AI857" s="9"/>
      <c r="AJ857" s="9"/>
      <c r="AK857" s="9"/>
      <c r="AL857" s="9"/>
      <c r="AM857" s="9"/>
      <c r="AN857" s="9"/>
      <c r="AO857" s="9"/>
      <c r="AP857" s="9"/>
      <c r="AQ857" s="46" t="s">
        <v>833</v>
      </c>
      <c r="AR857" s="46" t="s">
        <v>39</v>
      </c>
      <c r="AS857" s="78" t="s">
        <v>40</v>
      </c>
      <c r="AT857" s="78" t="s">
        <v>41</v>
      </c>
      <c r="BE857" s="14"/>
      <c r="BF857" s="4"/>
      <c r="BG857" s="4"/>
      <c r="BH857" s="4"/>
      <c r="BI857" s="4"/>
      <c r="BJ857" s="4"/>
      <c r="BK857" s="4"/>
      <c r="BL857" s="4"/>
      <c r="BM857" s="4"/>
      <c r="BN857" s="4"/>
      <c r="BO857" s="4"/>
      <c r="BP857" s="4"/>
      <c r="BQ857" s="4"/>
      <c r="BR857" s="4"/>
    </row>
    <row r="858" spans="1:76" ht="9.9499999999999993" customHeight="1">
      <c r="A858" s="48">
        <v>851</v>
      </c>
      <c r="B858" s="32" t="s">
        <v>39</v>
      </c>
      <c r="C858" s="7" t="s">
        <v>766</v>
      </c>
      <c r="D858" s="21">
        <v>11479.04</v>
      </c>
      <c r="E858" s="21">
        <v>22568.959999999999</v>
      </c>
      <c r="F858" s="21">
        <v>44359.68</v>
      </c>
      <c r="G858" s="21">
        <v>87211.51999999999</v>
      </c>
      <c r="H858" s="21">
        <v>171456</v>
      </c>
      <c r="I858" s="21">
        <v>337075.19999999995</v>
      </c>
      <c r="J858" s="21">
        <v>662671.35999999987</v>
      </c>
      <c r="K858" s="21">
        <v>1302773.7599999998</v>
      </c>
      <c r="L858" s="21">
        <v>2561187.8399999999</v>
      </c>
      <c r="M858" s="281">
        <v>5035164.1599999992</v>
      </c>
      <c r="N858" s="277">
        <v>2561187.8399999999</v>
      </c>
      <c r="O858" s="362">
        <v>12631516.159999998</v>
      </c>
      <c r="P858" s="21"/>
      <c r="Q858" s="21"/>
      <c r="R858" s="21"/>
      <c r="S858" s="9"/>
      <c r="T858" s="9"/>
      <c r="U858" s="9"/>
      <c r="V858" s="9"/>
      <c r="W858" s="9"/>
      <c r="X858" s="9"/>
      <c r="Y858" s="9"/>
      <c r="Z858" s="9"/>
      <c r="AA858" s="9"/>
      <c r="AB858" s="9"/>
      <c r="AC858" s="9"/>
      <c r="AD858" s="9"/>
      <c r="AE858" s="9"/>
      <c r="AF858" s="9"/>
      <c r="AG858" s="9"/>
      <c r="AH858" s="9"/>
      <c r="AI858" s="9"/>
      <c r="AJ858" s="9"/>
      <c r="AK858" s="9"/>
      <c r="AL858" s="9"/>
      <c r="AM858" s="9"/>
      <c r="AN858" s="9"/>
      <c r="AO858" s="9"/>
      <c r="AP858" s="9"/>
      <c r="AQ858" s="46" t="s">
        <v>766</v>
      </c>
      <c r="AR858" s="46" t="s">
        <v>39</v>
      </c>
      <c r="AS858" s="78" t="s">
        <v>40</v>
      </c>
      <c r="AT858" s="78" t="s">
        <v>41</v>
      </c>
      <c r="BE858" s="14"/>
      <c r="BF858" s="4"/>
      <c r="BG858" s="4"/>
      <c r="BH858" s="4"/>
      <c r="BI858" s="4"/>
      <c r="BJ858" s="4"/>
      <c r="BK858" s="4"/>
      <c r="BL858" s="4"/>
      <c r="BM858" s="4"/>
      <c r="BN858" s="4"/>
      <c r="BO858" s="4"/>
      <c r="BP858" s="4"/>
    </row>
    <row r="859" spans="1:76" ht="9.9499999999999993" customHeight="1">
      <c r="A859" s="48">
        <v>852</v>
      </c>
      <c r="B859" s="32" t="s">
        <v>38</v>
      </c>
      <c r="C859" s="7" t="s">
        <v>777</v>
      </c>
      <c r="D859" s="16">
        <v>66.599999999999994</v>
      </c>
      <c r="E859" s="16">
        <v>69.2</v>
      </c>
      <c r="F859" s="16">
        <v>66</v>
      </c>
      <c r="G859" s="16">
        <v>67.2</v>
      </c>
      <c r="H859" s="16">
        <v>73.5</v>
      </c>
      <c r="I859" s="16">
        <v>76.7</v>
      </c>
      <c r="J859" s="16">
        <v>69.8</v>
      </c>
      <c r="K859" s="16">
        <v>73.2</v>
      </c>
      <c r="L859" s="16">
        <v>78.5</v>
      </c>
      <c r="M859" s="353">
        <v>78.2</v>
      </c>
      <c r="N859" s="278">
        <v>80.099999999999994</v>
      </c>
      <c r="O859" s="360">
        <v>81</v>
      </c>
      <c r="P859" s="16">
        <v>78.7</v>
      </c>
      <c r="Q859" s="16">
        <v>79.2</v>
      </c>
      <c r="R859" s="9"/>
      <c r="S859" s="9"/>
      <c r="T859" s="9"/>
      <c r="U859" s="9"/>
      <c r="V859" s="9"/>
      <c r="W859" s="9"/>
      <c r="X859" s="9"/>
      <c r="Y859" s="9"/>
      <c r="Z859" s="9"/>
      <c r="AA859" s="9"/>
      <c r="AB859" s="9"/>
      <c r="AC859" s="9"/>
      <c r="AD859" s="9"/>
      <c r="AE859" s="9"/>
      <c r="AF859" s="9"/>
      <c r="AG859" s="9"/>
      <c r="AH859" s="9"/>
      <c r="AI859" s="9"/>
      <c r="AJ859" s="9"/>
      <c r="AK859" s="9"/>
      <c r="AL859" s="9"/>
      <c r="AM859" s="9"/>
      <c r="AN859" s="9"/>
      <c r="AO859" s="9"/>
      <c r="AP859" s="9"/>
      <c r="AQ859" s="46" t="s">
        <v>830</v>
      </c>
      <c r="AR859" s="46" t="s">
        <v>38</v>
      </c>
      <c r="AS859" s="78" t="s">
        <v>40</v>
      </c>
      <c r="AT859" s="78" t="s">
        <v>507</v>
      </c>
      <c r="BE859" s="134"/>
      <c r="BG859" s="132"/>
      <c r="BJ859" s="132"/>
      <c r="BK859" s="132"/>
      <c r="BS859" s="4"/>
      <c r="BT859" s="4"/>
      <c r="BU859" s="5"/>
      <c r="BV859" s="5"/>
      <c r="BW859" s="5"/>
    </row>
    <row r="860" spans="1:76" ht="9.9499999999999993" customHeight="1">
      <c r="A860" s="48">
        <v>853</v>
      </c>
      <c r="B860" s="32" t="s">
        <v>38</v>
      </c>
      <c r="C860" s="7" t="s">
        <v>778</v>
      </c>
      <c r="D860" s="16">
        <v>180.3</v>
      </c>
      <c r="E860" s="16">
        <v>169.3</v>
      </c>
      <c r="F860" s="16">
        <v>163.69999999999999</v>
      </c>
      <c r="G860" s="16">
        <v>167.8</v>
      </c>
      <c r="H860" s="16">
        <v>161.6</v>
      </c>
      <c r="I860" s="16">
        <v>157.1</v>
      </c>
      <c r="J860" s="16">
        <v>156.80000000000001</v>
      </c>
      <c r="K860" s="16">
        <v>164.4</v>
      </c>
      <c r="L860" s="16">
        <v>174.2</v>
      </c>
      <c r="M860" s="353">
        <v>181.9</v>
      </c>
      <c r="N860" s="278">
        <v>188.7</v>
      </c>
      <c r="O860" s="360">
        <v>191.7</v>
      </c>
      <c r="P860" s="16">
        <v>197.2</v>
      </c>
      <c r="Q860" s="16">
        <v>190.1</v>
      </c>
      <c r="R860" s="9"/>
      <c r="S860" s="9"/>
      <c r="T860" s="9"/>
      <c r="U860" s="9"/>
      <c r="V860" s="9"/>
      <c r="W860" s="9"/>
      <c r="X860" s="9"/>
      <c r="Y860" s="9"/>
      <c r="Z860" s="9"/>
      <c r="AA860" s="9"/>
      <c r="AB860" s="9"/>
      <c r="AC860" s="9"/>
      <c r="AD860" s="9"/>
      <c r="AE860" s="9"/>
      <c r="AF860" s="9"/>
      <c r="AG860" s="9"/>
      <c r="AH860" s="9"/>
      <c r="AI860" s="9"/>
      <c r="AJ860" s="9"/>
      <c r="AK860" s="9"/>
      <c r="AL860" s="9"/>
      <c r="AM860" s="9"/>
      <c r="AN860" s="9"/>
      <c r="AO860" s="9"/>
      <c r="AP860" s="9"/>
      <c r="AQ860" s="46" t="s">
        <v>778</v>
      </c>
      <c r="AR860" s="46" t="s">
        <v>38</v>
      </c>
      <c r="AS860" s="78" t="s">
        <v>40</v>
      </c>
      <c r="AT860" s="78" t="s">
        <v>507</v>
      </c>
      <c r="BE860" s="134"/>
      <c r="BG860" s="132"/>
      <c r="BJ860" s="132"/>
      <c r="BK860" s="132"/>
      <c r="BS860" s="4"/>
      <c r="BT860" s="4"/>
    </row>
    <row r="861" spans="1:76" ht="9.9499999999999993" customHeight="1">
      <c r="A861" s="48">
        <v>854</v>
      </c>
      <c r="B861" s="32" t="s">
        <v>38</v>
      </c>
      <c r="C861" s="7" t="s">
        <v>779</v>
      </c>
      <c r="D861" s="16">
        <v>13.8</v>
      </c>
      <c r="E861" s="16">
        <v>13.9</v>
      </c>
      <c r="F861" s="16">
        <v>14.5</v>
      </c>
      <c r="G861" s="16">
        <v>16.600000000000001</v>
      </c>
      <c r="H861" s="16">
        <v>21.2</v>
      </c>
      <c r="I861" s="16">
        <v>21.9</v>
      </c>
      <c r="J861" s="16">
        <v>22.7</v>
      </c>
      <c r="K861" s="16">
        <v>23.4</v>
      </c>
      <c r="L861" s="16">
        <v>24.4</v>
      </c>
      <c r="M861" s="353">
        <v>26.4</v>
      </c>
      <c r="N861" s="278">
        <v>28.2</v>
      </c>
      <c r="O861" s="360">
        <v>29.8</v>
      </c>
      <c r="P861" s="16">
        <v>30.3</v>
      </c>
      <c r="Q861" s="16">
        <v>31</v>
      </c>
      <c r="R861" s="9"/>
      <c r="S861" s="9"/>
      <c r="T861" s="9"/>
      <c r="U861" s="9"/>
      <c r="V861" s="9"/>
      <c r="W861" s="9"/>
      <c r="X861" s="9"/>
      <c r="Y861" s="9"/>
      <c r="Z861" s="9"/>
      <c r="AA861" s="9"/>
      <c r="AB861" s="9"/>
      <c r="AC861" s="9"/>
      <c r="AD861" s="9"/>
      <c r="AE861" s="9"/>
      <c r="AF861" s="9"/>
      <c r="AG861" s="9"/>
      <c r="AH861" s="9"/>
      <c r="AI861" s="9"/>
      <c r="AJ861" s="9"/>
      <c r="AK861" s="9"/>
      <c r="AL861" s="9"/>
      <c r="AM861" s="9"/>
      <c r="AN861" s="9"/>
      <c r="AO861" s="9"/>
      <c r="AP861" s="9"/>
      <c r="AQ861" s="46" t="s">
        <v>779</v>
      </c>
      <c r="AR861" s="46" t="s">
        <v>38</v>
      </c>
      <c r="AS861" s="78" t="s">
        <v>40</v>
      </c>
      <c r="AT861" s="78" t="s">
        <v>507</v>
      </c>
      <c r="BE861" s="134"/>
      <c r="BS861" s="4"/>
      <c r="BT861" s="4"/>
      <c r="BU861" s="5"/>
      <c r="BV861" s="5"/>
      <c r="BW861" s="5"/>
      <c r="BX861" s="5"/>
    </row>
    <row r="862" spans="1:76" ht="9.9499999999999993" customHeight="1">
      <c r="A862" s="48">
        <v>855</v>
      </c>
      <c r="B862" s="32" t="s">
        <v>38</v>
      </c>
      <c r="C862" s="7" t="s">
        <v>780</v>
      </c>
      <c r="D862" s="16">
        <v>12</v>
      </c>
      <c r="E862" s="16">
        <v>11.6</v>
      </c>
      <c r="F862" s="16">
        <v>11</v>
      </c>
      <c r="G862" s="16">
        <v>10.9</v>
      </c>
      <c r="H862" s="16">
        <v>10.7</v>
      </c>
      <c r="I862" s="16">
        <v>9.9</v>
      </c>
      <c r="J862" s="16">
        <v>9.8000000000000007</v>
      </c>
      <c r="K862" s="16">
        <v>9.8000000000000007</v>
      </c>
      <c r="L862" s="16">
        <v>10.6</v>
      </c>
      <c r="M862" s="353">
        <v>10.9</v>
      </c>
      <c r="N862" s="278">
        <v>11.6</v>
      </c>
      <c r="O862" s="360">
        <v>12.2</v>
      </c>
      <c r="P862" s="16">
        <v>12</v>
      </c>
      <c r="Q862" s="16">
        <v>12.1</v>
      </c>
      <c r="R862" s="9"/>
      <c r="S862" s="9"/>
      <c r="T862" s="9"/>
      <c r="U862" s="9"/>
      <c r="V862" s="9"/>
      <c r="W862" s="9"/>
      <c r="X862" s="9"/>
      <c r="Y862" s="9"/>
      <c r="Z862" s="9"/>
      <c r="AA862" s="9"/>
      <c r="AB862" s="9"/>
      <c r="AC862" s="9"/>
      <c r="AD862" s="9"/>
      <c r="AE862" s="9"/>
      <c r="AF862" s="9"/>
      <c r="AG862" s="9"/>
      <c r="AH862" s="9"/>
      <c r="AI862" s="9"/>
      <c r="AJ862" s="9"/>
      <c r="AK862" s="9"/>
      <c r="AL862" s="9"/>
      <c r="AM862" s="9"/>
      <c r="AN862" s="9"/>
      <c r="AO862" s="9"/>
      <c r="AP862" s="9"/>
      <c r="AQ862" s="46" t="s">
        <v>780</v>
      </c>
      <c r="AR862" s="46" t="s">
        <v>38</v>
      </c>
      <c r="AS862" s="78" t="s">
        <v>40</v>
      </c>
      <c r="AT862" s="78" t="s">
        <v>507</v>
      </c>
      <c r="BE862" s="132"/>
      <c r="BG862" s="132"/>
      <c r="BJ862" s="132"/>
      <c r="BK862" s="132"/>
      <c r="BT862" s="4"/>
      <c r="BU862" s="5"/>
      <c r="BV862" s="5"/>
      <c r="BW862" s="5"/>
    </row>
    <row r="863" spans="1:76" ht="9.9499999999999993" customHeight="1">
      <c r="A863" s="48">
        <v>856</v>
      </c>
      <c r="B863" s="32" t="s">
        <v>249</v>
      </c>
      <c r="C863" s="7" t="s">
        <v>529</v>
      </c>
      <c r="D863" s="21">
        <v>272.7</v>
      </c>
      <c r="E863" s="21">
        <v>264</v>
      </c>
      <c r="F863" s="21">
        <v>255.2</v>
      </c>
      <c r="G863" s="21">
        <v>262.5</v>
      </c>
      <c r="H863" s="21">
        <v>267</v>
      </c>
      <c r="I863" s="21">
        <v>265.60000000000002</v>
      </c>
      <c r="J863" s="21">
        <v>259.10000000000002</v>
      </c>
      <c r="K863" s="21">
        <v>270.8</v>
      </c>
      <c r="L863" s="21">
        <v>287.7</v>
      </c>
      <c r="M863" s="281">
        <v>297.39999999999998</v>
      </c>
      <c r="N863" s="277">
        <v>308.59999999999997</v>
      </c>
      <c r="O863" s="362">
        <v>314.7</v>
      </c>
      <c r="P863" s="21">
        <v>318.2</v>
      </c>
      <c r="Q863" s="21">
        <v>312.40000000000003</v>
      </c>
      <c r="R863" s="21"/>
      <c r="S863" s="21">
        <v>338.86200599235713</v>
      </c>
      <c r="T863" s="21">
        <v>342.34478115713898</v>
      </c>
      <c r="U863" s="21">
        <v>341.74290182111292</v>
      </c>
      <c r="V863" s="21">
        <v>332.25211681182134</v>
      </c>
      <c r="W863" s="21">
        <v>341.74967649934189</v>
      </c>
      <c r="X863" s="21">
        <v>347.53581492960512</v>
      </c>
      <c r="Y863" s="21">
        <v>342.92306182321221</v>
      </c>
      <c r="Z863" s="21">
        <v>353.01796320279573</v>
      </c>
      <c r="AA863" s="21">
        <v>354.4065295943476</v>
      </c>
      <c r="AB863" s="21">
        <v>354.11833322170702</v>
      </c>
      <c r="AC863" s="21">
        <v>356.16513368255841</v>
      </c>
      <c r="AD863" s="21">
        <v>350.50304653122657</v>
      </c>
      <c r="AE863" s="21">
        <v>359.94523461269347</v>
      </c>
      <c r="AF863" s="21">
        <v>336.94249369668563</v>
      </c>
      <c r="AG863" s="21">
        <v>317.07441593572241</v>
      </c>
      <c r="AH863" s="21">
        <v>330.81006140220353</v>
      </c>
      <c r="AI863" s="21">
        <v>344.14443762368893</v>
      </c>
      <c r="AJ863" s="21">
        <v>353.5053704629766</v>
      </c>
      <c r="AK863" s="21">
        <v>357.68431342295287</v>
      </c>
      <c r="AL863" s="21">
        <v>345.13380254081261</v>
      </c>
      <c r="AM863" s="21"/>
      <c r="AN863" s="21"/>
      <c r="AO863" s="21"/>
      <c r="AP863" s="21"/>
      <c r="AQ863" s="46" t="s">
        <v>529</v>
      </c>
      <c r="AR863" s="46" t="s">
        <v>38</v>
      </c>
      <c r="AS863" s="78" t="s">
        <v>40</v>
      </c>
      <c r="AT863" s="78" t="s">
        <v>507</v>
      </c>
      <c r="BE863" s="134"/>
      <c r="BG863" s="132"/>
      <c r="BJ863" s="132"/>
      <c r="BK863" s="132"/>
      <c r="BS863" s="4"/>
      <c r="BT863" s="4"/>
    </row>
    <row r="864" spans="1:76" ht="9.9499999999999993" customHeight="1">
      <c r="A864" s="48">
        <v>857</v>
      </c>
      <c r="B864" s="32" t="s">
        <v>39</v>
      </c>
      <c r="C864" s="7" t="s">
        <v>777</v>
      </c>
      <c r="D864" s="9">
        <v>2017</v>
      </c>
      <c r="E864" s="9">
        <v>2031</v>
      </c>
      <c r="F864" s="9">
        <v>2054</v>
      </c>
      <c r="G864" s="9">
        <v>2111</v>
      </c>
      <c r="H864" s="9">
        <v>2202</v>
      </c>
      <c r="I864" s="9">
        <v>2304</v>
      </c>
      <c r="J864" s="9">
        <v>2321</v>
      </c>
      <c r="K864" s="9">
        <v>2409</v>
      </c>
      <c r="L864" s="9">
        <v>2465</v>
      </c>
      <c r="M864" s="323">
        <v>2489</v>
      </c>
      <c r="N864" s="364">
        <v>2451</v>
      </c>
      <c r="O864" s="361">
        <v>2453</v>
      </c>
      <c r="P864" s="9">
        <v>2442</v>
      </c>
      <c r="Q864" s="9"/>
      <c r="R864" s="9"/>
      <c r="S864" s="9"/>
      <c r="T864" s="9"/>
      <c r="U864" s="9"/>
      <c r="V864" s="9"/>
      <c r="W864" s="9"/>
      <c r="X864" s="9"/>
      <c r="Y864" s="9"/>
      <c r="Z864" s="9"/>
      <c r="AA864" s="9"/>
      <c r="AB864" s="9"/>
      <c r="AC864" s="9"/>
      <c r="AD864" s="9"/>
      <c r="AE864" s="9"/>
      <c r="AF864" s="9"/>
      <c r="AG864" s="9"/>
      <c r="AH864" s="9"/>
      <c r="AI864" s="9"/>
      <c r="AJ864" s="9"/>
      <c r="AK864" s="9"/>
      <c r="AL864" s="9"/>
      <c r="AM864" s="9"/>
      <c r="AN864" s="9"/>
      <c r="AO864" s="9"/>
      <c r="AP864" s="9"/>
      <c r="AQ864" s="46" t="s">
        <v>830</v>
      </c>
      <c r="AR864" s="46" t="s">
        <v>39</v>
      </c>
      <c r="AS864" s="78" t="s">
        <v>40</v>
      </c>
      <c r="AT864" s="78" t="s">
        <v>507</v>
      </c>
      <c r="BE864" s="134"/>
      <c r="BG864" s="132"/>
      <c r="BJ864" s="132"/>
      <c r="BK864" s="134"/>
      <c r="BR864" s="4"/>
      <c r="BS864" s="4"/>
      <c r="BT864" s="4"/>
    </row>
    <row r="865" spans="1:72" ht="9.9499999999999993" customHeight="1">
      <c r="A865" s="48">
        <v>858</v>
      </c>
      <c r="B865" s="32" t="s">
        <v>39</v>
      </c>
      <c r="C865" s="7" t="s">
        <v>778</v>
      </c>
      <c r="D865" s="9">
        <v>2445</v>
      </c>
      <c r="E865" s="9">
        <v>2340</v>
      </c>
      <c r="F865" s="9">
        <v>2278</v>
      </c>
      <c r="G865" s="9">
        <v>2250</v>
      </c>
      <c r="H865" s="9">
        <v>2283</v>
      </c>
      <c r="I865" s="9">
        <v>2260</v>
      </c>
      <c r="J865" s="9">
        <v>2322</v>
      </c>
      <c r="K865" s="9">
        <v>2360</v>
      </c>
      <c r="L865" s="9">
        <v>2427</v>
      </c>
      <c r="M865" s="323">
        <v>2480</v>
      </c>
      <c r="N865" s="364">
        <v>2474</v>
      </c>
      <c r="O865" s="361">
        <v>2494</v>
      </c>
      <c r="P865" s="9">
        <v>2510</v>
      </c>
      <c r="Q865" s="9"/>
      <c r="R865" s="9"/>
      <c r="S865" s="9"/>
      <c r="T865" s="9"/>
      <c r="U865" s="9"/>
      <c r="V865" s="9"/>
      <c r="W865" s="9"/>
      <c r="X865" s="9"/>
      <c r="Y865" s="9"/>
      <c r="Z865" s="9"/>
      <c r="AA865" s="9"/>
      <c r="AB865" s="9"/>
      <c r="AC865" s="9"/>
      <c r="AD865" s="9"/>
      <c r="AE865" s="9"/>
      <c r="AF865" s="9"/>
      <c r="AG865" s="9"/>
      <c r="AH865" s="9"/>
      <c r="AI865" s="9"/>
      <c r="AJ865" s="9"/>
      <c r="AK865" s="9"/>
      <c r="AL865" s="9"/>
      <c r="AM865" s="9"/>
      <c r="AN865" s="9"/>
      <c r="AO865" s="9"/>
      <c r="AP865" s="9"/>
      <c r="AQ865" s="46" t="s">
        <v>778</v>
      </c>
      <c r="AR865" s="46" t="s">
        <v>39</v>
      </c>
      <c r="AS865" s="78" t="s">
        <v>40</v>
      </c>
      <c r="AT865" s="78" t="s">
        <v>507</v>
      </c>
      <c r="BE865" s="134"/>
      <c r="BG865" s="132"/>
      <c r="BJ865" s="132"/>
      <c r="BK865" s="132"/>
      <c r="BS865" s="4"/>
      <c r="BT865" s="4"/>
    </row>
    <row r="866" spans="1:72" ht="9.9499999999999993" customHeight="1">
      <c r="A866" s="48">
        <v>859</v>
      </c>
      <c r="B866" s="32" t="s">
        <v>39</v>
      </c>
      <c r="C866" s="7" t="s">
        <v>779</v>
      </c>
      <c r="D866" s="9">
        <v>730</v>
      </c>
      <c r="E866" s="9">
        <v>736</v>
      </c>
      <c r="F866" s="9">
        <v>738</v>
      </c>
      <c r="G866" s="9">
        <v>753</v>
      </c>
      <c r="H866" s="9">
        <v>808</v>
      </c>
      <c r="I866" s="9">
        <v>839</v>
      </c>
      <c r="J866" s="9">
        <v>854</v>
      </c>
      <c r="K866" s="9">
        <v>905</v>
      </c>
      <c r="L866" s="9">
        <v>957</v>
      </c>
      <c r="M866" s="323">
        <v>980</v>
      </c>
      <c r="N866" s="364">
        <v>1000</v>
      </c>
      <c r="O866" s="361">
        <v>1042</v>
      </c>
      <c r="P866" s="9">
        <v>1038</v>
      </c>
      <c r="Q866" s="9"/>
      <c r="R866" s="9"/>
      <c r="S866" s="9"/>
      <c r="T866" s="9"/>
      <c r="U866" s="9"/>
      <c r="V866" s="9"/>
      <c r="W866" s="9"/>
      <c r="X866" s="9"/>
      <c r="Y866" s="9"/>
      <c r="Z866" s="9"/>
      <c r="AA866" s="9"/>
      <c r="AB866" s="9"/>
      <c r="AC866" s="9"/>
      <c r="AD866" s="9"/>
      <c r="AE866" s="9"/>
      <c r="AF866" s="9"/>
      <c r="AG866" s="9"/>
      <c r="AH866" s="9"/>
      <c r="AI866" s="9"/>
      <c r="AJ866" s="9"/>
      <c r="AK866" s="9"/>
      <c r="AL866" s="9"/>
      <c r="AM866" s="9"/>
      <c r="AN866" s="9"/>
      <c r="AO866" s="9"/>
      <c r="AP866" s="9"/>
      <c r="AQ866" s="46" t="s">
        <v>779</v>
      </c>
      <c r="AR866" s="46" t="s">
        <v>39</v>
      </c>
      <c r="AS866" s="78" t="s">
        <v>40</v>
      </c>
      <c r="AT866" s="78" t="s">
        <v>507</v>
      </c>
      <c r="BE866" s="134"/>
      <c r="BG866" s="132"/>
      <c r="BJ866" s="132"/>
      <c r="BK866" s="132"/>
      <c r="BS866" s="4"/>
      <c r="BT866" s="4"/>
    </row>
    <row r="867" spans="1:72" ht="9.9499999999999993" customHeight="1">
      <c r="A867" s="48">
        <v>860</v>
      </c>
      <c r="B867" s="32" t="s">
        <v>39</v>
      </c>
      <c r="C867" s="7" t="s">
        <v>780</v>
      </c>
      <c r="D867" s="9">
        <v>121</v>
      </c>
      <c r="E867" s="9">
        <v>121</v>
      </c>
      <c r="F867" s="9">
        <v>121</v>
      </c>
      <c r="G867" s="9">
        <v>125</v>
      </c>
      <c r="H867" s="9">
        <v>128</v>
      </c>
      <c r="I867" s="9">
        <v>129</v>
      </c>
      <c r="J867" s="9">
        <v>137</v>
      </c>
      <c r="K867" s="9">
        <v>144</v>
      </c>
      <c r="L867" s="9">
        <v>152</v>
      </c>
      <c r="M867" s="323">
        <v>156</v>
      </c>
      <c r="N867" s="364">
        <v>158</v>
      </c>
      <c r="O867" s="361">
        <v>160</v>
      </c>
      <c r="P867" s="9">
        <v>169</v>
      </c>
      <c r="Q867" s="9"/>
      <c r="R867" s="9"/>
      <c r="S867" s="9"/>
      <c r="T867" s="9"/>
      <c r="U867" s="9"/>
      <c r="V867" s="9"/>
      <c r="W867" s="9"/>
      <c r="X867" s="9"/>
      <c r="Y867" s="9"/>
      <c r="Z867" s="9"/>
      <c r="AA867" s="9"/>
      <c r="AB867" s="9"/>
      <c r="AC867" s="9"/>
      <c r="AD867" s="9"/>
      <c r="AE867" s="9"/>
      <c r="AF867" s="9"/>
      <c r="AG867" s="9"/>
      <c r="AH867" s="9"/>
      <c r="AI867" s="9"/>
      <c r="AJ867" s="9"/>
      <c r="AK867" s="9"/>
      <c r="AL867" s="9"/>
      <c r="AM867" s="9"/>
      <c r="AN867" s="9"/>
      <c r="AO867" s="9"/>
      <c r="AP867" s="9"/>
      <c r="AQ867" s="46" t="s">
        <v>780</v>
      </c>
      <c r="AR867" s="46" t="s">
        <v>39</v>
      </c>
      <c r="AS867" s="78" t="s">
        <v>40</v>
      </c>
      <c r="AT867" s="78" t="s">
        <v>507</v>
      </c>
      <c r="BE867" s="134"/>
      <c r="BG867" s="134"/>
      <c r="BK867" s="134"/>
      <c r="BS867" s="4"/>
      <c r="BT867" s="4"/>
    </row>
    <row r="868" spans="1:72" ht="9.9499999999999993" customHeight="1">
      <c r="A868" s="48">
        <v>861</v>
      </c>
      <c r="B868" s="32" t="s">
        <v>39</v>
      </c>
      <c r="C868" s="7" t="s">
        <v>529</v>
      </c>
      <c r="D868" s="9">
        <v>5313</v>
      </c>
      <c r="E868" s="9">
        <v>5228</v>
      </c>
      <c r="F868" s="9">
        <v>5191</v>
      </c>
      <c r="G868" s="9">
        <v>5239</v>
      </c>
      <c r="H868" s="9">
        <v>5421</v>
      </c>
      <c r="I868" s="9">
        <v>5532</v>
      </c>
      <c r="J868" s="9">
        <v>5634</v>
      </c>
      <c r="K868" s="9">
        <v>5818</v>
      </c>
      <c r="L868" s="9">
        <v>6001</v>
      </c>
      <c r="M868" s="323">
        <v>6105</v>
      </c>
      <c r="N868" s="364">
        <v>6083</v>
      </c>
      <c r="O868" s="361">
        <v>6149</v>
      </c>
      <c r="P868" s="9">
        <v>6159</v>
      </c>
      <c r="Q868" s="9"/>
      <c r="R868" s="9"/>
      <c r="S868" s="9"/>
      <c r="T868" s="9"/>
      <c r="U868" s="9"/>
      <c r="V868" s="9"/>
      <c r="W868" s="9"/>
      <c r="X868" s="9"/>
      <c r="Y868" s="9"/>
      <c r="Z868" s="9"/>
      <c r="AA868" s="9"/>
      <c r="AB868" s="9"/>
      <c r="AC868" s="9"/>
      <c r="AD868" s="9"/>
      <c r="AE868" s="9"/>
      <c r="AF868" s="9"/>
      <c r="AG868" s="9"/>
      <c r="AH868" s="9"/>
      <c r="AI868" s="9"/>
      <c r="AJ868" s="9"/>
      <c r="AK868" s="9"/>
      <c r="AL868" s="9"/>
      <c r="AM868" s="9"/>
      <c r="AN868" s="9"/>
      <c r="AO868" s="9"/>
      <c r="AP868" s="9"/>
      <c r="AQ868" s="46" t="s">
        <v>529</v>
      </c>
      <c r="AR868" s="46" t="s">
        <v>39</v>
      </c>
      <c r="AS868" s="78" t="s">
        <v>40</v>
      </c>
      <c r="AT868" s="78" t="s">
        <v>507</v>
      </c>
      <c r="BE868" s="134"/>
      <c r="BG868" s="132"/>
      <c r="BJ868" s="132"/>
      <c r="BK868" s="132"/>
      <c r="BR868" s="4"/>
      <c r="BS868" s="4"/>
      <c r="BT868" s="4"/>
    </row>
    <row r="869" spans="1:72" ht="9.9499999999999993" customHeight="1">
      <c r="A869" s="48">
        <v>862</v>
      </c>
      <c r="B869" s="32" t="s">
        <v>39</v>
      </c>
      <c r="C869" s="267" t="s">
        <v>853</v>
      </c>
      <c r="D869" s="326">
        <f>D859/D847</f>
        <v>0.99551569506726445</v>
      </c>
      <c r="E869" s="326">
        <f t="shared" ref="E869:Q869" si="266">E859/E847</f>
        <v>0.99568345323741014</v>
      </c>
      <c r="F869" s="326">
        <f t="shared" si="266"/>
        <v>0.99397590361445776</v>
      </c>
      <c r="G869" s="326">
        <f t="shared" si="266"/>
        <v>0.99555555555555564</v>
      </c>
      <c r="H869" s="326">
        <f t="shared" si="266"/>
        <v>0.99593495934959353</v>
      </c>
      <c r="I869" s="326">
        <f t="shared" si="266"/>
        <v>0.99610389610389616</v>
      </c>
      <c r="J869" s="326">
        <f t="shared" si="266"/>
        <v>0.99572039942938662</v>
      </c>
      <c r="K869" s="326">
        <f t="shared" si="266"/>
        <v>0.99591836734693884</v>
      </c>
      <c r="L869" s="326">
        <f t="shared" si="266"/>
        <v>0.99619289340101524</v>
      </c>
      <c r="M869" s="327">
        <f t="shared" si="266"/>
        <v>0.99617834394904459</v>
      </c>
      <c r="N869" s="328">
        <f t="shared" si="266"/>
        <v>0.99503105590062102</v>
      </c>
      <c r="O869" s="329">
        <f t="shared" si="266"/>
        <v>0.99508599508599505</v>
      </c>
      <c r="P869" s="326">
        <f t="shared" si="266"/>
        <v>0.99620253164556971</v>
      </c>
      <c r="Q869" s="326">
        <f t="shared" si="266"/>
        <v>0.99622641509433962</v>
      </c>
      <c r="R869" s="267"/>
      <c r="S869" s="267"/>
      <c r="T869" s="267"/>
      <c r="U869" s="267"/>
      <c r="V869" s="267"/>
      <c r="W869" s="267"/>
      <c r="X869" s="267"/>
      <c r="Y869" s="267"/>
      <c r="Z869" s="267"/>
      <c r="AA869" s="267"/>
      <c r="AB869" s="267"/>
      <c r="AC869" s="267"/>
      <c r="AD869" s="267"/>
      <c r="AE869" s="267"/>
      <c r="AF869" s="267"/>
      <c r="AG869" s="267"/>
      <c r="AH869" s="267"/>
      <c r="AI869" s="267"/>
      <c r="AJ869" s="267"/>
      <c r="AK869" s="267"/>
      <c r="AL869" s="267"/>
      <c r="AM869" s="267"/>
      <c r="AN869" s="267"/>
      <c r="AO869" s="267"/>
      <c r="AP869" s="267"/>
      <c r="AQ869" s="267" t="s">
        <v>853</v>
      </c>
      <c r="AR869" s="268" t="s">
        <v>39</v>
      </c>
      <c r="AS869" s="267"/>
      <c r="AT869" s="267"/>
    </row>
    <row r="870" spans="1:72" ht="9.9499999999999993" customHeight="1">
      <c r="A870" s="48">
        <v>863</v>
      </c>
      <c r="B870" s="32" t="s">
        <v>39</v>
      </c>
      <c r="C870" s="267" t="s">
        <v>855</v>
      </c>
      <c r="D870" s="326">
        <f t="shared" ref="D870:Q874" si="267">D860/D848</f>
        <v>0.73292682926829278</v>
      </c>
      <c r="E870" s="326">
        <f t="shared" si="267"/>
        <v>0.73544743701129456</v>
      </c>
      <c r="F870" s="326">
        <f t="shared" si="267"/>
        <v>0.73473967684021535</v>
      </c>
      <c r="G870" s="326">
        <f t="shared" si="267"/>
        <v>0.72988255763375387</v>
      </c>
      <c r="H870" s="326">
        <f t="shared" si="267"/>
        <v>0.72336615935541626</v>
      </c>
      <c r="I870" s="326">
        <f t="shared" si="267"/>
        <v>0.72097292335933905</v>
      </c>
      <c r="J870" s="326">
        <f t="shared" si="267"/>
        <v>0.71696387745770473</v>
      </c>
      <c r="K870" s="326">
        <f t="shared" si="267"/>
        <v>0.71478260869565224</v>
      </c>
      <c r="L870" s="326">
        <f t="shared" si="267"/>
        <v>0.71481329503487889</v>
      </c>
      <c r="M870" s="327">
        <f t="shared" si="267"/>
        <v>0.71529689343295322</v>
      </c>
      <c r="N870" s="328">
        <f t="shared" si="267"/>
        <v>0.71531463229719472</v>
      </c>
      <c r="O870" s="329">
        <f t="shared" si="267"/>
        <v>0.71316964285714279</v>
      </c>
      <c r="P870" s="326">
        <f t="shared" si="267"/>
        <v>0.71501087744742564</v>
      </c>
      <c r="Q870" s="326">
        <f t="shared" si="267"/>
        <v>0.7119850187265917</v>
      </c>
      <c r="R870" s="267"/>
      <c r="S870" s="267"/>
      <c r="T870" s="267"/>
      <c r="U870" s="267"/>
      <c r="V870" s="267"/>
      <c r="W870" s="267"/>
      <c r="X870" s="267"/>
      <c r="Y870" s="267"/>
      <c r="Z870" s="267"/>
      <c r="AA870" s="267"/>
      <c r="AB870" s="267"/>
      <c r="AC870" s="267"/>
      <c r="AD870" s="267"/>
      <c r="AE870" s="267"/>
      <c r="AF870" s="267"/>
      <c r="AG870" s="267"/>
      <c r="AH870" s="267"/>
      <c r="AI870" s="267"/>
      <c r="AJ870" s="267"/>
      <c r="AK870" s="267"/>
      <c r="AL870" s="267"/>
      <c r="AM870" s="267"/>
      <c r="AN870" s="267"/>
      <c r="AO870" s="267"/>
      <c r="AP870" s="267"/>
      <c r="AQ870" s="267" t="s">
        <v>854</v>
      </c>
      <c r="AR870" s="268" t="s">
        <v>39</v>
      </c>
      <c r="AS870" s="267"/>
      <c r="AT870" s="267"/>
    </row>
    <row r="871" spans="1:72" ht="9.9499999999999993" customHeight="1">
      <c r="A871" s="48">
        <v>864</v>
      </c>
      <c r="B871" s="32" t="s">
        <v>39</v>
      </c>
      <c r="C871" s="267" t="s">
        <v>856</v>
      </c>
      <c r="D871" s="326">
        <f t="shared" si="267"/>
        <v>0.57024793388429762</v>
      </c>
      <c r="E871" s="326">
        <f t="shared" si="267"/>
        <v>0.57201646090534974</v>
      </c>
      <c r="F871" s="326">
        <f t="shared" si="267"/>
        <v>0.57539682539682546</v>
      </c>
      <c r="G871" s="326">
        <f t="shared" si="267"/>
        <v>0.57241379310344831</v>
      </c>
      <c r="H871" s="326">
        <f t="shared" si="267"/>
        <v>0.57452574525745259</v>
      </c>
      <c r="I871" s="326">
        <f t="shared" si="267"/>
        <v>0.57329842931937169</v>
      </c>
      <c r="J871" s="326">
        <f t="shared" si="267"/>
        <v>0.5732323232323232</v>
      </c>
      <c r="K871" s="326">
        <f t="shared" si="267"/>
        <v>0.57212713936430315</v>
      </c>
      <c r="L871" s="326">
        <f t="shared" si="267"/>
        <v>0.57276995305164313</v>
      </c>
      <c r="M871" s="327">
        <f t="shared" si="267"/>
        <v>0.5714285714285714</v>
      </c>
      <c r="N871" s="328">
        <f t="shared" si="267"/>
        <v>0.57200811359026371</v>
      </c>
      <c r="O871" s="329">
        <f t="shared" si="267"/>
        <v>0.57197696737044146</v>
      </c>
      <c r="P871" s="326">
        <f t="shared" si="267"/>
        <v>0.57277882797731572</v>
      </c>
      <c r="Q871" s="326">
        <f t="shared" si="267"/>
        <v>0.5719557195571956</v>
      </c>
      <c r="R871" s="267"/>
      <c r="S871" s="267"/>
      <c r="T871" s="267"/>
      <c r="U871" s="267"/>
      <c r="V871" s="267"/>
      <c r="W871" s="267"/>
      <c r="X871" s="267"/>
      <c r="Y871" s="267"/>
      <c r="Z871" s="267"/>
      <c r="AA871" s="267"/>
      <c r="AB871" s="267"/>
      <c r="AC871" s="267"/>
      <c r="AD871" s="267"/>
      <c r="AE871" s="267"/>
      <c r="AF871" s="267"/>
      <c r="AG871" s="267"/>
      <c r="AH871" s="267"/>
      <c r="AI871" s="267"/>
      <c r="AJ871" s="267"/>
      <c r="AK871" s="267"/>
      <c r="AL871" s="267"/>
      <c r="AM871" s="267"/>
      <c r="AN871" s="267"/>
      <c r="AO871" s="267"/>
      <c r="AP871" s="267"/>
      <c r="AQ871" s="267" t="s">
        <v>856</v>
      </c>
      <c r="AR871" s="268" t="s">
        <v>39</v>
      </c>
      <c r="AS871" s="267"/>
      <c r="AT871" s="267"/>
    </row>
    <row r="872" spans="1:72" ht="9.9499999999999993" customHeight="1">
      <c r="A872" s="48">
        <v>865</v>
      </c>
      <c r="B872" s="32" t="s">
        <v>39</v>
      </c>
      <c r="C872" s="267" t="s">
        <v>858</v>
      </c>
      <c r="D872" s="326">
        <f t="shared" si="267"/>
        <v>0.48582995951417007</v>
      </c>
      <c r="E872" s="326">
        <f t="shared" si="267"/>
        <v>0.47736625514403291</v>
      </c>
      <c r="F872" s="326">
        <f t="shared" si="267"/>
        <v>0.47413793103448276</v>
      </c>
      <c r="G872" s="326">
        <f t="shared" si="267"/>
        <v>0.45041322314049592</v>
      </c>
      <c r="H872" s="326">
        <f t="shared" si="267"/>
        <v>0.49537037037037029</v>
      </c>
      <c r="I872" s="326">
        <f t="shared" si="267"/>
        <v>0.40573770491803285</v>
      </c>
      <c r="J872" s="326">
        <f t="shared" si="267"/>
        <v>0.40329218106995884</v>
      </c>
      <c r="K872" s="326">
        <f t="shared" si="267"/>
        <v>0.42982456140350878</v>
      </c>
      <c r="L872" s="326">
        <f t="shared" si="267"/>
        <v>0.39849624060150374</v>
      </c>
      <c r="M872" s="327">
        <f t="shared" si="267"/>
        <v>0.39926739926739929</v>
      </c>
      <c r="N872" s="328">
        <f t="shared" si="267"/>
        <v>0.4264705882352941</v>
      </c>
      <c r="O872" s="329">
        <f t="shared" si="267"/>
        <v>0.41924398625429549</v>
      </c>
      <c r="P872" s="326">
        <f t="shared" si="267"/>
        <v>0.47058823529411764</v>
      </c>
      <c r="Q872" s="326">
        <f t="shared" si="267"/>
        <v>0.42756183745583037</v>
      </c>
      <c r="R872" s="267"/>
      <c r="S872" s="267"/>
      <c r="T872" s="267"/>
      <c r="U872" s="267"/>
      <c r="V872" s="267"/>
      <c r="W872" s="267"/>
      <c r="X872" s="267"/>
      <c r="Y872" s="267"/>
      <c r="Z872" s="267"/>
      <c r="AA872" s="267"/>
      <c r="AB872" s="267"/>
      <c r="AC872" s="267"/>
      <c r="AD872" s="267"/>
      <c r="AE872" s="267"/>
      <c r="AF872" s="267"/>
      <c r="AG872" s="267"/>
      <c r="AH872" s="267"/>
      <c r="AI872" s="267"/>
      <c r="AJ872" s="267"/>
      <c r="AK872" s="267"/>
      <c r="AL872" s="267"/>
      <c r="AM872" s="267"/>
      <c r="AN872" s="267"/>
      <c r="AO872" s="267"/>
      <c r="AP872" s="267"/>
      <c r="AQ872" s="267" t="s">
        <v>857</v>
      </c>
      <c r="AR872" s="268" t="s">
        <v>39</v>
      </c>
      <c r="AS872" s="267"/>
      <c r="AT872" s="267"/>
    </row>
    <row r="873" spans="1:72" ht="9.9499999999999993" customHeight="1">
      <c r="A873" s="48">
        <v>866</v>
      </c>
      <c r="B873" s="32" t="s">
        <v>39</v>
      </c>
      <c r="C873" s="267" t="s">
        <v>860</v>
      </c>
      <c r="D873" s="326">
        <f t="shared" si="267"/>
        <v>14.661290322580644</v>
      </c>
      <c r="E873" s="326">
        <f t="shared" si="267"/>
        <v>13.333333333333332</v>
      </c>
      <c r="F873" s="326">
        <f t="shared" si="267"/>
        <v>11.095652173913043</v>
      </c>
      <c r="G873" s="326">
        <f t="shared" si="267"/>
        <v>10.214007782101168</v>
      </c>
      <c r="H873" s="326">
        <f t="shared" si="267"/>
        <v>8.8410596026490076</v>
      </c>
      <c r="I873" s="326">
        <f t="shared" si="267"/>
        <v>7.3983286908078005</v>
      </c>
      <c r="J873" s="326">
        <f t="shared" si="267"/>
        <v>6.8364116094986818</v>
      </c>
      <c r="K873" s="326">
        <f t="shared" si="267"/>
        <v>6.4170616113744074</v>
      </c>
      <c r="L873" s="326">
        <f t="shared" si="267"/>
        <v>7.156716417910447</v>
      </c>
      <c r="M873" s="327">
        <f t="shared" si="267"/>
        <v>7.2360097323600963</v>
      </c>
      <c r="N873" s="328">
        <f t="shared" si="267"/>
        <v>6.7824175824175814</v>
      </c>
      <c r="O873" s="329">
        <f t="shared" si="267"/>
        <v>6.5562499999999995</v>
      </c>
      <c r="P873" s="326">
        <f t="shared" si="267"/>
        <v>6.3386454183266929</v>
      </c>
      <c r="Q873" s="326">
        <f t="shared" si="267"/>
        <v>5.5686274509803928</v>
      </c>
      <c r="R873" s="267"/>
      <c r="S873" s="267"/>
      <c r="T873" s="267"/>
      <c r="U873" s="267"/>
      <c r="V873" s="267"/>
      <c r="W873" s="267"/>
      <c r="X873" s="267"/>
      <c r="Y873" s="267"/>
      <c r="Z873" s="267"/>
      <c r="AA873" s="267"/>
      <c r="AB873" s="267"/>
      <c r="AC873" s="267"/>
      <c r="AD873" s="267"/>
      <c r="AE873" s="267"/>
      <c r="AF873" s="267"/>
      <c r="AG873" s="267"/>
      <c r="AH873" s="267"/>
      <c r="AI873" s="267"/>
      <c r="AJ873" s="267"/>
      <c r="AK873" s="267"/>
      <c r="AL873" s="267"/>
      <c r="AM873" s="267"/>
      <c r="AN873" s="267"/>
      <c r="AO873" s="267"/>
      <c r="AP873" s="267"/>
      <c r="AQ873" s="267" t="s">
        <v>859</v>
      </c>
      <c r="AR873" s="268" t="s">
        <v>39</v>
      </c>
      <c r="AS873" s="267"/>
      <c r="AT873" s="267"/>
    </row>
    <row r="874" spans="1:72" ht="9.9499999999999993" customHeight="1">
      <c r="A874" s="48">
        <v>867</v>
      </c>
      <c r="B874" s="32" t="s">
        <v>39</v>
      </c>
      <c r="C874" s="267" t="s">
        <v>503</v>
      </c>
      <c r="D874" s="326">
        <f t="shared" si="267"/>
        <v>5.3023133543638279</v>
      </c>
      <c r="E874" s="326">
        <f t="shared" ref="E874:Q874" si="268">E864/E852</f>
        <v>5.5175224123879376</v>
      </c>
      <c r="F874" s="326">
        <f t="shared" si="268"/>
        <v>5.6960621186910698</v>
      </c>
      <c r="G874" s="326">
        <f t="shared" si="268"/>
        <v>5.6098857294711673</v>
      </c>
      <c r="H874" s="326">
        <f t="shared" si="268"/>
        <v>5.7061414874319771</v>
      </c>
      <c r="I874" s="326">
        <f t="shared" si="268"/>
        <v>5.8566344687341143</v>
      </c>
      <c r="J874" s="326">
        <f t="shared" si="268"/>
        <v>5.9421402969790069</v>
      </c>
      <c r="K874" s="326">
        <f t="shared" si="268"/>
        <v>5.8842208109428435</v>
      </c>
      <c r="L874" s="326">
        <f t="shared" si="268"/>
        <v>5.7073396619587866</v>
      </c>
      <c r="M874" s="327">
        <f t="shared" si="268"/>
        <v>5.5632543585158691</v>
      </c>
      <c r="N874" s="328">
        <f t="shared" si="268"/>
        <v>5.25627278576024</v>
      </c>
      <c r="O874" s="329">
        <f t="shared" si="268"/>
        <v>5.1168126825198152</v>
      </c>
      <c r="P874" s="326">
        <f t="shared" si="268"/>
        <v>5.0517170045510964</v>
      </c>
      <c r="Q874" s="326">
        <f t="shared" si="268"/>
        <v>0</v>
      </c>
      <c r="R874" s="267"/>
      <c r="S874" s="267"/>
      <c r="T874" s="267"/>
      <c r="U874" s="267"/>
      <c r="V874" s="267"/>
      <c r="W874" s="267"/>
      <c r="X874" s="267"/>
      <c r="Y874" s="267"/>
      <c r="Z874" s="267"/>
      <c r="AA874" s="267"/>
      <c r="AB874" s="267"/>
      <c r="AC874" s="267"/>
      <c r="AD874" s="267"/>
      <c r="AE874" s="267"/>
      <c r="AF874" s="267"/>
      <c r="AG874" s="267"/>
      <c r="AH874" s="267"/>
      <c r="AI874" s="267"/>
      <c r="AJ874" s="267"/>
      <c r="AK874" s="267"/>
      <c r="AL874" s="267"/>
      <c r="AM874" s="267"/>
      <c r="AN874" s="267"/>
      <c r="AO874" s="267"/>
      <c r="AP874" s="267"/>
      <c r="AQ874" s="267" t="s">
        <v>503</v>
      </c>
      <c r="AR874" s="268" t="s">
        <v>39</v>
      </c>
      <c r="AS874" s="267"/>
      <c r="AT874" s="267"/>
    </row>
    <row r="875" spans="1:72" ht="9.9499999999999993" customHeight="1">
      <c r="A875" s="48">
        <v>868</v>
      </c>
      <c r="B875" s="32" t="s">
        <v>39</v>
      </c>
      <c r="C875" s="267" t="s">
        <v>853</v>
      </c>
      <c r="D875" s="326">
        <f>D864/D853/1000</f>
        <v>0.10649419218585005</v>
      </c>
      <c r="E875" s="326">
        <f t="shared" ref="E875:Q875" si="269">E864/E853/1000</f>
        <v>0.10650235972732039</v>
      </c>
      <c r="F875" s="326">
        <f t="shared" si="269"/>
        <v>0.10648004147226543</v>
      </c>
      <c r="G875" s="326">
        <f t="shared" si="269"/>
        <v>0.10650857719475278</v>
      </c>
      <c r="H875" s="326">
        <f t="shared" si="269"/>
        <v>0.10647969052224371</v>
      </c>
      <c r="I875" s="326">
        <f t="shared" si="269"/>
        <v>0.10646950092421442</v>
      </c>
      <c r="J875" s="326">
        <f t="shared" si="269"/>
        <v>0.10646788990825688</v>
      </c>
      <c r="K875" s="326">
        <f t="shared" si="269"/>
        <v>0.10649867374005305</v>
      </c>
      <c r="L875" s="326">
        <f t="shared" si="269"/>
        <v>0.1064794816414687</v>
      </c>
      <c r="M875" s="327">
        <f t="shared" si="269"/>
        <v>0.10650406504065041</v>
      </c>
      <c r="N875" s="328">
        <f t="shared" si="269"/>
        <v>0.10647263249348393</v>
      </c>
      <c r="O875" s="329">
        <f t="shared" si="269"/>
        <v>0.10646701388888889</v>
      </c>
      <c r="P875" s="326">
        <f t="shared" si="269"/>
        <v>0.10649803750545138</v>
      </c>
      <c r="Q875" s="326" t="e">
        <f t="shared" si="269"/>
        <v>#DIV/0!</v>
      </c>
      <c r="R875" s="267"/>
      <c r="S875" s="267"/>
      <c r="T875" s="267"/>
      <c r="U875" s="267"/>
      <c r="V875" s="267"/>
      <c r="W875" s="267"/>
      <c r="X875" s="267"/>
      <c r="Y875" s="267"/>
      <c r="Z875" s="267"/>
      <c r="AA875" s="267"/>
      <c r="AB875" s="267"/>
      <c r="AC875" s="267"/>
      <c r="AD875" s="267"/>
      <c r="AE875" s="267"/>
      <c r="AF875" s="267"/>
      <c r="AG875" s="267"/>
      <c r="AH875" s="267"/>
      <c r="AI875" s="267"/>
      <c r="AJ875" s="267"/>
      <c r="AK875" s="267"/>
      <c r="AL875" s="267"/>
      <c r="AM875" s="267"/>
      <c r="AN875" s="267"/>
      <c r="AO875" s="267"/>
      <c r="AP875" s="267"/>
      <c r="AQ875" s="267" t="s">
        <v>853</v>
      </c>
      <c r="AR875" s="268" t="s">
        <v>39</v>
      </c>
      <c r="AS875" s="267"/>
      <c r="AT875" s="267"/>
    </row>
    <row r="876" spans="1:72" ht="9.9499999999999993" customHeight="1">
      <c r="A876" s="48">
        <v>869</v>
      </c>
      <c r="B876" s="32" t="s">
        <v>39</v>
      </c>
      <c r="C876" s="267" t="s">
        <v>855</v>
      </c>
      <c r="D876" s="326">
        <f t="shared" ref="D876:Q880" si="270">D865/D854/1000</f>
        <v>8.1554369579719815E-2</v>
      </c>
      <c r="E876" s="326">
        <f t="shared" si="270"/>
        <v>8.1447963800904966E-2</v>
      </c>
      <c r="F876" s="326">
        <f t="shared" si="270"/>
        <v>8.1328097108175637E-2</v>
      </c>
      <c r="G876" s="326">
        <f t="shared" si="270"/>
        <v>8.0731969860064576E-2</v>
      </c>
      <c r="H876" s="326">
        <f t="shared" si="270"/>
        <v>8.0529100529100534E-2</v>
      </c>
      <c r="I876" s="326">
        <f t="shared" si="270"/>
        <v>8.014184397163121E-2</v>
      </c>
      <c r="J876" s="326">
        <f t="shared" si="270"/>
        <v>8.0096585029320461E-2</v>
      </c>
      <c r="K876" s="326">
        <f t="shared" si="270"/>
        <v>7.9864636209813863E-2</v>
      </c>
      <c r="L876" s="326">
        <f t="shared" si="270"/>
        <v>7.9809273265373237E-2</v>
      </c>
      <c r="M876" s="327">
        <f t="shared" si="270"/>
        <v>8.0519480519480519E-2</v>
      </c>
      <c r="N876" s="328">
        <f t="shared" si="270"/>
        <v>8.0770486451191642E-2</v>
      </c>
      <c r="O876" s="329">
        <f t="shared" si="270"/>
        <v>8.0921479558728096E-2</v>
      </c>
      <c r="P876" s="326">
        <f t="shared" si="270"/>
        <v>8.0889461811150504E-2</v>
      </c>
      <c r="Q876" s="326" t="e">
        <f t="shared" si="270"/>
        <v>#DIV/0!</v>
      </c>
      <c r="R876" s="267"/>
      <c r="S876" s="267"/>
      <c r="T876" s="267"/>
      <c r="U876" s="267"/>
      <c r="V876" s="267"/>
      <c r="W876" s="267"/>
      <c r="X876" s="267"/>
      <c r="Y876" s="267"/>
      <c r="Z876" s="267"/>
      <c r="AA876" s="267"/>
      <c r="AB876" s="267"/>
      <c r="AC876" s="267"/>
      <c r="AD876" s="267"/>
      <c r="AE876" s="267"/>
      <c r="AF876" s="267"/>
      <c r="AG876" s="267"/>
      <c r="AH876" s="267"/>
      <c r="AI876" s="267"/>
      <c r="AJ876" s="267"/>
      <c r="AK876" s="267"/>
      <c r="AL876" s="267"/>
      <c r="AM876" s="267"/>
      <c r="AN876" s="267"/>
      <c r="AO876" s="267"/>
      <c r="AP876" s="267"/>
      <c r="AQ876" s="267" t="s">
        <v>854</v>
      </c>
      <c r="AR876" s="268" t="s">
        <v>39</v>
      </c>
      <c r="AS876" s="267"/>
      <c r="AT876" s="267"/>
    </row>
    <row r="877" spans="1:72" ht="9.9499999999999993" customHeight="1">
      <c r="A877" s="48">
        <v>870</v>
      </c>
      <c r="B877" s="32" t="s">
        <v>39</v>
      </c>
      <c r="C877" s="267" t="s">
        <v>856</v>
      </c>
      <c r="D877" s="326">
        <f t="shared" si="270"/>
        <v>5.9446254071661243E-2</v>
      </c>
      <c r="E877" s="326">
        <f t="shared" si="270"/>
        <v>5.9307010475423048E-2</v>
      </c>
      <c r="F877" s="326">
        <f t="shared" si="270"/>
        <v>5.9516129032258065E-2</v>
      </c>
      <c r="G877" s="326">
        <f t="shared" si="270"/>
        <v>5.9478672985781994E-2</v>
      </c>
      <c r="H877" s="326">
        <f t="shared" si="270"/>
        <v>5.9455481972038267E-2</v>
      </c>
      <c r="I877" s="326">
        <f t="shared" si="270"/>
        <v>5.9461374911410354E-2</v>
      </c>
      <c r="J877" s="326">
        <f t="shared" si="270"/>
        <v>5.9512195121951224E-2</v>
      </c>
      <c r="K877" s="326">
        <f t="shared" si="270"/>
        <v>5.9539473684210524E-2</v>
      </c>
      <c r="L877" s="326">
        <f t="shared" si="270"/>
        <v>5.9812499999999998E-2</v>
      </c>
      <c r="M877" s="327">
        <f t="shared" si="270"/>
        <v>5.9322033898305086E-2</v>
      </c>
      <c r="N877" s="328">
        <f t="shared" si="270"/>
        <v>5.9417706476530018E-2</v>
      </c>
      <c r="O877" s="329">
        <f t="shared" si="270"/>
        <v>5.9474885844748859E-2</v>
      </c>
      <c r="P877" s="326">
        <f t="shared" si="270"/>
        <v>5.9586681974741672E-2</v>
      </c>
      <c r="Q877" s="326" t="e">
        <f t="shared" si="270"/>
        <v>#DIV/0!</v>
      </c>
      <c r="R877" s="267"/>
      <c r="S877" s="267"/>
      <c r="T877" s="267"/>
      <c r="U877" s="267"/>
      <c r="V877" s="267"/>
      <c r="W877" s="267"/>
      <c r="X877" s="267"/>
      <c r="Y877" s="267"/>
      <c r="Z877" s="267"/>
      <c r="AA877" s="267"/>
      <c r="AB877" s="267"/>
      <c r="AC877" s="267"/>
      <c r="AD877" s="267"/>
      <c r="AE877" s="267"/>
      <c r="AF877" s="267"/>
      <c r="AG877" s="267"/>
      <c r="AH877" s="267"/>
      <c r="AI877" s="267"/>
      <c r="AJ877" s="267"/>
      <c r="AK877" s="267"/>
      <c r="AL877" s="267"/>
      <c r="AM877" s="267"/>
      <c r="AN877" s="267"/>
      <c r="AO877" s="267"/>
      <c r="AP877" s="267"/>
      <c r="AQ877" s="267" t="s">
        <v>856</v>
      </c>
      <c r="AR877" s="268" t="s">
        <v>39</v>
      </c>
      <c r="AS877" s="267"/>
      <c r="AT877" s="267"/>
    </row>
    <row r="878" spans="1:72" ht="9.9499999999999993" customHeight="1">
      <c r="A878" s="48">
        <v>871</v>
      </c>
      <c r="B878" s="32" t="s">
        <v>39</v>
      </c>
      <c r="C878" s="267" t="s">
        <v>858</v>
      </c>
      <c r="D878" s="326">
        <f t="shared" si="270"/>
        <v>7.2455089820359295E-2</v>
      </c>
      <c r="E878" s="326">
        <f t="shared" si="270"/>
        <v>7.0760233918128662E-2</v>
      </c>
      <c r="F878" s="326">
        <f t="shared" si="270"/>
        <v>6.9142857142857145E-2</v>
      </c>
      <c r="G878" s="326">
        <f t="shared" si="270"/>
        <v>6.8306010928961741E-2</v>
      </c>
      <c r="H878" s="326">
        <f t="shared" si="270"/>
        <v>6.6666666666666666E-2</v>
      </c>
      <c r="I878" s="326">
        <f t="shared" si="270"/>
        <v>6.5482233502538068E-2</v>
      </c>
      <c r="J878" s="326">
        <f t="shared" si="270"/>
        <v>6.8500000000000005E-2</v>
      </c>
      <c r="K878" s="326">
        <f t="shared" si="270"/>
        <v>7.093596059113301E-2</v>
      </c>
      <c r="L878" s="326">
        <f t="shared" si="270"/>
        <v>7.2727272727272738E-2</v>
      </c>
      <c r="M878" s="327">
        <f t="shared" si="270"/>
        <v>7.4999999999999997E-2</v>
      </c>
      <c r="N878" s="328">
        <f t="shared" si="270"/>
        <v>7.1818181818181809E-2</v>
      </c>
      <c r="O878" s="329">
        <f t="shared" si="270"/>
        <v>7.0484581497797349E-2</v>
      </c>
      <c r="P878" s="326">
        <f t="shared" si="270"/>
        <v>7.3478260869565215E-2</v>
      </c>
      <c r="Q878" s="326" t="e">
        <f t="shared" si="270"/>
        <v>#DIV/0!</v>
      </c>
      <c r="R878" s="267"/>
      <c r="S878" s="267"/>
      <c r="T878" s="267"/>
      <c r="U878" s="267"/>
      <c r="V878" s="267"/>
      <c r="W878" s="267"/>
      <c r="X878" s="267"/>
      <c r="Y878" s="267"/>
      <c r="Z878" s="267"/>
      <c r="AA878" s="267"/>
      <c r="AB878" s="267"/>
      <c r="AC878" s="267"/>
      <c r="AD878" s="267"/>
      <c r="AE878" s="267"/>
      <c r="AF878" s="267"/>
      <c r="AG878" s="267"/>
      <c r="AH878" s="267"/>
      <c r="AI878" s="267"/>
      <c r="AJ878" s="267"/>
      <c r="AK878" s="267"/>
      <c r="AL878" s="267"/>
      <c r="AM878" s="267"/>
      <c r="AN878" s="267"/>
      <c r="AO878" s="267"/>
      <c r="AP878" s="267"/>
      <c r="AQ878" s="267" t="s">
        <v>857</v>
      </c>
      <c r="AR878" s="268" t="s">
        <v>39</v>
      </c>
      <c r="AS878" s="267"/>
      <c r="AT878" s="267"/>
    </row>
    <row r="879" spans="1:72" ht="9.9499999999999993" customHeight="1">
      <c r="A879" s="48">
        <v>872</v>
      </c>
      <c r="B879" s="32" t="s">
        <v>39</v>
      </c>
      <c r="C879" s="267" t="s">
        <v>860</v>
      </c>
      <c r="D879" s="326">
        <f t="shared" si="270"/>
        <v>2.9353591160220995</v>
      </c>
      <c r="E879" s="326">
        <f t="shared" si="270"/>
        <v>2.4316279069767441</v>
      </c>
      <c r="F879" s="326">
        <f t="shared" si="270"/>
        <v>2.2374999999999998</v>
      </c>
      <c r="G879" s="326">
        <f t="shared" si="270"/>
        <v>1.9920152091254755</v>
      </c>
      <c r="H879" s="326">
        <f t="shared" si="270"/>
        <v>1.7047169811320755</v>
      </c>
      <c r="I879" s="326">
        <f t="shared" si="270"/>
        <v>1.4634920634920636</v>
      </c>
      <c r="J879" s="326">
        <f t="shared" si="270"/>
        <v>1.3842751842751841</v>
      </c>
      <c r="K879" s="326">
        <f t="shared" si="270"/>
        <v>1.3222727272727273</v>
      </c>
      <c r="L879" s="326">
        <f t="shared" si="270"/>
        <v>1.2554393305439331</v>
      </c>
      <c r="M879" s="327">
        <f t="shared" si="270"/>
        <v>1.2089108910891089</v>
      </c>
      <c r="N879" s="328">
        <f t="shared" si="270"/>
        <v>1.1608778625954199</v>
      </c>
      <c r="O879" s="329">
        <f t="shared" si="270"/>
        <v>1.1200364298724954</v>
      </c>
      <c r="P879" s="326">
        <f t="shared" si="270"/>
        <v>1.1117328519855596</v>
      </c>
      <c r="Q879" s="326" t="e">
        <f t="shared" si="270"/>
        <v>#DIV/0!</v>
      </c>
      <c r="R879" s="267"/>
      <c r="S879" s="267"/>
      <c r="T879" s="267"/>
      <c r="U879" s="267"/>
      <c r="V879" s="267"/>
      <c r="W879" s="267"/>
      <c r="X879" s="267"/>
      <c r="Y879" s="267"/>
      <c r="Z879" s="267"/>
      <c r="AA879" s="267"/>
      <c r="AB879" s="267"/>
      <c r="AC879" s="267"/>
      <c r="AD879" s="267"/>
      <c r="AE879" s="267"/>
      <c r="AF879" s="267"/>
      <c r="AG879" s="267"/>
      <c r="AH879" s="267"/>
      <c r="AI879" s="267"/>
      <c r="AJ879" s="267"/>
      <c r="AK879" s="267"/>
      <c r="AL879" s="267"/>
      <c r="AM879" s="267"/>
      <c r="AN879" s="267"/>
      <c r="AO879" s="267"/>
      <c r="AP879" s="267"/>
      <c r="AQ879" s="267" t="s">
        <v>859</v>
      </c>
      <c r="AR879" s="268" t="s">
        <v>39</v>
      </c>
      <c r="AS879" s="267"/>
      <c r="AT879" s="267"/>
    </row>
    <row r="880" spans="1:72" ht="9.9499999999999993" customHeight="1">
      <c r="A880" s="48">
        <v>873</v>
      </c>
      <c r="B880" s="32" t="s">
        <v>39</v>
      </c>
      <c r="C880" s="267" t="s">
        <v>503</v>
      </c>
      <c r="D880" s="326">
        <f t="shared" si="270"/>
        <v>8.6724647276014746E-8</v>
      </c>
      <c r="E880" s="326">
        <f t="shared" si="270"/>
        <v>4.4117383044562539E-8</v>
      </c>
      <c r="F880" s="326">
        <f t="shared" si="270"/>
        <v>2.2407192829489702E-8</v>
      </c>
      <c r="G880" s="326">
        <f t="shared" si="270"/>
        <v>1.1415413417350778E-8</v>
      </c>
      <c r="H880" s="326">
        <f t="shared" si="270"/>
        <v>5.8086912056130641E-9</v>
      </c>
      <c r="I880" s="326">
        <f t="shared" si="270"/>
        <v>2.9551384857263195E-9</v>
      </c>
      <c r="J880" s="326">
        <f t="shared" si="270"/>
        <v>1.5025855341468006E-9</v>
      </c>
      <c r="K880" s="326">
        <f t="shared" si="270"/>
        <v>7.6445995300591484E-10</v>
      </c>
      <c r="L880" s="326">
        <f t="shared" si="270"/>
        <v>3.889573727638092E-10</v>
      </c>
      <c r="M880" s="327">
        <f t="shared" si="270"/>
        <v>1.9784426332368968E-10</v>
      </c>
      <c r="N880" s="328">
        <f t="shared" si="270"/>
        <v>3.8850374047559945E-10</v>
      </c>
      <c r="O880" s="329">
        <f t="shared" si="270"/>
        <v>7.8778032856983271E-11</v>
      </c>
      <c r="P880" s="326" t="e">
        <f t="shared" si="270"/>
        <v>#DIV/0!</v>
      </c>
      <c r="Q880" s="326" t="e">
        <f t="shared" si="270"/>
        <v>#DIV/0!</v>
      </c>
      <c r="R880" s="267"/>
      <c r="S880" s="267"/>
      <c r="T880" s="267"/>
      <c r="U880" s="267"/>
      <c r="V880" s="267"/>
      <c r="W880" s="267"/>
      <c r="X880" s="267"/>
      <c r="Y880" s="267"/>
      <c r="Z880" s="267"/>
      <c r="AA880" s="267"/>
      <c r="AB880" s="267"/>
      <c r="AC880" s="267"/>
      <c r="AD880" s="267"/>
      <c r="AE880" s="267"/>
      <c r="AF880" s="267"/>
      <c r="AG880" s="267"/>
      <c r="AH880" s="267"/>
      <c r="AI880" s="267"/>
      <c r="AJ880" s="267"/>
      <c r="AK880" s="267"/>
      <c r="AL880" s="267"/>
      <c r="AM880" s="267"/>
      <c r="AN880" s="267"/>
      <c r="AO880" s="267"/>
      <c r="AP880" s="267"/>
      <c r="AQ880" s="267" t="s">
        <v>503</v>
      </c>
      <c r="AR880" s="268" t="s">
        <v>39</v>
      </c>
      <c r="AS880" s="267"/>
      <c r="AT880" s="267"/>
    </row>
    <row r="881" spans="1:46" ht="9.9499999999999993" customHeight="1">
      <c r="A881" s="48">
        <v>874</v>
      </c>
      <c r="B881" s="32" t="s">
        <v>39</v>
      </c>
      <c r="C881" s="267"/>
      <c r="D881" s="267"/>
      <c r="E881" s="267"/>
      <c r="F881" s="267"/>
      <c r="G881" s="267"/>
      <c r="H881" s="267"/>
      <c r="I881" s="267"/>
      <c r="J881" s="267"/>
      <c r="K881" s="267"/>
      <c r="L881" s="267"/>
      <c r="M881" s="275"/>
      <c r="N881" s="343"/>
      <c r="O881" s="348"/>
      <c r="P881" s="348"/>
      <c r="Q881" s="267"/>
      <c r="R881" s="267"/>
      <c r="S881" s="267"/>
      <c r="T881" s="267"/>
      <c r="U881" s="267"/>
      <c r="V881" s="267"/>
      <c r="W881" s="267"/>
      <c r="X881" s="267"/>
      <c r="Y881" s="267"/>
      <c r="Z881" s="267"/>
      <c r="AA881" s="267"/>
      <c r="AB881" s="267"/>
      <c r="AC881" s="267"/>
      <c r="AD881" s="267"/>
      <c r="AE881" s="267"/>
      <c r="AF881" s="267"/>
      <c r="AG881" s="267"/>
      <c r="AH881" s="267"/>
      <c r="AI881" s="267"/>
      <c r="AJ881" s="267"/>
      <c r="AK881" s="267"/>
      <c r="AL881" s="267"/>
      <c r="AM881" s="267"/>
      <c r="AN881" s="267"/>
      <c r="AO881" s="267"/>
      <c r="AP881" s="267"/>
      <c r="AQ881" s="267"/>
      <c r="AR881" s="268" t="s">
        <v>39</v>
      </c>
      <c r="AS881" s="267"/>
      <c r="AT881" s="267"/>
    </row>
    <row r="882" spans="1:46" ht="9.9499999999999993" customHeight="1">
      <c r="A882" s="48">
        <v>875</v>
      </c>
      <c r="B882" s="32" t="s">
        <v>39</v>
      </c>
      <c r="C882" s="267"/>
      <c r="D882" s="267"/>
      <c r="E882" s="267"/>
      <c r="F882" s="267"/>
      <c r="G882" s="267"/>
      <c r="H882" s="267"/>
      <c r="I882" s="267"/>
      <c r="J882" s="267"/>
      <c r="K882" s="267"/>
      <c r="L882" s="267"/>
      <c r="M882" s="275"/>
      <c r="N882" s="343"/>
      <c r="O882" s="348"/>
      <c r="P882" s="348"/>
      <c r="Q882" s="267"/>
      <c r="R882" s="267"/>
      <c r="S882" s="267"/>
      <c r="T882" s="267"/>
      <c r="U882" s="267"/>
      <c r="V882" s="267"/>
      <c r="W882" s="267"/>
      <c r="X882" s="267"/>
      <c r="Y882" s="267"/>
      <c r="Z882" s="267"/>
      <c r="AA882" s="267"/>
      <c r="AB882" s="267"/>
      <c r="AC882" s="267"/>
      <c r="AD882" s="267"/>
      <c r="AE882" s="267"/>
      <c r="AF882" s="267"/>
      <c r="AG882" s="267"/>
      <c r="AH882" s="267"/>
      <c r="AI882" s="267"/>
      <c r="AJ882" s="267"/>
      <c r="AK882" s="267"/>
      <c r="AL882" s="267"/>
      <c r="AM882" s="267"/>
      <c r="AN882" s="267"/>
      <c r="AO882" s="267"/>
      <c r="AP882" s="267"/>
      <c r="AQ882" s="267"/>
      <c r="AR882" s="268" t="s">
        <v>39</v>
      </c>
      <c r="AS882" s="267"/>
      <c r="AT882" s="267"/>
    </row>
    <row r="883" spans="1:46" ht="9.9499999999999993" customHeight="1">
      <c r="A883" s="48">
        <v>876</v>
      </c>
      <c r="B883" s="32" t="s">
        <v>39</v>
      </c>
      <c r="C883" s="267"/>
      <c r="D883" s="267"/>
      <c r="E883" s="267"/>
      <c r="F883" s="267"/>
      <c r="G883" s="267"/>
      <c r="H883" s="267"/>
      <c r="I883" s="267"/>
      <c r="J883" s="267"/>
      <c r="K883" s="267"/>
      <c r="L883" s="267"/>
      <c r="M883" s="275"/>
      <c r="N883" s="343"/>
      <c r="O883" s="348"/>
      <c r="P883" s="348"/>
      <c r="Q883" s="267"/>
      <c r="R883" s="267"/>
      <c r="S883" s="267"/>
      <c r="T883" s="267"/>
      <c r="U883" s="267"/>
      <c r="V883" s="267"/>
      <c r="W883" s="267"/>
      <c r="X883" s="267"/>
      <c r="Y883" s="267"/>
      <c r="Z883" s="267"/>
      <c r="AA883" s="267"/>
      <c r="AB883" s="267"/>
      <c r="AC883" s="267"/>
      <c r="AD883" s="267"/>
      <c r="AE883" s="267"/>
      <c r="AF883" s="267"/>
      <c r="AG883" s="267"/>
      <c r="AH883" s="267"/>
      <c r="AI883" s="267"/>
      <c r="AJ883" s="267"/>
      <c r="AK883" s="267"/>
      <c r="AL883" s="267"/>
      <c r="AM883" s="267"/>
      <c r="AN883" s="267"/>
      <c r="AO883" s="267"/>
      <c r="AP883" s="267"/>
      <c r="AQ883" s="267"/>
      <c r="AR883" s="268" t="s">
        <v>39</v>
      </c>
      <c r="AS883" s="267"/>
      <c r="AT883" s="267"/>
    </row>
    <row r="884" spans="1:46" ht="9.9499999999999993" customHeight="1">
      <c r="AB884" s="84"/>
      <c r="AQ884" s="84"/>
      <c r="AR884" s="84"/>
    </row>
    <row r="922" spans="28:28" ht="9.9499999999999993" customHeight="1">
      <c r="AB922" s="84"/>
    </row>
  </sheetData>
  <sortState sortMethod="stroke" ref="F26:H30">
    <sortCondition ref="F26:F30"/>
  </sortState>
  <mergeCells count="2">
    <mergeCell ref="AS3:AS4"/>
    <mergeCell ref="AT3:AT4"/>
  </mergeCells>
  <phoneticPr fontId="8"/>
  <hyperlinks>
    <hyperlink ref="AS779" r:id="rId1"/>
  </hyperlinks>
  <printOptions gridLinesSet="0"/>
  <pageMargins left="0" right="0" top="0.19685039370078741" bottom="0" header="0" footer="0"/>
  <pageSetup paperSize="9" scale="49" fitToHeight="0" orientation="landscape" horizontalDpi="400" verticalDpi="400" r:id="rId2"/>
  <headerFooter alignWithMargins="0">
    <oddHeader>&amp;R&amp;F/&amp;D</oddHead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ホーム</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2017-09-21T23:49:41Z</cp:lastPrinted>
  <dcterms:created xsi:type="dcterms:W3CDTF">2011-10-17T01:05:18Z</dcterms:created>
  <dcterms:modified xsi:type="dcterms:W3CDTF">2017-10-26T05:46:45Z</dcterms:modified>
</cp:coreProperties>
</file>