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6900" windowWidth="14310" windowHeight="6915" tabRatio="821"/>
  </bookViews>
  <sheets>
    <sheet name="h7.3地温計" sheetId="6" r:id="rId1"/>
  </sheets>
  <definedNames>
    <definedName name="A重油_発熱量当りCO排出原単位">h7.3地温計!$I$7</definedName>
    <definedName name="B重油_発熱量当りCO排出原単位">h7.3地温計!$J$7</definedName>
    <definedName name="C重油_発熱量当りCO排出原単位">h7.3地温計!$K$7</definedName>
    <definedName name="LNG_発熱量当りCO排出原単位">h7.3地温計!$W$7</definedName>
    <definedName name="LPG_発熱量当りCO排出原単位">h7.3地温計!$M$7</definedName>
    <definedName name="NGL_発熱量当りCO排出原単位">h7.3地温計!$Z$7</definedName>
    <definedName name="ガソリン_発熱量当りCO排出原単位">h7.3地温計!$D$7</definedName>
    <definedName name="コクス炉ガス_発熱量当りCO排出原単位">h7.3地温計!$R$7</definedName>
    <definedName name="ジェット燃料_発熱量当りCO排出原単位">h7.3地温計!$L$7</definedName>
    <definedName name="ナフサ_発熱量当りCO排出原単位">h7.3地温計!$E$7</definedName>
    <definedName name="改質精製油_発熱量当りCO排出原単位">h7.3地温計!$F$7</definedName>
    <definedName name="軽油_発熱量当りCO排出原単位">h7.3地温計!$H$7</definedName>
    <definedName name="原油_発熱量当りCO排出原単位">h7.3地温計!$C$7</definedName>
    <definedName name="高炉ガス_発熱量当りCO排出原単位">h7.3地温計!$S$7</definedName>
    <definedName name="黒液_発熱量当りCO排出原単位">h7.3地温計!$Y$7</definedName>
    <definedName name="石炭_発熱量当りCO排出原単位">h7.3地温計!$P$7</definedName>
    <definedName name="石炭コクス_発熱量当りCO排出原単位">h7.3地温計!$Q$7</definedName>
    <definedName name="石油ガス_発熱量当りCO排出原単位">h7.3地温計!$N$7</definedName>
    <definedName name="石油コクス_発熱量当りCO排出原単位">h7.3地温計!$O$7</definedName>
    <definedName name="天然ガス_発熱量当りCO排出原単位">h7.3地温計!$V$7</definedName>
    <definedName name="転炉ガス_発熱量当りCO排出原単位">h7.3地温計!$T$7</definedName>
    <definedName name="電気炉ガス_発熱量当りCO排出原単位">h7.3地温計!$U$7</definedName>
    <definedName name="電力_発熱量当りCO排出原単位">h7.3地温計!$AC$7</definedName>
    <definedName name="都市ガス_発熱量当りCO排出原単位">h7.3地温計!$X$7</definedName>
    <definedName name="灯油_発熱量当りCO排出原単位">h7.3地温計!$G$7</definedName>
    <definedName name="練炭豆炭_発熱量当りCO排出原単位">h7.3地温計!$AA$7</definedName>
  </definedNames>
  <calcPr calcId="145621" refMode="R1C1"/>
</workbook>
</file>

<file path=xl/calcChain.xml><?xml version="1.0" encoding="utf-8"?>
<calcChain xmlns="http://schemas.openxmlformats.org/spreadsheetml/2006/main">
  <c r="AD327" i="6" l="1"/>
  <c r="AB327" i="6"/>
  <c r="AD326" i="6"/>
  <c r="AD328" i="6" s="1"/>
  <c r="AB326" i="6"/>
  <c r="AB328" i="6" s="1"/>
  <c r="AD324" i="6"/>
  <c r="AB324" i="6"/>
  <c r="AD323" i="6"/>
  <c r="AD325" i="6" s="1"/>
  <c r="AB323" i="6"/>
  <c r="AB325" i="6" s="1"/>
  <c r="AD320" i="6"/>
  <c r="AB320" i="6"/>
  <c r="AD319" i="6"/>
  <c r="AB319" i="6"/>
  <c r="AD318" i="6"/>
  <c r="AB318" i="6"/>
  <c r="AD317" i="6"/>
  <c r="AD321" i="6" s="1"/>
  <c r="AB317" i="6"/>
  <c r="AB321" i="6" s="1"/>
  <c r="AD315" i="6"/>
  <c r="AB315" i="6"/>
  <c r="AD314" i="6"/>
  <c r="AD316" i="6" s="1"/>
  <c r="AB314" i="6"/>
  <c r="AB316" i="6" s="1"/>
  <c r="AD311" i="6"/>
  <c r="AB311" i="6"/>
  <c r="AD310" i="6"/>
  <c r="AB310" i="6"/>
  <c r="AD309" i="6"/>
  <c r="AB309" i="6"/>
  <c r="AD308" i="6"/>
  <c r="AB308" i="6"/>
  <c r="AD307" i="6"/>
  <c r="AB307" i="6"/>
  <c r="AD306" i="6"/>
  <c r="AB306" i="6"/>
  <c r="AD305" i="6"/>
  <c r="AB305" i="6"/>
  <c r="AD304" i="6"/>
  <c r="AB304" i="6"/>
  <c r="AD303" i="6"/>
  <c r="AB303" i="6"/>
  <c r="AD302" i="6"/>
  <c r="AB302" i="6"/>
  <c r="AD301" i="6"/>
  <c r="AB301" i="6"/>
  <c r="AD300" i="6"/>
  <c r="AB300" i="6"/>
  <c r="AD299" i="6"/>
  <c r="AB299" i="6"/>
  <c r="AD298" i="6"/>
  <c r="AB298" i="6"/>
  <c r="AD297" i="6"/>
  <c r="AB297" i="6"/>
  <c r="AD296" i="6"/>
  <c r="AB296" i="6"/>
  <c r="AD295" i="6"/>
  <c r="AB295" i="6"/>
  <c r="AD294" i="6"/>
  <c r="AB294" i="6"/>
  <c r="AD293" i="6"/>
  <c r="AB293" i="6"/>
  <c r="AD292" i="6"/>
  <c r="AB292" i="6"/>
  <c r="AD291" i="6"/>
  <c r="AB291" i="6"/>
  <c r="AD290" i="6"/>
  <c r="AB290" i="6"/>
  <c r="AD289" i="6"/>
  <c r="AD312" i="6" s="1"/>
  <c r="AB289" i="6"/>
  <c r="AB312" i="6" s="1"/>
  <c r="AD288" i="6"/>
  <c r="AB288" i="6"/>
  <c r="AD287" i="6"/>
  <c r="AB287" i="6"/>
  <c r="AD286" i="6"/>
  <c r="AB286" i="6"/>
  <c r="AD284" i="6"/>
  <c r="AB284" i="6"/>
  <c r="AD283" i="6"/>
  <c r="AD285" i="6" s="1"/>
  <c r="AB283" i="6"/>
  <c r="AB285" i="6" s="1"/>
  <c r="AD278" i="6"/>
  <c r="AB278" i="6"/>
  <c r="AC277" i="6"/>
  <c r="AC327" i="6" s="1"/>
  <c r="AA277" i="6"/>
  <c r="AA327" i="6" s="1"/>
  <c r="Z277" i="6"/>
  <c r="Z327" i="6" s="1"/>
  <c r="Y277" i="6"/>
  <c r="Y327" i="6" s="1"/>
  <c r="X277" i="6"/>
  <c r="X327" i="6" s="1"/>
  <c r="W277" i="6"/>
  <c r="W327" i="6" s="1"/>
  <c r="V277" i="6"/>
  <c r="V327" i="6" s="1"/>
  <c r="U277" i="6"/>
  <c r="U327" i="6" s="1"/>
  <c r="T277" i="6"/>
  <c r="T327" i="6" s="1"/>
  <c r="S277" i="6"/>
  <c r="S327" i="6" s="1"/>
  <c r="R277" i="6"/>
  <c r="R327" i="6" s="1"/>
  <c r="Q277" i="6"/>
  <c r="Q327" i="6" s="1"/>
  <c r="P277" i="6"/>
  <c r="P327" i="6" s="1"/>
  <c r="O277" i="6"/>
  <c r="O327" i="6" s="1"/>
  <c r="N277" i="6"/>
  <c r="N327" i="6" s="1"/>
  <c r="M277" i="6"/>
  <c r="M327" i="6" s="1"/>
  <c r="L277" i="6"/>
  <c r="L327" i="6" s="1"/>
  <c r="K277" i="6"/>
  <c r="K327" i="6" s="1"/>
  <c r="J277" i="6"/>
  <c r="J327" i="6" s="1"/>
  <c r="I277" i="6"/>
  <c r="I327" i="6" s="1"/>
  <c r="H277" i="6"/>
  <c r="H327" i="6" s="1"/>
  <c r="G277" i="6"/>
  <c r="G327" i="6" s="1"/>
  <c r="F277" i="6"/>
  <c r="F327" i="6" s="1"/>
  <c r="E277" i="6"/>
  <c r="E327" i="6" s="1"/>
  <c r="D277" i="6"/>
  <c r="D327" i="6" s="1"/>
  <c r="C277" i="6"/>
  <c r="C327" i="6" s="1"/>
  <c r="AE327" i="6" s="1"/>
  <c r="AC276" i="6"/>
  <c r="AC326" i="6" s="1"/>
  <c r="AC328" i="6" s="1"/>
  <c r="AA276" i="6"/>
  <c r="AA326" i="6" s="1"/>
  <c r="AA328" i="6" s="1"/>
  <c r="Z276" i="6"/>
  <c r="Z326" i="6" s="1"/>
  <c r="Z328" i="6" s="1"/>
  <c r="Y276" i="6"/>
  <c r="Y326" i="6" s="1"/>
  <c r="Y328" i="6" s="1"/>
  <c r="X276" i="6"/>
  <c r="X326" i="6" s="1"/>
  <c r="X328" i="6" s="1"/>
  <c r="W276" i="6"/>
  <c r="W326" i="6" s="1"/>
  <c r="W328" i="6" s="1"/>
  <c r="V276" i="6"/>
  <c r="V326" i="6" s="1"/>
  <c r="V328" i="6" s="1"/>
  <c r="U276" i="6"/>
  <c r="U326" i="6" s="1"/>
  <c r="U328" i="6" s="1"/>
  <c r="T276" i="6"/>
  <c r="T326" i="6" s="1"/>
  <c r="T328" i="6" s="1"/>
  <c r="S276" i="6"/>
  <c r="S326" i="6" s="1"/>
  <c r="S328" i="6" s="1"/>
  <c r="R276" i="6"/>
  <c r="R326" i="6" s="1"/>
  <c r="R328" i="6" s="1"/>
  <c r="Q276" i="6"/>
  <c r="Q326" i="6" s="1"/>
  <c r="Q328" i="6" s="1"/>
  <c r="P276" i="6"/>
  <c r="P326" i="6" s="1"/>
  <c r="P328" i="6" s="1"/>
  <c r="O276" i="6"/>
  <c r="O326" i="6" s="1"/>
  <c r="O328" i="6" s="1"/>
  <c r="N276" i="6"/>
  <c r="N326" i="6" s="1"/>
  <c r="N328" i="6" s="1"/>
  <c r="M276" i="6"/>
  <c r="M326" i="6" s="1"/>
  <c r="M328" i="6" s="1"/>
  <c r="L276" i="6"/>
  <c r="L326" i="6" s="1"/>
  <c r="L328" i="6" s="1"/>
  <c r="K276" i="6"/>
  <c r="K326" i="6" s="1"/>
  <c r="K328" i="6" s="1"/>
  <c r="J276" i="6"/>
  <c r="J326" i="6" s="1"/>
  <c r="J328" i="6" s="1"/>
  <c r="I276" i="6"/>
  <c r="I326" i="6" s="1"/>
  <c r="I328" i="6" s="1"/>
  <c r="H276" i="6"/>
  <c r="H326" i="6" s="1"/>
  <c r="H328" i="6" s="1"/>
  <c r="G276" i="6"/>
  <c r="G326" i="6" s="1"/>
  <c r="G328" i="6" s="1"/>
  <c r="F276" i="6"/>
  <c r="F326" i="6" s="1"/>
  <c r="F328" i="6" s="1"/>
  <c r="E276" i="6"/>
  <c r="E326" i="6" s="1"/>
  <c r="E328" i="6" s="1"/>
  <c r="D276" i="6"/>
  <c r="D326" i="6" s="1"/>
  <c r="D328" i="6" s="1"/>
  <c r="C276" i="6"/>
  <c r="C326" i="6" s="1"/>
  <c r="AD275" i="6"/>
  <c r="AB275" i="6"/>
  <c r="AC274" i="6"/>
  <c r="AC324" i="6" s="1"/>
  <c r="AA274" i="6"/>
  <c r="AA324" i="6" s="1"/>
  <c r="Z274" i="6"/>
  <c r="Z324" i="6" s="1"/>
  <c r="Y274" i="6"/>
  <c r="Y324" i="6" s="1"/>
  <c r="X274" i="6"/>
  <c r="X324" i="6" s="1"/>
  <c r="W274" i="6"/>
  <c r="W324" i="6" s="1"/>
  <c r="V274" i="6"/>
  <c r="V324" i="6" s="1"/>
  <c r="U274" i="6"/>
  <c r="U324" i="6" s="1"/>
  <c r="T274" i="6"/>
  <c r="T324" i="6" s="1"/>
  <c r="S274" i="6"/>
  <c r="S324" i="6" s="1"/>
  <c r="R274" i="6"/>
  <c r="R324" i="6" s="1"/>
  <c r="Q274" i="6"/>
  <c r="Q324" i="6" s="1"/>
  <c r="P274" i="6"/>
  <c r="P324" i="6" s="1"/>
  <c r="O274" i="6"/>
  <c r="O324" i="6" s="1"/>
  <c r="N274" i="6"/>
  <c r="N324" i="6" s="1"/>
  <c r="M274" i="6"/>
  <c r="M324" i="6" s="1"/>
  <c r="L274" i="6"/>
  <c r="L324" i="6" s="1"/>
  <c r="K274" i="6"/>
  <c r="K324" i="6" s="1"/>
  <c r="J274" i="6"/>
  <c r="J324" i="6" s="1"/>
  <c r="I274" i="6"/>
  <c r="I324" i="6" s="1"/>
  <c r="H274" i="6"/>
  <c r="H324" i="6" s="1"/>
  <c r="G274" i="6"/>
  <c r="G324" i="6" s="1"/>
  <c r="F274" i="6"/>
  <c r="F324" i="6" s="1"/>
  <c r="E274" i="6"/>
  <c r="E324" i="6" s="1"/>
  <c r="D274" i="6"/>
  <c r="D324" i="6" s="1"/>
  <c r="C274" i="6"/>
  <c r="C324" i="6" s="1"/>
  <c r="AC273" i="6"/>
  <c r="AC323" i="6" s="1"/>
  <c r="AC325" i="6" s="1"/>
  <c r="AA273" i="6"/>
  <c r="AA323" i="6" s="1"/>
  <c r="AA325" i="6" s="1"/>
  <c r="Z273" i="6"/>
  <c r="Z323" i="6" s="1"/>
  <c r="Z325" i="6" s="1"/>
  <c r="Y273" i="6"/>
  <c r="Y323" i="6" s="1"/>
  <c r="Y325" i="6" s="1"/>
  <c r="X273" i="6"/>
  <c r="X323" i="6" s="1"/>
  <c r="X325" i="6" s="1"/>
  <c r="W273" i="6"/>
  <c r="W323" i="6" s="1"/>
  <c r="W325" i="6" s="1"/>
  <c r="V273" i="6"/>
  <c r="V323" i="6" s="1"/>
  <c r="V325" i="6" s="1"/>
  <c r="U273" i="6"/>
  <c r="U323" i="6" s="1"/>
  <c r="U325" i="6" s="1"/>
  <c r="T273" i="6"/>
  <c r="T323" i="6" s="1"/>
  <c r="T325" i="6" s="1"/>
  <c r="S273" i="6"/>
  <c r="S323" i="6" s="1"/>
  <c r="S325" i="6" s="1"/>
  <c r="R273" i="6"/>
  <c r="R323" i="6" s="1"/>
  <c r="R325" i="6" s="1"/>
  <c r="Q273" i="6"/>
  <c r="Q323" i="6" s="1"/>
  <c r="Q325" i="6" s="1"/>
  <c r="P273" i="6"/>
  <c r="P323" i="6" s="1"/>
  <c r="P325" i="6" s="1"/>
  <c r="O273" i="6"/>
  <c r="O323" i="6" s="1"/>
  <c r="O325" i="6" s="1"/>
  <c r="N273" i="6"/>
  <c r="N323" i="6" s="1"/>
  <c r="N325" i="6" s="1"/>
  <c r="M273" i="6"/>
  <c r="M323" i="6" s="1"/>
  <c r="M325" i="6" s="1"/>
  <c r="L273" i="6"/>
  <c r="L323" i="6" s="1"/>
  <c r="L325" i="6" s="1"/>
  <c r="K273" i="6"/>
  <c r="K323" i="6" s="1"/>
  <c r="K325" i="6" s="1"/>
  <c r="J273" i="6"/>
  <c r="J323" i="6" s="1"/>
  <c r="J325" i="6" s="1"/>
  <c r="I273" i="6"/>
  <c r="I323" i="6" s="1"/>
  <c r="I325" i="6" s="1"/>
  <c r="H273" i="6"/>
  <c r="H323" i="6" s="1"/>
  <c r="H325" i="6" s="1"/>
  <c r="G273" i="6"/>
  <c r="G323" i="6" s="1"/>
  <c r="G325" i="6" s="1"/>
  <c r="F273" i="6"/>
  <c r="F323" i="6" s="1"/>
  <c r="F325" i="6" s="1"/>
  <c r="E273" i="6"/>
  <c r="E323" i="6" s="1"/>
  <c r="E325" i="6" s="1"/>
  <c r="D273" i="6"/>
  <c r="D323" i="6" s="1"/>
  <c r="D325" i="6" s="1"/>
  <c r="C273" i="6"/>
  <c r="C323" i="6" s="1"/>
  <c r="AD271" i="6"/>
  <c r="AB271" i="6"/>
  <c r="AC270" i="6"/>
  <c r="AC320" i="6" s="1"/>
  <c r="AA270" i="6"/>
  <c r="AA320" i="6" s="1"/>
  <c r="Z270" i="6"/>
  <c r="Z320" i="6" s="1"/>
  <c r="Y270" i="6"/>
  <c r="Y320" i="6" s="1"/>
  <c r="X270" i="6"/>
  <c r="X320" i="6" s="1"/>
  <c r="W270" i="6"/>
  <c r="W320" i="6" s="1"/>
  <c r="V270" i="6"/>
  <c r="V320" i="6" s="1"/>
  <c r="U270" i="6"/>
  <c r="U320" i="6" s="1"/>
  <c r="T270" i="6"/>
  <c r="T320" i="6" s="1"/>
  <c r="S270" i="6"/>
  <c r="S320" i="6" s="1"/>
  <c r="R270" i="6"/>
  <c r="R320" i="6" s="1"/>
  <c r="Q270" i="6"/>
  <c r="Q320" i="6" s="1"/>
  <c r="P270" i="6"/>
  <c r="P320" i="6" s="1"/>
  <c r="O270" i="6"/>
  <c r="O320" i="6" s="1"/>
  <c r="N270" i="6"/>
  <c r="N320" i="6" s="1"/>
  <c r="M270" i="6"/>
  <c r="M320" i="6" s="1"/>
  <c r="L270" i="6"/>
  <c r="L320" i="6" s="1"/>
  <c r="K270" i="6"/>
  <c r="K320" i="6" s="1"/>
  <c r="J270" i="6"/>
  <c r="J320" i="6" s="1"/>
  <c r="I270" i="6"/>
  <c r="I320" i="6" s="1"/>
  <c r="H270" i="6"/>
  <c r="H320" i="6" s="1"/>
  <c r="G270" i="6"/>
  <c r="G320" i="6" s="1"/>
  <c r="F270" i="6"/>
  <c r="F320" i="6" s="1"/>
  <c r="E270" i="6"/>
  <c r="E320" i="6" s="1"/>
  <c r="D270" i="6"/>
  <c r="D320" i="6" s="1"/>
  <c r="C270" i="6"/>
  <c r="C320" i="6" s="1"/>
  <c r="AE320" i="6" s="1"/>
  <c r="AC269" i="6"/>
  <c r="AC319" i="6" s="1"/>
  <c r="AA269" i="6"/>
  <c r="AA319" i="6" s="1"/>
  <c r="Z269" i="6"/>
  <c r="Z319" i="6" s="1"/>
  <c r="Y269" i="6"/>
  <c r="Y319" i="6" s="1"/>
  <c r="X269" i="6"/>
  <c r="X319" i="6" s="1"/>
  <c r="W269" i="6"/>
  <c r="W319" i="6" s="1"/>
  <c r="V269" i="6"/>
  <c r="V319" i="6" s="1"/>
  <c r="U269" i="6"/>
  <c r="U319" i="6" s="1"/>
  <c r="T269" i="6"/>
  <c r="T319" i="6" s="1"/>
  <c r="S269" i="6"/>
  <c r="S319" i="6" s="1"/>
  <c r="R269" i="6"/>
  <c r="R319" i="6" s="1"/>
  <c r="Q269" i="6"/>
  <c r="Q319" i="6" s="1"/>
  <c r="P269" i="6"/>
  <c r="P319" i="6" s="1"/>
  <c r="O269" i="6"/>
  <c r="O319" i="6" s="1"/>
  <c r="N269" i="6"/>
  <c r="N319" i="6" s="1"/>
  <c r="M269" i="6"/>
  <c r="M319" i="6" s="1"/>
  <c r="L269" i="6"/>
  <c r="L319" i="6" s="1"/>
  <c r="K269" i="6"/>
  <c r="K319" i="6" s="1"/>
  <c r="J269" i="6"/>
  <c r="J319" i="6" s="1"/>
  <c r="I269" i="6"/>
  <c r="I319" i="6" s="1"/>
  <c r="H269" i="6"/>
  <c r="H319" i="6" s="1"/>
  <c r="G269" i="6"/>
  <c r="G319" i="6" s="1"/>
  <c r="F269" i="6"/>
  <c r="F319" i="6" s="1"/>
  <c r="E269" i="6"/>
  <c r="E319" i="6" s="1"/>
  <c r="D269" i="6"/>
  <c r="D319" i="6" s="1"/>
  <c r="C269" i="6"/>
  <c r="C319" i="6" s="1"/>
  <c r="AC268" i="6"/>
  <c r="AC318" i="6" s="1"/>
  <c r="AA268" i="6"/>
  <c r="AA318" i="6" s="1"/>
  <c r="Z268" i="6"/>
  <c r="Z318" i="6" s="1"/>
  <c r="Y268" i="6"/>
  <c r="Y318" i="6" s="1"/>
  <c r="X268" i="6"/>
  <c r="X318" i="6" s="1"/>
  <c r="W268" i="6"/>
  <c r="W318" i="6" s="1"/>
  <c r="V268" i="6"/>
  <c r="V318" i="6" s="1"/>
  <c r="U268" i="6"/>
  <c r="U318" i="6" s="1"/>
  <c r="T268" i="6"/>
  <c r="T318" i="6" s="1"/>
  <c r="S268" i="6"/>
  <c r="S318" i="6" s="1"/>
  <c r="R268" i="6"/>
  <c r="R318" i="6" s="1"/>
  <c r="Q268" i="6"/>
  <c r="Q318" i="6" s="1"/>
  <c r="P268" i="6"/>
  <c r="P318" i="6" s="1"/>
  <c r="O268" i="6"/>
  <c r="O318" i="6" s="1"/>
  <c r="N268" i="6"/>
  <c r="N318" i="6" s="1"/>
  <c r="M268" i="6"/>
  <c r="M318" i="6" s="1"/>
  <c r="L268" i="6"/>
  <c r="L318" i="6" s="1"/>
  <c r="K268" i="6"/>
  <c r="K318" i="6" s="1"/>
  <c r="J268" i="6"/>
  <c r="J318" i="6" s="1"/>
  <c r="I268" i="6"/>
  <c r="I318" i="6" s="1"/>
  <c r="H268" i="6"/>
  <c r="H318" i="6" s="1"/>
  <c r="G268" i="6"/>
  <c r="G318" i="6" s="1"/>
  <c r="F268" i="6"/>
  <c r="F318" i="6" s="1"/>
  <c r="E268" i="6"/>
  <c r="E318" i="6" s="1"/>
  <c r="D268" i="6"/>
  <c r="D318" i="6" s="1"/>
  <c r="C268" i="6"/>
  <c r="C318" i="6" s="1"/>
  <c r="AE318" i="6" s="1"/>
  <c r="AC267" i="6"/>
  <c r="AC317" i="6" s="1"/>
  <c r="AC321" i="6" s="1"/>
  <c r="AA267" i="6"/>
  <c r="AA317" i="6" s="1"/>
  <c r="AA321" i="6" s="1"/>
  <c r="Z267" i="6"/>
  <c r="Z317" i="6" s="1"/>
  <c r="Z321" i="6" s="1"/>
  <c r="Y267" i="6"/>
  <c r="Y317" i="6" s="1"/>
  <c r="Y321" i="6" s="1"/>
  <c r="X267" i="6"/>
  <c r="X317" i="6" s="1"/>
  <c r="X321" i="6" s="1"/>
  <c r="W267" i="6"/>
  <c r="W317" i="6" s="1"/>
  <c r="W321" i="6" s="1"/>
  <c r="V267" i="6"/>
  <c r="V317" i="6" s="1"/>
  <c r="V321" i="6" s="1"/>
  <c r="U267" i="6"/>
  <c r="U317" i="6" s="1"/>
  <c r="U321" i="6" s="1"/>
  <c r="T267" i="6"/>
  <c r="T317" i="6" s="1"/>
  <c r="T321" i="6" s="1"/>
  <c r="S267" i="6"/>
  <c r="S317" i="6" s="1"/>
  <c r="S321" i="6" s="1"/>
  <c r="R267" i="6"/>
  <c r="R317" i="6" s="1"/>
  <c r="R321" i="6" s="1"/>
  <c r="Q267" i="6"/>
  <c r="Q317" i="6" s="1"/>
  <c r="Q321" i="6" s="1"/>
  <c r="P267" i="6"/>
  <c r="P317" i="6" s="1"/>
  <c r="P321" i="6" s="1"/>
  <c r="O267" i="6"/>
  <c r="O317" i="6" s="1"/>
  <c r="O321" i="6" s="1"/>
  <c r="N267" i="6"/>
  <c r="N317" i="6" s="1"/>
  <c r="N321" i="6" s="1"/>
  <c r="M267" i="6"/>
  <c r="M317" i="6" s="1"/>
  <c r="M321" i="6" s="1"/>
  <c r="L267" i="6"/>
  <c r="L317" i="6" s="1"/>
  <c r="L321" i="6" s="1"/>
  <c r="K267" i="6"/>
  <c r="K317" i="6" s="1"/>
  <c r="K321" i="6" s="1"/>
  <c r="J267" i="6"/>
  <c r="J317" i="6" s="1"/>
  <c r="J321" i="6" s="1"/>
  <c r="I267" i="6"/>
  <c r="I317" i="6" s="1"/>
  <c r="I321" i="6" s="1"/>
  <c r="H267" i="6"/>
  <c r="H317" i="6" s="1"/>
  <c r="H321" i="6" s="1"/>
  <c r="G267" i="6"/>
  <c r="G317" i="6" s="1"/>
  <c r="G321" i="6" s="1"/>
  <c r="F267" i="6"/>
  <c r="F317" i="6" s="1"/>
  <c r="F321" i="6" s="1"/>
  <c r="E267" i="6"/>
  <c r="E317" i="6" s="1"/>
  <c r="E321" i="6" s="1"/>
  <c r="D267" i="6"/>
  <c r="D317" i="6" s="1"/>
  <c r="D321" i="6" s="1"/>
  <c r="C267" i="6"/>
  <c r="C317" i="6" s="1"/>
  <c r="AD266" i="6"/>
  <c r="AB266" i="6"/>
  <c r="AC265" i="6"/>
  <c r="AC315" i="6" s="1"/>
  <c r="AA265" i="6"/>
  <c r="AA315" i="6" s="1"/>
  <c r="Z265" i="6"/>
  <c r="Z315" i="6" s="1"/>
  <c r="Y265" i="6"/>
  <c r="Y315" i="6" s="1"/>
  <c r="X265" i="6"/>
  <c r="X315" i="6" s="1"/>
  <c r="W265" i="6"/>
  <c r="W315" i="6" s="1"/>
  <c r="V265" i="6"/>
  <c r="V315" i="6" s="1"/>
  <c r="U265" i="6"/>
  <c r="U315" i="6" s="1"/>
  <c r="T265" i="6"/>
  <c r="T315" i="6" s="1"/>
  <c r="S265" i="6"/>
  <c r="S315" i="6" s="1"/>
  <c r="R265" i="6"/>
  <c r="R315" i="6" s="1"/>
  <c r="Q265" i="6"/>
  <c r="Q315" i="6" s="1"/>
  <c r="P265" i="6"/>
  <c r="P315" i="6" s="1"/>
  <c r="O265" i="6"/>
  <c r="O315" i="6" s="1"/>
  <c r="N265" i="6"/>
  <c r="N315" i="6" s="1"/>
  <c r="M265" i="6"/>
  <c r="M315" i="6" s="1"/>
  <c r="L265" i="6"/>
  <c r="L315" i="6" s="1"/>
  <c r="K265" i="6"/>
  <c r="K315" i="6" s="1"/>
  <c r="J265" i="6"/>
  <c r="J315" i="6" s="1"/>
  <c r="I265" i="6"/>
  <c r="I315" i="6" s="1"/>
  <c r="H265" i="6"/>
  <c r="H315" i="6" s="1"/>
  <c r="G265" i="6"/>
  <c r="G315" i="6" s="1"/>
  <c r="F265" i="6"/>
  <c r="F315" i="6" s="1"/>
  <c r="E265" i="6"/>
  <c r="E315" i="6" s="1"/>
  <c r="D265" i="6"/>
  <c r="D315" i="6" s="1"/>
  <c r="C265" i="6"/>
  <c r="C315" i="6" s="1"/>
  <c r="AC264" i="6"/>
  <c r="AC314" i="6" s="1"/>
  <c r="AC316" i="6" s="1"/>
  <c r="AA264" i="6"/>
  <c r="AA314" i="6" s="1"/>
  <c r="AA316" i="6" s="1"/>
  <c r="Z264" i="6"/>
  <c r="Z314" i="6" s="1"/>
  <c r="Z316" i="6" s="1"/>
  <c r="Y264" i="6"/>
  <c r="Y314" i="6" s="1"/>
  <c r="Y316" i="6" s="1"/>
  <c r="X264" i="6"/>
  <c r="X314" i="6" s="1"/>
  <c r="X316" i="6" s="1"/>
  <c r="W264" i="6"/>
  <c r="W314" i="6" s="1"/>
  <c r="W316" i="6" s="1"/>
  <c r="V264" i="6"/>
  <c r="V314" i="6" s="1"/>
  <c r="V316" i="6" s="1"/>
  <c r="U264" i="6"/>
  <c r="U314" i="6" s="1"/>
  <c r="U316" i="6" s="1"/>
  <c r="T264" i="6"/>
  <c r="T314" i="6" s="1"/>
  <c r="T316" i="6" s="1"/>
  <c r="S264" i="6"/>
  <c r="S314" i="6" s="1"/>
  <c r="S316" i="6" s="1"/>
  <c r="R264" i="6"/>
  <c r="R314" i="6" s="1"/>
  <c r="R316" i="6" s="1"/>
  <c r="Q264" i="6"/>
  <c r="Q314" i="6" s="1"/>
  <c r="Q316" i="6" s="1"/>
  <c r="P264" i="6"/>
  <c r="P314" i="6" s="1"/>
  <c r="P316" i="6" s="1"/>
  <c r="O264" i="6"/>
  <c r="O314" i="6" s="1"/>
  <c r="O316" i="6" s="1"/>
  <c r="N264" i="6"/>
  <c r="N314" i="6" s="1"/>
  <c r="N316" i="6" s="1"/>
  <c r="M264" i="6"/>
  <c r="M314" i="6" s="1"/>
  <c r="M316" i="6" s="1"/>
  <c r="L264" i="6"/>
  <c r="L314" i="6" s="1"/>
  <c r="L316" i="6" s="1"/>
  <c r="K264" i="6"/>
  <c r="K314" i="6" s="1"/>
  <c r="K316" i="6" s="1"/>
  <c r="J264" i="6"/>
  <c r="J314" i="6" s="1"/>
  <c r="J316" i="6" s="1"/>
  <c r="I264" i="6"/>
  <c r="I314" i="6" s="1"/>
  <c r="I316" i="6" s="1"/>
  <c r="H264" i="6"/>
  <c r="H314" i="6" s="1"/>
  <c r="H316" i="6" s="1"/>
  <c r="G264" i="6"/>
  <c r="G314" i="6" s="1"/>
  <c r="G316" i="6" s="1"/>
  <c r="F264" i="6"/>
  <c r="F314" i="6" s="1"/>
  <c r="F316" i="6" s="1"/>
  <c r="E264" i="6"/>
  <c r="E314" i="6" s="1"/>
  <c r="E316" i="6" s="1"/>
  <c r="D264" i="6"/>
  <c r="D314" i="6" s="1"/>
  <c r="D316" i="6" s="1"/>
  <c r="C264" i="6"/>
  <c r="C314" i="6" s="1"/>
  <c r="AD262" i="6"/>
  <c r="AD263" i="6" s="1"/>
  <c r="AB262" i="6"/>
  <c r="AB263" i="6" s="1"/>
  <c r="AC261" i="6"/>
  <c r="AC311" i="6" s="1"/>
  <c r="AA261" i="6"/>
  <c r="AA311" i="6" s="1"/>
  <c r="Z261" i="6"/>
  <c r="Z311" i="6" s="1"/>
  <c r="Y261" i="6"/>
  <c r="Y311" i="6" s="1"/>
  <c r="X261" i="6"/>
  <c r="X311" i="6" s="1"/>
  <c r="W261" i="6"/>
  <c r="W311" i="6" s="1"/>
  <c r="V261" i="6"/>
  <c r="V311" i="6" s="1"/>
  <c r="U261" i="6"/>
  <c r="U311" i="6" s="1"/>
  <c r="T261" i="6"/>
  <c r="T311" i="6" s="1"/>
  <c r="S261" i="6"/>
  <c r="S311" i="6" s="1"/>
  <c r="R261" i="6"/>
  <c r="R311" i="6" s="1"/>
  <c r="Q261" i="6"/>
  <c r="Q311" i="6" s="1"/>
  <c r="P261" i="6"/>
  <c r="P311" i="6" s="1"/>
  <c r="O261" i="6"/>
  <c r="O311" i="6" s="1"/>
  <c r="N261" i="6"/>
  <c r="N311" i="6" s="1"/>
  <c r="M261" i="6"/>
  <c r="M311" i="6" s="1"/>
  <c r="L261" i="6"/>
  <c r="L311" i="6" s="1"/>
  <c r="K261" i="6"/>
  <c r="K311" i="6" s="1"/>
  <c r="J261" i="6"/>
  <c r="J311" i="6" s="1"/>
  <c r="I261" i="6"/>
  <c r="I311" i="6" s="1"/>
  <c r="H261" i="6"/>
  <c r="H311" i="6" s="1"/>
  <c r="G261" i="6"/>
  <c r="G311" i="6" s="1"/>
  <c r="F261" i="6"/>
  <c r="F311" i="6" s="1"/>
  <c r="E261" i="6"/>
  <c r="E311" i="6" s="1"/>
  <c r="D261" i="6"/>
  <c r="D311" i="6" s="1"/>
  <c r="C261" i="6"/>
  <c r="C311" i="6" s="1"/>
  <c r="AE311" i="6" s="1"/>
  <c r="AC260" i="6"/>
  <c r="AC310" i="6" s="1"/>
  <c r="AA260" i="6"/>
  <c r="AA310" i="6" s="1"/>
  <c r="Z260" i="6"/>
  <c r="Z310" i="6" s="1"/>
  <c r="Y260" i="6"/>
  <c r="Y310" i="6" s="1"/>
  <c r="X260" i="6"/>
  <c r="X310" i="6" s="1"/>
  <c r="W260" i="6"/>
  <c r="W310" i="6" s="1"/>
  <c r="V260" i="6"/>
  <c r="V310" i="6" s="1"/>
  <c r="U260" i="6"/>
  <c r="U310" i="6" s="1"/>
  <c r="T260" i="6"/>
  <c r="T310" i="6" s="1"/>
  <c r="S260" i="6"/>
  <c r="S310" i="6" s="1"/>
  <c r="R260" i="6"/>
  <c r="R310" i="6" s="1"/>
  <c r="Q260" i="6"/>
  <c r="Q310" i="6" s="1"/>
  <c r="P260" i="6"/>
  <c r="P310" i="6" s="1"/>
  <c r="O260" i="6"/>
  <c r="O310" i="6" s="1"/>
  <c r="N260" i="6"/>
  <c r="N310" i="6" s="1"/>
  <c r="M260" i="6"/>
  <c r="M310" i="6" s="1"/>
  <c r="L260" i="6"/>
  <c r="L310" i="6" s="1"/>
  <c r="K260" i="6"/>
  <c r="K310" i="6" s="1"/>
  <c r="J260" i="6"/>
  <c r="J310" i="6" s="1"/>
  <c r="I260" i="6"/>
  <c r="I310" i="6" s="1"/>
  <c r="H260" i="6"/>
  <c r="H310" i="6" s="1"/>
  <c r="G260" i="6"/>
  <c r="G310" i="6" s="1"/>
  <c r="F260" i="6"/>
  <c r="F310" i="6" s="1"/>
  <c r="E260" i="6"/>
  <c r="E310" i="6" s="1"/>
  <c r="D260" i="6"/>
  <c r="D310" i="6" s="1"/>
  <c r="C260" i="6"/>
  <c r="C310" i="6" s="1"/>
  <c r="AC259" i="6"/>
  <c r="AC309" i="6" s="1"/>
  <c r="AA259" i="6"/>
  <c r="AA309" i="6" s="1"/>
  <c r="Z259" i="6"/>
  <c r="Z309" i="6" s="1"/>
  <c r="Y259" i="6"/>
  <c r="Y309" i="6" s="1"/>
  <c r="X259" i="6"/>
  <c r="X309" i="6" s="1"/>
  <c r="W259" i="6"/>
  <c r="W309" i="6" s="1"/>
  <c r="V259" i="6"/>
  <c r="V309" i="6" s="1"/>
  <c r="U259" i="6"/>
  <c r="U309" i="6" s="1"/>
  <c r="T259" i="6"/>
  <c r="T309" i="6" s="1"/>
  <c r="S259" i="6"/>
  <c r="S309" i="6" s="1"/>
  <c r="R259" i="6"/>
  <c r="R309" i="6" s="1"/>
  <c r="Q259" i="6"/>
  <c r="Q309" i="6" s="1"/>
  <c r="P259" i="6"/>
  <c r="P309" i="6" s="1"/>
  <c r="O259" i="6"/>
  <c r="O309" i="6" s="1"/>
  <c r="N259" i="6"/>
  <c r="N309" i="6" s="1"/>
  <c r="M259" i="6"/>
  <c r="M309" i="6" s="1"/>
  <c r="L259" i="6"/>
  <c r="L309" i="6" s="1"/>
  <c r="K259" i="6"/>
  <c r="K309" i="6" s="1"/>
  <c r="J259" i="6"/>
  <c r="J309" i="6" s="1"/>
  <c r="I259" i="6"/>
  <c r="I309" i="6" s="1"/>
  <c r="H259" i="6"/>
  <c r="H309" i="6" s="1"/>
  <c r="G259" i="6"/>
  <c r="G309" i="6" s="1"/>
  <c r="F259" i="6"/>
  <c r="F309" i="6" s="1"/>
  <c r="E259" i="6"/>
  <c r="E309" i="6" s="1"/>
  <c r="D259" i="6"/>
  <c r="D309" i="6" s="1"/>
  <c r="C259" i="6"/>
  <c r="C309" i="6" s="1"/>
  <c r="AE309" i="6" s="1"/>
  <c r="AC258" i="6"/>
  <c r="AC308" i="6" s="1"/>
  <c r="AA258" i="6"/>
  <c r="AA308" i="6" s="1"/>
  <c r="Z258" i="6"/>
  <c r="Z308" i="6" s="1"/>
  <c r="Y258" i="6"/>
  <c r="Y308" i="6" s="1"/>
  <c r="X258" i="6"/>
  <c r="X308" i="6" s="1"/>
  <c r="W258" i="6"/>
  <c r="W308" i="6" s="1"/>
  <c r="V258" i="6"/>
  <c r="V308" i="6" s="1"/>
  <c r="U258" i="6"/>
  <c r="U308" i="6" s="1"/>
  <c r="T258" i="6"/>
  <c r="T308" i="6" s="1"/>
  <c r="S258" i="6"/>
  <c r="S308" i="6" s="1"/>
  <c r="R258" i="6"/>
  <c r="R308" i="6" s="1"/>
  <c r="Q258" i="6"/>
  <c r="Q308" i="6" s="1"/>
  <c r="P258" i="6"/>
  <c r="P308" i="6" s="1"/>
  <c r="O258" i="6"/>
  <c r="O308" i="6" s="1"/>
  <c r="N258" i="6"/>
  <c r="N308" i="6" s="1"/>
  <c r="M258" i="6"/>
  <c r="M308" i="6" s="1"/>
  <c r="L258" i="6"/>
  <c r="L308" i="6" s="1"/>
  <c r="K258" i="6"/>
  <c r="K308" i="6" s="1"/>
  <c r="J258" i="6"/>
  <c r="J308" i="6" s="1"/>
  <c r="I258" i="6"/>
  <c r="I308" i="6" s="1"/>
  <c r="H258" i="6"/>
  <c r="H308" i="6" s="1"/>
  <c r="G258" i="6"/>
  <c r="G308" i="6" s="1"/>
  <c r="F258" i="6"/>
  <c r="F308" i="6" s="1"/>
  <c r="E258" i="6"/>
  <c r="E308" i="6" s="1"/>
  <c r="D258" i="6"/>
  <c r="D308" i="6" s="1"/>
  <c r="C258" i="6"/>
  <c r="C308" i="6" s="1"/>
  <c r="AC257" i="6"/>
  <c r="AC307" i="6" s="1"/>
  <c r="AA257" i="6"/>
  <c r="AA307" i="6" s="1"/>
  <c r="Z257" i="6"/>
  <c r="Z307" i="6" s="1"/>
  <c r="Y257" i="6"/>
  <c r="Y307" i="6" s="1"/>
  <c r="X257" i="6"/>
  <c r="X307" i="6" s="1"/>
  <c r="W257" i="6"/>
  <c r="W307" i="6" s="1"/>
  <c r="V257" i="6"/>
  <c r="V307" i="6" s="1"/>
  <c r="U257" i="6"/>
  <c r="U307" i="6" s="1"/>
  <c r="T257" i="6"/>
  <c r="T307" i="6" s="1"/>
  <c r="S257" i="6"/>
  <c r="S307" i="6" s="1"/>
  <c r="R257" i="6"/>
  <c r="R307" i="6" s="1"/>
  <c r="Q257" i="6"/>
  <c r="Q307" i="6" s="1"/>
  <c r="P257" i="6"/>
  <c r="P307" i="6" s="1"/>
  <c r="O257" i="6"/>
  <c r="O307" i="6" s="1"/>
  <c r="N257" i="6"/>
  <c r="N307" i="6" s="1"/>
  <c r="M257" i="6"/>
  <c r="M307" i="6" s="1"/>
  <c r="L257" i="6"/>
  <c r="L307" i="6" s="1"/>
  <c r="K257" i="6"/>
  <c r="K307" i="6" s="1"/>
  <c r="J257" i="6"/>
  <c r="J307" i="6" s="1"/>
  <c r="I257" i="6"/>
  <c r="I307" i="6" s="1"/>
  <c r="H257" i="6"/>
  <c r="H307" i="6" s="1"/>
  <c r="G257" i="6"/>
  <c r="G307" i="6" s="1"/>
  <c r="F257" i="6"/>
  <c r="F307" i="6" s="1"/>
  <c r="E257" i="6"/>
  <c r="E307" i="6" s="1"/>
  <c r="D257" i="6"/>
  <c r="D307" i="6" s="1"/>
  <c r="C257" i="6"/>
  <c r="C307" i="6" s="1"/>
  <c r="AE307" i="6" s="1"/>
  <c r="AC256" i="6"/>
  <c r="AC306" i="6" s="1"/>
  <c r="AA256" i="6"/>
  <c r="AA306" i="6" s="1"/>
  <c r="Z256" i="6"/>
  <c r="Z306" i="6" s="1"/>
  <c r="Y256" i="6"/>
  <c r="Y306" i="6" s="1"/>
  <c r="X256" i="6"/>
  <c r="X306" i="6" s="1"/>
  <c r="W256" i="6"/>
  <c r="W306" i="6" s="1"/>
  <c r="V256" i="6"/>
  <c r="V306" i="6" s="1"/>
  <c r="U256" i="6"/>
  <c r="U306" i="6" s="1"/>
  <c r="T256" i="6"/>
  <c r="T306" i="6" s="1"/>
  <c r="S256" i="6"/>
  <c r="S306" i="6" s="1"/>
  <c r="R256" i="6"/>
  <c r="R306" i="6" s="1"/>
  <c r="Q256" i="6"/>
  <c r="Q306" i="6" s="1"/>
  <c r="P256" i="6"/>
  <c r="P306" i="6" s="1"/>
  <c r="O256" i="6"/>
  <c r="O306" i="6" s="1"/>
  <c r="N256" i="6"/>
  <c r="N306" i="6" s="1"/>
  <c r="M256" i="6"/>
  <c r="M306" i="6" s="1"/>
  <c r="L256" i="6"/>
  <c r="L306" i="6" s="1"/>
  <c r="K256" i="6"/>
  <c r="K306" i="6" s="1"/>
  <c r="J256" i="6"/>
  <c r="J306" i="6" s="1"/>
  <c r="I256" i="6"/>
  <c r="I306" i="6" s="1"/>
  <c r="H256" i="6"/>
  <c r="H306" i="6" s="1"/>
  <c r="G256" i="6"/>
  <c r="G306" i="6" s="1"/>
  <c r="F256" i="6"/>
  <c r="F306" i="6" s="1"/>
  <c r="E256" i="6"/>
  <c r="E306" i="6" s="1"/>
  <c r="D256" i="6"/>
  <c r="D306" i="6" s="1"/>
  <c r="C256" i="6"/>
  <c r="C306" i="6" s="1"/>
  <c r="AC255" i="6"/>
  <c r="AC305" i="6" s="1"/>
  <c r="AA255" i="6"/>
  <c r="AA305" i="6" s="1"/>
  <c r="Z255" i="6"/>
  <c r="Z305" i="6" s="1"/>
  <c r="Y255" i="6"/>
  <c r="Y305" i="6" s="1"/>
  <c r="X255" i="6"/>
  <c r="X305" i="6" s="1"/>
  <c r="W255" i="6"/>
  <c r="W305" i="6" s="1"/>
  <c r="V255" i="6"/>
  <c r="V305" i="6" s="1"/>
  <c r="U255" i="6"/>
  <c r="U305" i="6" s="1"/>
  <c r="T255" i="6"/>
  <c r="T305" i="6" s="1"/>
  <c r="S255" i="6"/>
  <c r="S305" i="6" s="1"/>
  <c r="R255" i="6"/>
  <c r="R305" i="6" s="1"/>
  <c r="Q255" i="6"/>
  <c r="Q305" i="6" s="1"/>
  <c r="P255" i="6"/>
  <c r="P305" i="6" s="1"/>
  <c r="O255" i="6"/>
  <c r="O305" i="6" s="1"/>
  <c r="N255" i="6"/>
  <c r="N305" i="6" s="1"/>
  <c r="M255" i="6"/>
  <c r="M305" i="6" s="1"/>
  <c r="L255" i="6"/>
  <c r="L305" i="6" s="1"/>
  <c r="K255" i="6"/>
  <c r="K305" i="6" s="1"/>
  <c r="J255" i="6"/>
  <c r="J305" i="6" s="1"/>
  <c r="I255" i="6"/>
  <c r="I305" i="6" s="1"/>
  <c r="H255" i="6"/>
  <c r="H305" i="6" s="1"/>
  <c r="G255" i="6"/>
  <c r="G305" i="6" s="1"/>
  <c r="F255" i="6"/>
  <c r="F305" i="6" s="1"/>
  <c r="E255" i="6"/>
  <c r="E305" i="6" s="1"/>
  <c r="D255" i="6"/>
  <c r="D305" i="6" s="1"/>
  <c r="C255" i="6"/>
  <c r="C305" i="6" s="1"/>
  <c r="AE305" i="6" s="1"/>
  <c r="AC254" i="6"/>
  <c r="AC304" i="6" s="1"/>
  <c r="AA254" i="6"/>
  <c r="AA304" i="6" s="1"/>
  <c r="Z254" i="6"/>
  <c r="Z304" i="6" s="1"/>
  <c r="Y254" i="6"/>
  <c r="Y304" i="6" s="1"/>
  <c r="X254" i="6"/>
  <c r="X304" i="6" s="1"/>
  <c r="W254" i="6"/>
  <c r="W304" i="6" s="1"/>
  <c r="V254" i="6"/>
  <c r="V304" i="6" s="1"/>
  <c r="U254" i="6"/>
  <c r="U304" i="6" s="1"/>
  <c r="T254" i="6"/>
  <c r="T304" i="6" s="1"/>
  <c r="S254" i="6"/>
  <c r="S304" i="6" s="1"/>
  <c r="R254" i="6"/>
  <c r="R304" i="6" s="1"/>
  <c r="Q254" i="6"/>
  <c r="Q304" i="6" s="1"/>
  <c r="P254" i="6"/>
  <c r="P304" i="6" s="1"/>
  <c r="O254" i="6"/>
  <c r="O304" i="6" s="1"/>
  <c r="N254" i="6"/>
  <c r="N304" i="6" s="1"/>
  <c r="M254" i="6"/>
  <c r="M304" i="6" s="1"/>
  <c r="L254" i="6"/>
  <c r="L304" i="6" s="1"/>
  <c r="K254" i="6"/>
  <c r="K304" i="6" s="1"/>
  <c r="J254" i="6"/>
  <c r="J304" i="6" s="1"/>
  <c r="I254" i="6"/>
  <c r="I304" i="6" s="1"/>
  <c r="H254" i="6"/>
  <c r="H304" i="6" s="1"/>
  <c r="G254" i="6"/>
  <c r="G304" i="6" s="1"/>
  <c r="F254" i="6"/>
  <c r="F304" i="6" s="1"/>
  <c r="E254" i="6"/>
  <c r="E304" i="6" s="1"/>
  <c r="D254" i="6"/>
  <c r="D304" i="6" s="1"/>
  <c r="C254" i="6"/>
  <c r="C304" i="6" s="1"/>
  <c r="AC253" i="6"/>
  <c r="AC303" i="6" s="1"/>
  <c r="AA253" i="6"/>
  <c r="AA303" i="6" s="1"/>
  <c r="Z253" i="6"/>
  <c r="Z303" i="6" s="1"/>
  <c r="Y253" i="6"/>
  <c r="Y303" i="6" s="1"/>
  <c r="X253" i="6"/>
  <c r="X303" i="6" s="1"/>
  <c r="W253" i="6"/>
  <c r="W303" i="6" s="1"/>
  <c r="V253" i="6"/>
  <c r="V303" i="6" s="1"/>
  <c r="U253" i="6"/>
  <c r="U303" i="6" s="1"/>
  <c r="T253" i="6"/>
  <c r="T303" i="6" s="1"/>
  <c r="S253" i="6"/>
  <c r="S303" i="6" s="1"/>
  <c r="R253" i="6"/>
  <c r="R303" i="6" s="1"/>
  <c r="Q253" i="6"/>
  <c r="Q303" i="6" s="1"/>
  <c r="P253" i="6"/>
  <c r="P303" i="6" s="1"/>
  <c r="O253" i="6"/>
  <c r="O303" i="6" s="1"/>
  <c r="N253" i="6"/>
  <c r="N303" i="6" s="1"/>
  <c r="M253" i="6"/>
  <c r="M303" i="6" s="1"/>
  <c r="L253" i="6"/>
  <c r="L303" i="6" s="1"/>
  <c r="K253" i="6"/>
  <c r="K303" i="6" s="1"/>
  <c r="J253" i="6"/>
  <c r="J303" i="6" s="1"/>
  <c r="I253" i="6"/>
  <c r="I303" i="6" s="1"/>
  <c r="H253" i="6"/>
  <c r="H303" i="6" s="1"/>
  <c r="G253" i="6"/>
  <c r="G303" i="6" s="1"/>
  <c r="F253" i="6"/>
  <c r="F303" i="6" s="1"/>
  <c r="E253" i="6"/>
  <c r="E303" i="6" s="1"/>
  <c r="D253" i="6"/>
  <c r="D303" i="6" s="1"/>
  <c r="C253" i="6"/>
  <c r="C303" i="6" s="1"/>
  <c r="AE303" i="6" s="1"/>
  <c r="AC252" i="6"/>
  <c r="AC302" i="6" s="1"/>
  <c r="AA252" i="6"/>
  <c r="AA302" i="6" s="1"/>
  <c r="Z252" i="6"/>
  <c r="Z302" i="6" s="1"/>
  <c r="Y252" i="6"/>
  <c r="Y302" i="6" s="1"/>
  <c r="X252" i="6"/>
  <c r="X302" i="6" s="1"/>
  <c r="W252" i="6"/>
  <c r="W302" i="6" s="1"/>
  <c r="V252" i="6"/>
  <c r="V302" i="6" s="1"/>
  <c r="U252" i="6"/>
  <c r="U302" i="6" s="1"/>
  <c r="T252" i="6"/>
  <c r="T302" i="6" s="1"/>
  <c r="S252" i="6"/>
  <c r="S302" i="6" s="1"/>
  <c r="R252" i="6"/>
  <c r="R302" i="6" s="1"/>
  <c r="Q252" i="6"/>
  <c r="Q302" i="6" s="1"/>
  <c r="P252" i="6"/>
  <c r="P302" i="6" s="1"/>
  <c r="O252" i="6"/>
  <c r="O302" i="6" s="1"/>
  <c r="N252" i="6"/>
  <c r="N302" i="6" s="1"/>
  <c r="M252" i="6"/>
  <c r="M302" i="6" s="1"/>
  <c r="L252" i="6"/>
  <c r="L302" i="6" s="1"/>
  <c r="K252" i="6"/>
  <c r="K302" i="6" s="1"/>
  <c r="J252" i="6"/>
  <c r="J302" i="6" s="1"/>
  <c r="I252" i="6"/>
  <c r="I302" i="6" s="1"/>
  <c r="H252" i="6"/>
  <c r="H302" i="6" s="1"/>
  <c r="G252" i="6"/>
  <c r="G302" i="6" s="1"/>
  <c r="F252" i="6"/>
  <c r="F302" i="6" s="1"/>
  <c r="E252" i="6"/>
  <c r="E302" i="6" s="1"/>
  <c r="D252" i="6"/>
  <c r="D302" i="6" s="1"/>
  <c r="C252" i="6"/>
  <c r="C302" i="6" s="1"/>
  <c r="AC251" i="6"/>
  <c r="AC301" i="6" s="1"/>
  <c r="AA251" i="6"/>
  <c r="AA301" i="6" s="1"/>
  <c r="Z251" i="6"/>
  <c r="Z301" i="6" s="1"/>
  <c r="Y251" i="6"/>
  <c r="Y301" i="6" s="1"/>
  <c r="X251" i="6"/>
  <c r="X301" i="6" s="1"/>
  <c r="W251" i="6"/>
  <c r="W301" i="6" s="1"/>
  <c r="V251" i="6"/>
  <c r="V301" i="6" s="1"/>
  <c r="U251" i="6"/>
  <c r="U301" i="6" s="1"/>
  <c r="T251" i="6"/>
  <c r="T301" i="6" s="1"/>
  <c r="S251" i="6"/>
  <c r="S301" i="6" s="1"/>
  <c r="R251" i="6"/>
  <c r="R301" i="6" s="1"/>
  <c r="Q251" i="6"/>
  <c r="Q301" i="6" s="1"/>
  <c r="P251" i="6"/>
  <c r="P301" i="6" s="1"/>
  <c r="O251" i="6"/>
  <c r="O301" i="6" s="1"/>
  <c r="N251" i="6"/>
  <c r="N301" i="6" s="1"/>
  <c r="M251" i="6"/>
  <c r="M301" i="6" s="1"/>
  <c r="L251" i="6"/>
  <c r="L301" i="6" s="1"/>
  <c r="K251" i="6"/>
  <c r="K301" i="6" s="1"/>
  <c r="J251" i="6"/>
  <c r="J301" i="6" s="1"/>
  <c r="I251" i="6"/>
  <c r="I301" i="6" s="1"/>
  <c r="H251" i="6"/>
  <c r="H301" i="6" s="1"/>
  <c r="G251" i="6"/>
  <c r="G301" i="6" s="1"/>
  <c r="F251" i="6"/>
  <c r="F301" i="6" s="1"/>
  <c r="E251" i="6"/>
  <c r="E301" i="6" s="1"/>
  <c r="D251" i="6"/>
  <c r="D301" i="6" s="1"/>
  <c r="C251" i="6"/>
  <c r="C301" i="6" s="1"/>
  <c r="AE301" i="6" s="1"/>
  <c r="AC250" i="6"/>
  <c r="AC300" i="6" s="1"/>
  <c r="AA250" i="6"/>
  <c r="AA300" i="6" s="1"/>
  <c r="Z250" i="6"/>
  <c r="Z300" i="6" s="1"/>
  <c r="Y250" i="6"/>
  <c r="Y300" i="6" s="1"/>
  <c r="X250" i="6"/>
  <c r="X300" i="6" s="1"/>
  <c r="W250" i="6"/>
  <c r="W300" i="6" s="1"/>
  <c r="V250" i="6"/>
  <c r="V300" i="6" s="1"/>
  <c r="U250" i="6"/>
  <c r="U300" i="6" s="1"/>
  <c r="T250" i="6"/>
  <c r="T300" i="6" s="1"/>
  <c r="S250" i="6"/>
  <c r="S300" i="6" s="1"/>
  <c r="R250" i="6"/>
  <c r="R300" i="6" s="1"/>
  <c r="Q250" i="6"/>
  <c r="Q300" i="6" s="1"/>
  <c r="P250" i="6"/>
  <c r="P300" i="6" s="1"/>
  <c r="O250" i="6"/>
  <c r="O300" i="6" s="1"/>
  <c r="N250" i="6"/>
  <c r="N300" i="6" s="1"/>
  <c r="M250" i="6"/>
  <c r="M300" i="6" s="1"/>
  <c r="L250" i="6"/>
  <c r="L300" i="6" s="1"/>
  <c r="K250" i="6"/>
  <c r="K300" i="6" s="1"/>
  <c r="J250" i="6"/>
  <c r="J300" i="6" s="1"/>
  <c r="I250" i="6"/>
  <c r="I300" i="6" s="1"/>
  <c r="H250" i="6"/>
  <c r="H300" i="6" s="1"/>
  <c r="G250" i="6"/>
  <c r="G300" i="6" s="1"/>
  <c r="F250" i="6"/>
  <c r="F300" i="6" s="1"/>
  <c r="E250" i="6"/>
  <c r="E300" i="6" s="1"/>
  <c r="D250" i="6"/>
  <c r="D300" i="6" s="1"/>
  <c r="C250" i="6"/>
  <c r="C300" i="6" s="1"/>
  <c r="AC249" i="6"/>
  <c r="AC299" i="6" s="1"/>
  <c r="AA249" i="6"/>
  <c r="AA299" i="6" s="1"/>
  <c r="Z249" i="6"/>
  <c r="Z299" i="6" s="1"/>
  <c r="Y249" i="6"/>
  <c r="Y299" i="6" s="1"/>
  <c r="X249" i="6"/>
  <c r="X299" i="6" s="1"/>
  <c r="W249" i="6"/>
  <c r="W299" i="6" s="1"/>
  <c r="V249" i="6"/>
  <c r="V299" i="6" s="1"/>
  <c r="U249" i="6"/>
  <c r="U299" i="6" s="1"/>
  <c r="T249" i="6"/>
  <c r="T299" i="6" s="1"/>
  <c r="S249" i="6"/>
  <c r="S299" i="6" s="1"/>
  <c r="R249" i="6"/>
  <c r="R299" i="6" s="1"/>
  <c r="Q249" i="6"/>
  <c r="Q299" i="6" s="1"/>
  <c r="P249" i="6"/>
  <c r="P299" i="6" s="1"/>
  <c r="O249" i="6"/>
  <c r="O299" i="6" s="1"/>
  <c r="N249" i="6"/>
  <c r="N299" i="6" s="1"/>
  <c r="M249" i="6"/>
  <c r="M299" i="6" s="1"/>
  <c r="L249" i="6"/>
  <c r="L299" i="6" s="1"/>
  <c r="K249" i="6"/>
  <c r="K299" i="6" s="1"/>
  <c r="J249" i="6"/>
  <c r="J299" i="6" s="1"/>
  <c r="I249" i="6"/>
  <c r="I299" i="6" s="1"/>
  <c r="H249" i="6"/>
  <c r="H299" i="6" s="1"/>
  <c r="G249" i="6"/>
  <c r="G299" i="6" s="1"/>
  <c r="F249" i="6"/>
  <c r="F299" i="6" s="1"/>
  <c r="E249" i="6"/>
  <c r="E299" i="6" s="1"/>
  <c r="D249" i="6"/>
  <c r="D299" i="6" s="1"/>
  <c r="C249" i="6"/>
  <c r="C299" i="6" s="1"/>
  <c r="AE299" i="6" s="1"/>
  <c r="AC248" i="6"/>
  <c r="AC298" i="6" s="1"/>
  <c r="AA248" i="6"/>
  <c r="AA298" i="6" s="1"/>
  <c r="Z248" i="6"/>
  <c r="Z298" i="6" s="1"/>
  <c r="Y248" i="6"/>
  <c r="Y298" i="6" s="1"/>
  <c r="X248" i="6"/>
  <c r="X298" i="6" s="1"/>
  <c r="W248" i="6"/>
  <c r="W298" i="6" s="1"/>
  <c r="V248" i="6"/>
  <c r="V298" i="6" s="1"/>
  <c r="U248" i="6"/>
  <c r="U298" i="6" s="1"/>
  <c r="T248" i="6"/>
  <c r="T298" i="6" s="1"/>
  <c r="S248" i="6"/>
  <c r="S298" i="6" s="1"/>
  <c r="R248" i="6"/>
  <c r="R298" i="6" s="1"/>
  <c r="Q248" i="6"/>
  <c r="Q298" i="6" s="1"/>
  <c r="P248" i="6"/>
  <c r="P298" i="6" s="1"/>
  <c r="O248" i="6"/>
  <c r="O298" i="6" s="1"/>
  <c r="N248" i="6"/>
  <c r="N298" i="6" s="1"/>
  <c r="M248" i="6"/>
  <c r="M298" i="6" s="1"/>
  <c r="L248" i="6"/>
  <c r="L298" i="6" s="1"/>
  <c r="K248" i="6"/>
  <c r="K298" i="6" s="1"/>
  <c r="J248" i="6"/>
  <c r="J298" i="6" s="1"/>
  <c r="I248" i="6"/>
  <c r="I298" i="6" s="1"/>
  <c r="H248" i="6"/>
  <c r="H298" i="6" s="1"/>
  <c r="G248" i="6"/>
  <c r="G298" i="6" s="1"/>
  <c r="F248" i="6"/>
  <c r="F298" i="6" s="1"/>
  <c r="E248" i="6"/>
  <c r="E298" i="6" s="1"/>
  <c r="D248" i="6"/>
  <c r="D298" i="6" s="1"/>
  <c r="C248" i="6"/>
  <c r="C298" i="6" s="1"/>
  <c r="AC247" i="6"/>
  <c r="AC297" i="6" s="1"/>
  <c r="AA247" i="6"/>
  <c r="AA297" i="6" s="1"/>
  <c r="Z247" i="6"/>
  <c r="Z297" i="6" s="1"/>
  <c r="Y247" i="6"/>
  <c r="Y297" i="6" s="1"/>
  <c r="X247" i="6"/>
  <c r="X297" i="6" s="1"/>
  <c r="W247" i="6"/>
  <c r="W297" i="6" s="1"/>
  <c r="V247" i="6"/>
  <c r="V297" i="6" s="1"/>
  <c r="U247" i="6"/>
  <c r="U297" i="6" s="1"/>
  <c r="T247" i="6"/>
  <c r="T297" i="6" s="1"/>
  <c r="S247" i="6"/>
  <c r="S297" i="6" s="1"/>
  <c r="R247" i="6"/>
  <c r="R297" i="6" s="1"/>
  <c r="Q247" i="6"/>
  <c r="Q297" i="6" s="1"/>
  <c r="P247" i="6"/>
  <c r="P297" i="6" s="1"/>
  <c r="O247" i="6"/>
  <c r="O297" i="6" s="1"/>
  <c r="N247" i="6"/>
  <c r="N297" i="6" s="1"/>
  <c r="M247" i="6"/>
  <c r="M297" i="6" s="1"/>
  <c r="L247" i="6"/>
  <c r="L297" i="6" s="1"/>
  <c r="K247" i="6"/>
  <c r="K297" i="6" s="1"/>
  <c r="J247" i="6"/>
  <c r="J297" i="6" s="1"/>
  <c r="I247" i="6"/>
  <c r="I297" i="6" s="1"/>
  <c r="H247" i="6"/>
  <c r="H297" i="6" s="1"/>
  <c r="G247" i="6"/>
  <c r="G297" i="6" s="1"/>
  <c r="F247" i="6"/>
  <c r="F297" i="6" s="1"/>
  <c r="E247" i="6"/>
  <c r="E297" i="6" s="1"/>
  <c r="D247" i="6"/>
  <c r="D297" i="6" s="1"/>
  <c r="C247" i="6"/>
  <c r="C297" i="6" s="1"/>
  <c r="AE297" i="6" s="1"/>
  <c r="AC246" i="6"/>
  <c r="AC296" i="6" s="1"/>
  <c r="AA246" i="6"/>
  <c r="AA296" i="6" s="1"/>
  <c r="Z246" i="6"/>
  <c r="Z296" i="6" s="1"/>
  <c r="Y246" i="6"/>
  <c r="Y296" i="6" s="1"/>
  <c r="X246" i="6"/>
  <c r="X296" i="6" s="1"/>
  <c r="W246" i="6"/>
  <c r="W296" i="6" s="1"/>
  <c r="V246" i="6"/>
  <c r="V296" i="6" s="1"/>
  <c r="U246" i="6"/>
  <c r="U296" i="6" s="1"/>
  <c r="T246" i="6"/>
  <c r="T296" i="6" s="1"/>
  <c r="S246" i="6"/>
  <c r="S296" i="6" s="1"/>
  <c r="R246" i="6"/>
  <c r="R296" i="6" s="1"/>
  <c r="Q246" i="6"/>
  <c r="Q296" i="6" s="1"/>
  <c r="P246" i="6"/>
  <c r="P296" i="6" s="1"/>
  <c r="O246" i="6"/>
  <c r="O296" i="6" s="1"/>
  <c r="N246" i="6"/>
  <c r="N296" i="6" s="1"/>
  <c r="M246" i="6"/>
  <c r="M296" i="6" s="1"/>
  <c r="L246" i="6"/>
  <c r="L296" i="6" s="1"/>
  <c r="K246" i="6"/>
  <c r="K296" i="6" s="1"/>
  <c r="J246" i="6"/>
  <c r="J296" i="6" s="1"/>
  <c r="I246" i="6"/>
  <c r="I296" i="6" s="1"/>
  <c r="H246" i="6"/>
  <c r="H296" i="6" s="1"/>
  <c r="G246" i="6"/>
  <c r="G296" i="6" s="1"/>
  <c r="F246" i="6"/>
  <c r="F296" i="6" s="1"/>
  <c r="E246" i="6"/>
  <c r="E296" i="6" s="1"/>
  <c r="D246" i="6"/>
  <c r="D296" i="6" s="1"/>
  <c r="C246" i="6"/>
  <c r="C296" i="6" s="1"/>
  <c r="AC245" i="6"/>
  <c r="AC295" i="6" s="1"/>
  <c r="AA245" i="6"/>
  <c r="AA295" i="6" s="1"/>
  <c r="Z245" i="6"/>
  <c r="Z295" i="6" s="1"/>
  <c r="Y245" i="6"/>
  <c r="Y295" i="6" s="1"/>
  <c r="X245" i="6"/>
  <c r="X295" i="6" s="1"/>
  <c r="W245" i="6"/>
  <c r="W295" i="6" s="1"/>
  <c r="V245" i="6"/>
  <c r="V295" i="6" s="1"/>
  <c r="U245" i="6"/>
  <c r="U295" i="6" s="1"/>
  <c r="T245" i="6"/>
  <c r="T295" i="6" s="1"/>
  <c r="S245" i="6"/>
  <c r="S295" i="6" s="1"/>
  <c r="R245" i="6"/>
  <c r="R295" i="6" s="1"/>
  <c r="Q245" i="6"/>
  <c r="Q295" i="6" s="1"/>
  <c r="P245" i="6"/>
  <c r="P295" i="6" s="1"/>
  <c r="O245" i="6"/>
  <c r="O295" i="6" s="1"/>
  <c r="N245" i="6"/>
  <c r="N295" i="6" s="1"/>
  <c r="M245" i="6"/>
  <c r="M295" i="6" s="1"/>
  <c r="L245" i="6"/>
  <c r="L295" i="6" s="1"/>
  <c r="K245" i="6"/>
  <c r="K295" i="6" s="1"/>
  <c r="J245" i="6"/>
  <c r="J295" i="6" s="1"/>
  <c r="I245" i="6"/>
  <c r="I295" i="6" s="1"/>
  <c r="H245" i="6"/>
  <c r="H295" i="6" s="1"/>
  <c r="G245" i="6"/>
  <c r="G295" i="6" s="1"/>
  <c r="F245" i="6"/>
  <c r="F295" i="6" s="1"/>
  <c r="E245" i="6"/>
  <c r="E295" i="6" s="1"/>
  <c r="D245" i="6"/>
  <c r="D295" i="6" s="1"/>
  <c r="C245" i="6"/>
  <c r="C295" i="6" s="1"/>
  <c r="AE295" i="6" s="1"/>
  <c r="AC244" i="6"/>
  <c r="AC294" i="6" s="1"/>
  <c r="AA244" i="6"/>
  <c r="AA294" i="6" s="1"/>
  <c r="Z244" i="6"/>
  <c r="Z294" i="6" s="1"/>
  <c r="Y244" i="6"/>
  <c r="Y294" i="6" s="1"/>
  <c r="X244" i="6"/>
  <c r="X294" i="6" s="1"/>
  <c r="W244" i="6"/>
  <c r="W294" i="6" s="1"/>
  <c r="V244" i="6"/>
  <c r="V294" i="6" s="1"/>
  <c r="U244" i="6"/>
  <c r="U294" i="6" s="1"/>
  <c r="T244" i="6"/>
  <c r="T294" i="6" s="1"/>
  <c r="S244" i="6"/>
  <c r="S294" i="6" s="1"/>
  <c r="R244" i="6"/>
  <c r="R294" i="6" s="1"/>
  <c r="Q244" i="6"/>
  <c r="Q294" i="6" s="1"/>
  <c r="P244" i="6"/>
  <c r="P294" i="6" s="1"/>
  <c r="O244" i="6"/>
  <c r="O294" i="6" s="1"/>
  <c r="N244" i="6"/>
  <c r="N294" i="6" s="1"/>
  <c r="M244" i="6"/>
  <c r="M294" i="6" s="1"/>
  <c r="L244" i="6"/>
  <c r="L294" i="6" s="1"/>
  <c r="K244" i="6"/>
  <c r="K294" i="6" s="1"/>
  <c r="J244" i="6"/>
  <c r="J294" i="6" s="1"/>
  <c r="I244" i="6"/>
  <c r="I294" i="6" s="1"/>
  <c r="H244" i="6"/>
  <c r="H294" i="6" s="1"/>
  <c r="G244" i="6"/>
  <c r="G294" i="6" s="1"/>
  <c r="F244" i="6"/>
  <c r="F294" i="6" s="1"/>
  <c r="E244" i="6"/>
  <c r="E294" i="6" s="1"/>
  <c r="D244" i="6"/>
  <c r="D294" i="6" s="1"/>
  <c r="C244" i="6"/>
  <c r="C294" i="6" s="1"/>
  <c r="AC243" i="6"/>
  <c r="AC293" i="6" s="1"/>
  <c r="AA243" i="6"/>
  <c r="AA293" i="6" s="1"/>
  <c r="Z243" i="6"/>
  <c r="Z293" i="6" s="1"/>
  <c r="Y243" i="6"/>
  <c r="Y293" i="6" s="1"/>
  <c r="X243" i="6"/>
  <c r="X293" i="6" s="1"/>
  <c r="W243" i="6"/>
  <c r="W293" i="6" s="1"/>
  <c r="V243" i="6"/>
  <c r="V293" i="6" s="1"/>
  <c r="U243" i="6"/>
  <c r="U293" i="6" s="1"/>
  <c r="T243" i="6"/>
  <c r="T293" i="6" s="1"/>
  <c r="S243" i="6"/>
  <c r="S293" i="6" s="1"/>
  <c r="R243" i="6"/>
  <c r="R293" i="6" s="1"/>
  <c r="Q243" i="6"/>
  <c r="Q293" i="6" s="1"/>
  <c r="P243" i="6"/>
  <c r="P293" i="6" s="1"/>
  <c r="O243" i="6"/>
  <c r="O293" i="6" s="1"/>
  <c r="N243" i="6"/>
  <c r="N293" i="6" s="1"/>
  <c r="M243" i="6"/>
  <c r="M293" i="6" s="1"/>
  <c r="L243" i="6"/>
  <c r="L293" i="6" s="1"/>
  <c r="K243" i="6"/>
  <c r="K293" i="6" s="1"/>
  <c r="J243" i="6"/>
  <c r="J293" i="6" s="1"/>
  <c r="I243" i="6"/>
  <c r="I293" i="6" s="1"/>
  <c r="H243" i="6"/>
  <c r="H293" i="6" s="1"/>
  <c r="G243" i="6"/>
  <c r="G293" i="6" s="1"/>
  <c r="F243" i="6"/>
  <c r="F293" i="6" s="1"/>
  <c r="E243" i="6"/>
  <c r="E293" i="6" s="1"/>
  <c r="D243" i="6"/>
  <c r="D293" i="6" s="1"/>
  <c r="C243" i="6"/>
  <c r="AE243" i="6" s="1"/>
  <c r="AC242" i="6"/>
  <c r="AC292" i="6" s="1"/>
  <c r="AA242" i="6"/>
  <c r="AA292" i="6" s="1"/>
  <c r="Z242" i="6"/>
  <c r="Z292" i="6" s="1"/>
  <c r="Y242" i="6"/>
  <c r="Y292" i="6" s="1"/>
  <c r="X242" i="6"/>
  <c r="X292" i="6" s="1"/>
  <c r="W242" i="6"/>
  <c r="W292" i="6" s="1"/>
  <c r="V242" i="6"/>
  <c r="V292" i="6" s="1"/>
  <c r="U242" i="6"/>
  <c r="U292" i="6" s="1"/>
  <c r="T242" i="6"/>
  <c r="T292" i="6" s="1"/>
  <c r="S242" i="6"/>
  <c r="S292" i="6" s="1"/>
  <c r="R242" i="6"/>
  <c r="R292" i="6" s="1"/>
  <c r="Q242" i="6"/>
  <c r="Q292" i="6" s="1"/>
  <c r="P242" i="6"/>
  <c r="P292" i="6" s="1"/>
  <c r="O242" i="6"/>
  <c r="O292" i="6" s="1"/>
  <c r="N242" i="6"/>
  <c r="N292" i="6" s="1"/>
  <c r="M242" i="6"/>
  <c r="M292" i="6" s="1"/>
  <c r="L242" i="6"/>
  <c r="L292" i="6" s="1"/>
  <c r="K242" i="6"/>
  <c r="K292" i="6" s="1"/>
  <c r="J242" i="6"/>
  <c r="J292" i="6" s="1"/>
  <c r="I242" i="6"/>
  <c r="I292" i="6" s="1"/>
  <c r="H242" i="6"/>
  <c r="H292" i="6" s="1"/>
  <c r="G242" i="6"/>
  <c r="G292" i="6" s="1"/>
  <c r="F242" i="6"/>
  <c r="F292" i="6" s="1"/>
  <c r="E242" i="6"/>
  <c r="E292" i="6" s="1"/>
  <c r="D242" i="6"/>
  <c r="D292" i="6" s="1"/>
  <c r="C242" i="6"/>
  <c r="C292" i="6" s="1"/>
  <c r="AC241" i="6"/>
  <c r="AC291" i="6" s="1"/>
  <c r="AA241" i="6"/>
  <c r="AA291" i="6" s="1"/>
  <c r="Z241" i="6"/>
  <c r="Z291" i="6" s="1"/>
  <c r="Y241" i="6"/>
  <c r="Y291" i="6" s="1"/>
  <c r="X241" i="6"/>
  <c r="X291" i="6" s="1"/>
  <c r="W241" i="6"/>
  <c r="W291" i="6" s="1"/>
  <c r="V241" i="6"/>
  <c r="V291" i="6" s="1"/>
  <c r="U241" i="6"/>
  <c r="U291" i="6" s="1"/>
  <c r="T241" i="6"/>
  <c r="T291" i="6" s="1"/>
  <c r="S241" i="6"/>
  <c r="S291" i="6" s="1"/>
  <c r="R241" i="6"/>
  <c r="R291" i="6" s="1"/>
  <c r="Q241" i="6"/>
  <c r="Q291" i="6" s="1"/>
  <c r="P241" i="6"/>
  <c r="P291" i="6" s="1"/>
  <c r="O241" i="6"/>
  <c r="O291" i="6" s="1"/>
  <c r="N241" i="6"/>
  <c r="N291" i="6" s="1"/>
  <c r="M241" i="6"/>
  <c r="M291" i="6" s="1"/>
  <c r="L241" i="6"/>
  <c r="L291" i="6" s="1"/>
  <c r="K241" i="6"/>
  <c r="K291" i="6" s="1"/>
  <c r="J241" i="6"/>
  <c r="J291" i="6" s="1"/>
  <c r="I241" i="6"/>
  <c r="I291" i="6" s="1"/>
  <c r="H241" i="6"/>
  <c r="H291" i="6" s="1"/>
  <c r="G241" i="6"/>
  <c r="G291" i="6" s="1"/>
  <c r="F241" i="6"/>
  <c r="F291" i="6" s="1"/>
  <c r="E241" i="6"/>
  <c r="E291" i="6" s="1"/>
  <c r="D241" i="6"/>
  <c r="D291" i="6" s="1"/>
  <c r="C241" i="6"/>
  <c r="AE241" i="6" s="1"/>
  <c r="AC240" i="6"/>
  <c r="AC290" i="6" s="1"/>
  <c r="AA240" i="6"/>
  <c r="AA290" i="6" s="1"/>
  <c r="Z240" i="6"/>
  <c r="Z290" i="6" s="1"/>
  <c r="Y240" i="6"/>
  <c r="Y290" i="6" s="1"/>
  <c r="X240" i="6"/>
  <c r="X290" i="6" s="1"/>
  <c r="W240" i="6"/>
  <c r="W290" i="6" s="1"/>
  <c r="V240" i="6"/>
  <c r="V290" i="6" s="1"/>
  <c r="U240" i="6"/>
  <c r="U290" i="6" s="1"/>
  <c r="T240" i="6"/>
  <c r="T290" i="6" s="1"/>
  <c r="S240" i="6"/>
  <c r="S290" i="6" s="1"/>
  <c r="R240" i="6"/>
  <c r="R290" i="6" s="1"/>
  <c r="Q240" i="6"/>
  <c r="Q290" i="6" s="1"/>
  <c r="P240" i="6"/>
  <c r="P290" i="6" s="1"/>
  <c r="O240" i="6"/>
  <c r="O290" i="6" s="1"/>
  <c r="N240" i="6"/>
  <c r="N290" i="6" s="1"/>
  <c r="M240" i="6"/>
  <c r="M290" i="6" s="1"/>
  <c r="L240" i="6"/>
  <c r="L290" i="6" s="1"/>
  <c r="K240" i="6"/>
  <c r="K290" i="6" s="1"/>
  <c r="J240" i="6"/>
  <c r="J290" i="6" s="1"/>
  <c r="I240" i="6"/>
  <c r="I290" i="6" s="1"/>
  <c r="H240" i="6"/>
  <c r="H290" i="6" s="1"/>
  <c r="G240" i="6"/>
  <c r="G290" i="6" s="1"/>
  <c r="F240" i="6"/>
  <c r="F290" i="6" s="1"/>
  <c r="E240" i="6"/>
  <c r="E290" i="6" s="1"/>
  <c r="D240" i="6"/>
  <c r="D290" i="6" s="1"/>
  <c r="C240" i="6"/>
  <c r="C290" i="6" s="1"/>
  <c r="AC239" i="6"/>
  <c r="AC289" i="6" s="1"/>
  <c r="AC312" i="6" s="1"/>
  <c r="AA239" i="6"/>
  <c r="AA289" i="6" s="1"/>
  <c r="AA312" i="6" s="1"/>
  <c r="Z239" i="6"/>
  <c r="Z289" i="6" s="1"/>
  <c r="Z312" i="6" s="1"/>
  <c r="Y239" i="6"/>
  <c r="Y289" i="6" s="1"/>
  <c r="Y312" i="6" s="1"/>
  <c r="X239" i="6"/>
  <c r="X289" i="6" s="1"/>
  <c r="X312" i="6" s="1"/>
  <c r="W239" i="6"/>
  <c r="W289" i="6" s="1"/>
  <c r="W312" i="6" s="1"/>
  <c r="V239" i="6"/>
  <c r="V289" i="6" s="1"/>
  <c r="V312" i="6" s="1"/>
  <c r="U239" i="6"/>
  <c r="U289" i="6" s="1"/>
  <c r="U312" i="6" s="1"/>
  <c r="T239" i="6"/>
  <c r="T289" i="6" s="1"/>
  <c r="T312" i="6" s="1"/>
  <c r="S239" i="6"/>
  <c r="S289" i="6" s="1"/>
  <c r="S312" i="6" s="1"/>
  <c r="R239" i="6"/>
  <c r="R289" i="6" s="1"/>
  <c r="R312" i="6" s="1"/>
  <c r="Q239" i="6"/>
  <c r="Q289" i="6" s="1"/>
  <c r="Q312" i="6" s="1"/>
  <c r="P239" i="6"/>
  <c r="P289" i="6" s="1"/>
  <c r="P312" i="6" s="1"/>
  <c r="O239" i="6"/>
  <c r="O289" i="6" s="1"/>
  <c r="O312" i="6" s="1"/>
  <c r="N239" i="6"/>
  <c r="N289" i="6" s="1"/>
  <c r="N312" i="6" s="1"/>
  <c r="M239" i="6"/>
  <c r="M289" i="6" s="1"/>
  <c r="M312" i="6" s="1"/>
  <c r="L239" i="6"/>
  <c r="L289" i="6" s="1"/>
  <c r="L312" i="6" s="1"/>
  <c r="K239" i="6"/>
  <c r="K289" i="6" s="1"/>
  <c r="K312" i="6" s="1"/>
  <c r="J239" i="6"/>
  <c r="J289" i="6" s="1"/>
  <c r="J312" i="6" s="1"/>
  <c r="I239" i="6"/>
  <c r="I289" i="6" s="1"/>
  <c r="I312" i="6" s="1"/>
  <c r="H239" i="6"/>
  <c r="H289" i="6" s="1"/>
  <c r="H312" i="6" s="1"/>
  <c r="G239" i="6"/>
  <c r="G289" i="6" s="1"/>
  <c r="G312" i="6" s="1"/>
  <c r="F239" i="6"/>
  <c r="F289" i="6" s="1"/>
  <c r="F312" i="6" s="1"/>
  <c r="E239" i="6"/>
  <c r="E289" i="6" s="1"/>
  <c r="E312" i="6" s="1"/>
  <c r="D239" i="6"/>
  <c r="D289" i="6" s="1"/>
  <c r="D312" i="6" s="1"/>
  <c r="C239" i="6"/>
  <c r="AE239" i="6" s="1"/>
  <c r="AC238" i="6"/>
  <c r="AC288" i="6" s="1"/>
  <c r="AA238" i="6"/>
  <c r="AA288" i="6" s="1"/>
  <c r="Z238" i="6"/>
  <c r="Z288" i="6" s="1"/>
  <c r="Y238" i="6"/>
  <c r="Y288" i="6" s="1"/>
  <c r="X238" i="6"/>
  <c r="X288" i="6" s="1"/>
  <c r="W238" i="6"/>
  <c r="W288" i="6" s="1"/>
  <c r="V238" i="6"/>
  <c r="V288" i="6" s="1"/>
  <c r="U238" i="6"/>
  <c r="U288" i="6" s="1"/>
  <c r="T238" i="6"/>
  <c r="T288" i="6" s="1"/>
  <c r="S238" i="6"/>
  <c r="S288" i="6" s="1"/>
  <c r="R238" i="6"/>
  <c r="R288" i="6" s="1"/>
  <c r="Q238" i="6"/>
  <c r="Q288" i="6" s="1"/>
  <c r="P238" i="6"/>
  <c r="P288" i="6" s="1"/>
  <c r="O238" i="6"/>
  <c r="O288" i="6" s="1"/>
  <c r="N238" i="6"/>
  <c r="N288" i="6" s="1"/>
  <c r="M238" i="6"/>
  <c r="M288" i="6" s="1"/>
  <c r="L238" i="6"/>
  <c r="L288" i="6" s="1"/>
  <c r="K238" i="6"/>
  <c r="K288" i="6" s="1"/>
  <c r="J238" i="6"/>
  <c r="J288" i="6" s="1"/>
  <c r="I238" i="6"/>
  <c r="I288" i="6" s="1"/>
  <c r="H238" i="6"/>
  <c r="H288" i="6" s="1"/>
  <c r="G238" i="6"/>
  <c r="G288" i="6" s="1"/>
  <c r="F238" i="6"/>
  <c r="F288" i="6" s="1"/>
  <c r="E238" i="6"/>
  <c r="E288" i="6" s="1"/>
  <c r="D238" i="6"/>
  <c r="D288" i="6" s="1"/>
  <c r="C238" i="6"/>
  <c r="C288" i="6" s="1"/>
  <c r="AC237" i="6"/>
  <c r="AC287" i="6" s="1"/>
  <c r="AA237" i="6"/>
  <c r="AA287" i="6" s="1"/>
  <c r="Z237" i="6"/>
  <c r="Z287" i="6" s="1"/>
  <c r="Y237" i="6"/>
  <c r="Y287" i="6" s="1"/>
  <c r="X237" i="6"/>
  <c r="X287" i="6" s="1"/>
  <c r="W237" i="6"/>
  <c r="W287" i="6" s="1"/>
  <c r="V237" i="6"/>
  <c r="V287" i="6" s="1"/>
  <c r="U237" i="6"/>
  <c r="U287" i="6" s="1"/>
  <c r="T237" i="6"/>
  <c r="T287" i="6" s="1"/>
  <c r="S237" i="6"/>
  <c r="S287" i="6" s="1"/>
  <c r="R237" i="6"/>
  <c r="R287" i="6" s="1"/>
  <c r="Q237" i="6"/>
  <c r="Q287" i="6" s="1"/>
  <c r="P237" i="6"/>
  <c r="P287" i="6" s="1"/>
  <c r="O237" i="6"/>
  <c r="O287" i="6" s="1"/>
  <c r="N237" i="6"/>
  <c r="N287" i="6" s="1"/>
  <c r="M237" i="6"/>
  <c r="M287" i="6" s="1"/>
  <c r="L237" i="6"/>
  <c r="L287" i="6" s="1"/>
  <c r="K237" i="6"/>
  <c r="K287" i="6" s="1"/>
  <c r="J237" i="6"/>
  <c r="J287" i="6" s="1"/>
  <c r="I237" i="6"/>
  <c r="I287" i="6" s="1"/>
  <c r="H237" i="6"/>
  <c r="H287" i="6" s="1"/>
  <c r="G237" i="6"/>
  <c r="G287" i="6" s="1"/>
  <c r="F237" i="6"/>
  <c r="F287" i="6" s="1"/>
  <c r="E237" i="6"/>
  <c r="E287" i="6" s="1"/>
  <c r="D237" i="6"/>
  <c r="D287" i="6" s="1"/>
  <c r="C237" i="6"/>
  <c r="AE237" i="6" s="1"/>
  <c r="AC236" i="6"/>
  <c r="AC286" i="6" s="1"/>
  <c r="AA236" i="6"/>
  <c r="AA286" i="6" s="1"/>
  <c r="Z236" i="6"/>
  <c r="Z286" i="6" s="1"/>
  <c r="Y236" i="6"/>
  <c r="Y286" i="6" s="1"/>
  <c r="X236" i="6"/>
  <c r="X286" i="6" s="1"/>
  <c r="W236" i="6"/>
  <c r="W286" i="6" s="1"/>
  <c r="V236" i="6"/>
  <c r="V286" i="6" s="1"/>
  <c r="U236" i="6"/>
  <c r="U286" i="6" s="1"/>
  <c r="T236" i="6"/>
  <c r="T286" i="6" s="1"/>
  <c r="S236" i="6"/>
  <c r="S286" i="6" s="1"/>
  <c r="R236" i="6"/>
  <c r="R286" i="6" s="1"/>
  <c r="Q236" i="6"/>
  <c r="Q286" i="6" s="1"/>
  <c r="P236" i="6"/>
  <c r="P286" i="6" s="1"/>
  <c r="O236" i="6"/>
  <c r="O286" i="6" s="1"/>
  <c r="N236" i="6"/>
  <c r="N286" i="6" s="1"/>
  <c r="M236" i="6"/>
  <c r="M286" i="6" s="1"/>
  <c r="L236" i="6"/>
  <c r="L286" i="6" s="1"/>
  <c r="K236" i="6"/>
  <c r="K286" i="6" s="1"/>
  <c r="J236" i="6"/>
  <c r="J286" i="6" s="1"/>
  <c r="I236" i="6"/>
  <c r="I286" i="6" s="1"/>
  <c r="H236" i="6"/>
  <c r="H286" i="6" s="1"/>
  <c r="G236" i="6"/>
  <c r="G286" i="6" s="1"/>
  <c r="F236" i="6"/>
  <c r="F286" i="6" s="1"/>
  <c r="E236" i="6"/>
  <c r="E286" i="6" s="1"/>
  <c r="D236" i="6"/>
  <c r="D286" i="6" s="1"/>
  <c r="C236" i="6"/>
  <c r="C286" i="6" s="1"/>
  <c r="AD235" i="6"/>
  <c r="AB235" i="6"/>
  <c r="AC234" i="6"/>
  <c r="AC284" i="6" s="1"/>
  <c r="AA234" i="6"/>
  <c r="AA284" i="6" s="1"/>
  <c r="Z234" i="6"/>
  <c r="Z284" i="6" s="1"/>
  <c r="Y234" i="6"/>
  <c r="Y284" i="6" s="1"/>
  <c r="X234" i="6"/>
  <c r="X284" i="6" s="1"/>
  <c r="W234" i="6"/>
  <c r="W284" i="6" s="1"/>
  <c r="V234" i="6"/>
  <c r="V284" i="6" s="1"/>
  <c r="U234" i="6"/>
  <c r="U284" i="6" s="1"/>
  <c r="T234" i="6"/>
  <c r="T284" i="6" s="1"/>
  <c r="S234" i="6"/>
  <c r="S284" i="6" s="1"/>
  <c r="R234" i="6"/>
  <c r="R284" i="6" s="1"/>
  <c r="Q234" i="6"/>
  <c r="Q284" i="6" s="1"/>
  <c r="P234" i="6"/>
  <c r="P284" i="6" s="1"/>
  <c r="O234" i="6"/>
  <c r="O284" i="6" s="1"/>
  <c r="N234" i="6"/>
  <c r="N284" i="6" s="1"/>
  <c r="M234" i="6"/>
  <c r="M284" i="6" s="1"/>
  <c r="L234" i="6"/>
  <c r="L284" i="6" s="1"/>
  <c r="K234" i="6"/>
  <c r="K284" i="6" s="1"/>
  <c r="J234" i="6"/>
  <c r="J284" i="6" s="1"/>
  <c r="I234" i="6"/>
  <c r="I284" i="6" s="1"/>
  <c r="H234" i="6"/>
  <c r="H284" i="6" s="1"/>
  <c r="G234" i="6"/>
  <c r="G284" i="6" s="1"/>
  <c r="F234" i="6"/>
  <c r="F284" i="6" s="1"/>
  <c r="E234" i="6"/>
  <c r="E284" i="6" s="1"/>
  <c r="D234" i="6"/>
  <c r="D284" i="6" s="1"/>
  <c r="C234" i="6"/>
  <c r="C284" i="6" s="1"/>
  <c r="AC233" i="6"/>
  <c r="AC235" i="6" s="1"/>
  <c r="AA233" i="6"/>
  <c r="AA235" i="6" s="1"/>
  <c r="Z233" i="6"/>
  <c r="Z283" i="6" s="1"/>
  <c r="Z285" i="6" s="1"/>
  <c r="Y233" i="6"/>
  <c r="Y235" i="6" s="1"/>
  <c r="X233" i="6"/>
  <c r="X283" i="6" s="1"/>
  <c r="X285" i="6" s="1"/>
  <c r="W233" i="6"/>
  <c r="W235" i="6" s="1"/>
  <c r="V233" i="6"/>
  <c r="V283" i="6" s="1"/>
  <c r="V285" i="6" s="1"/>
  <c r="U233" i="6"/>
  <c r="U235" i="6" s="1"/>
  <c r="T233" i="6"/>
  <c r="T283" i="6" s="1"/>
  <c r="T285" i="6" s="1"/>
  <c r="S233" i="6"/>
  <c r="S235" i="6" s="1"/>
  <c r="R233" i="6"/>
  <c r="R283" i="6" s="1"/>
  <c r="R285" i="6" s="1"/>
  <c r="Q233" i="6"/>
  <c r="Q235" i="6" s="1"/>
  <c r="P233" i="6"/>
  <c r="P283" i="6" s="1"/>
  <c r="P285" i="6" s="1"/>
  <c r="O233" i="6"/>
  <c r="O235" i="6" s="1"/>
  <c r="N233" i="6"/>
  <c r="N283" i="6" s="1"/>
  <c r="N285" i="6" s="1"/>
  <c r="M233" i="6"/>
  <c r="M235" i="6" s="1"/>
  <c r="L233" i="6"/>
  <c r="L283" i="6" s="1"/>
  <c r="L285" i="6" s="1"/>
  <c r="K233" i="6"/>
  <c r="K235" i="6" s="1"/>
  <c r="J233" i="6"/>
  <c r="J283" i="6" s="1"/>
  <c r="J285" i="6" s="1"/>
  <c r="I233" i="6"/>
  <c r="I235" i="6" s="1"/>
  <c r="H233" i="6"/>
  <c r="H283" i="6" s="1"/>
  <c r="H285" i="6" s="1"/>
  <c r="G233" i="6"/>
  <c r="G235" i="6" s="1"/>
  <c r="F233" i="6"/>
  <c r="F283" i="6" s="1"/>
  <c r="F285" i="6" s="1"/>
  <c r="E233" i="6"/>
  <c r="E235" i="6" s="1"/>
  <c r="D233" i="6"/>
  <c r="D283" i="6" s="1"/>
  <c r="D285" i="6" s="1"/>
  <c r="C233" i="6"/>
  <c r="C235" i="6" s="1"/>
  <c r="AD228" i="6"/>
  <c r="AC228" i="6"/>
  <c r="AB228" i="6"/>
  <c r="AA228" i="6"/>
  <c r="Z228" i="6"/>
  <c r="Y228" i="6"/>
  <c r="X228" i="6"/>
  <c r="W228" i="6"/>
  <c r="V228" i="6"/>
  <c r="U228" i="6"/>
  <c r="T228" i="6"/>
  <c r="S228" i="6"/>
  <c r="R228" i="6"/>
  <c r="Q228" i="6"/>
  <c r="P228" i="6"/>
  <c r="O228" i="6"/>
  <c r="N228" i="6"/>
  <c r="M228" i="6"/>
  <c r="L228" i="6"/>
  <c r="K228" i="6"/>
  <c r="J228" i="6"/>
  <c r="I228" i="6"/>
  <c r="H228" i="6"/>
  <c r="G228" i="6"/>
  <c r="F228" i="6"/>
  <c r="E228" i="6"/>
  <c r="D228" i="6"/>
  <c r="C228" i="6"/>
  <c r="AE228" i="6" s="1"/>
  <c r="AE227" i="6"/>
  <c r="AE226" i="6"/>
  <c r="AD225" i="6"/>
  <c r="AC225" i="6"/>
  <c r="AB225" i="6"/>
  <c r="AA225" i="6"/>
  <c r="Z225" i="6"/>
  <c r="Y225" i="6"/>
  <c r="X225" i="6"/>
  <c r="W225" i="6"/>
  <c r="V225" i="6"/>
  <c r="U225" i="6"/>
  <c r="T225" i="6"/>
  <c r="S225" i="6"/>
  <c r="R225" i="6"/>
  <c r="Q225" i="6"/>
  <c r="P225" i="6"/>
  <c r="O225" i="6"/>
  <c r="N225" i="6"/>
  <c r="M225" i="6"/>
  <c r="L225" i="6"/>
  <c r="K225" i="6"/>
  <c r="J225" i="6"/>
  <c r="I225" i="6"/>
  <c r="H225" i="6"/>
  <c r="G225" i="6"/>
  <c r="F225" i="6"/>
  <c r="E225" i="6"/>
  <c r="D225" i="6"/>
  <c r="C225" i="6"/>
  <c r="AE225" i="6" s="1"/>
  <c r="AE224" i="6"/>
  <c r="AE223" i="6"/>
  <c r="AD221" i="6"/>
  <c r="AC221" i="6"/>
  <c r="AB221" i="6"/>
  <c r="AB222" i="6" s="1"/>
  <c r="AA221" i="6"/>
  <c r="Z221" i="6"/>
  <c r="Z222" i="6" s="1"/>
  <c r="Y221" i="6"/>
  <c r="X221" i="6"/>
  <c r="X222" i="6" s="1"/>
  <c r="W221" i="6"/>
  <c r="V221" i="6"/>
  <c r="V222" i="6" s="1"/>
  <c r="U221" i="6"/>
  <c r="T221" i="6"/>
  <c r="S221" i="6"/>
  <c r="R221" i="6"/>
  <c r="Q221" i="6"/>
  <c r="P221" i="6"/>
  <c r="O221" i="6"/>
  <c r="N221" i="6"/>
  <c r="M221" i="6"/>
  <c r="L221" i="6"/>
  <c r="K221" i="6"/>
  <c r="J221" i="6"/>
  <c r="I221" i="6"/>
  <c r="H221" i="6"/>
  <c r="G221" i="6"/>
  <c r="F221" i="6"/>
  <c r="E221" i="6"/>
  <c r="D221" i="6"/>
  <c r="C221" i="6"/>
  <c r="AE221" i="6" s="1"/>
  <c r="AE220" i="6"/>
  <c r="AE219" i="6"/>
  <c r="AE218" i="6"/>
  <c r="AE217" i="6"/>
  <c r="AD216" i="6"/>
  <c r="AC216" i="6"/>
  <c r="AB216" i="6"/>
  <c r="AA216" i="6"/>
  <c r="Z216" i="6"/>
  <c r="Y216" i="6"/>
  <c r="X216" i="6"/>
  <c r="W216" i="6"/>
  <c r="V216" i="6"/>
  <c r="U216" i="6"/>
  <c r="T216" i="6"/>
  <c r="S216" i="6"/>
  <c r="R216" i="6"/>
  <c r="Q216" i="6"/>
  <c r="P216" i="6"/>
  <c r="O216" i="6"/>
  <c r="N216" i="6"/>
  <c r="M216" i="6"/>
  <c r="L216" i="6"/>
  <c r="K216" i="6"/>
  <c r="J216" i="6"/>
  <c r="I216" i="6"/>
  <c r="H216" i="6"/>
  <c r="G216" i="6"/>
  <c r="F216" i="6"/>
  <c r="E216" i="6"/>
  <c r="D216" i="6"/>
  <c r="C216" i="6"/>
  <c r="AE215" i="6"/>
  <c r="AE214" i="6"/>
  <c r="AD213" i="6"/>
  <c r="AB213" i="6"/>
  <c r="Z213" i="6"/>
  <c r="X213" i="6"/>
  <c r="V213" i="6"/>
  <c r="AD212" i="6"/>
  <c r="AC212" i="6"/>
  <c r="AC213" i="6" s="1"/>
  <c r="AB212" i="6"/>
  <c r="AA212" i="6"/>
  <c r="AA213" i="6" s="1"/>
  <c r="Z212" i="6"/>
  <c r="Y212" i="6"/>
  <c r="Y213" i="6" s="1"/>
  <c r="X212" i="6"/>
  <c r="W212" i="6"/>
  <c r="W213" i="6" s="1"/>
  <c r="V212" i="6"/>
  <c r="U212" i="6"/>
  <c r="U213" i="6" s="1"/>
  <c r="T212" i="6"/>
  <c r="T213" i="6" s="1"/>
  <c r="S212" i="6"/>
  <c r="S213" i="6" s="1"/>
  <c r="R212" i="6"/>
  <c r="R213" i="6" s="1"/>
  <c r="Q212" i="6"/>
  <c r="Q213" i="6" s="1"/>
  <c r="P212" i="6"/>
  <c r="P213" i="6" s="1"/>
  <c r="O212" i="6"/>
  <c r="O213" i="6" s="1"/>
  <c r="N212" i="6"/>
  <c r="N213" i="6" s="1"/>
  <c r="M212" i="6"/>
  <c r="M213" i="6" s="1"/>
  <c r="L212" i="6"/>
  <c r="L213" i="6" s="1"/>
  <c r="K212" i="6"/>
  <c r="K213" i="6" s="1"/>
  <c r="J212" i="6"/>
  <c r="J213" i="6" s="1"/>
  <c r="I212" i="6"/>
  <c r="I213" i="6" s="1"/>
  <c r="H212" i="6"/>
  <c r="H213" i="6" s="1"/>
  <c r="G212" i="6"/>
  <c r="G213" i="6" s="1"/>
  <c r="F212" i="6"/>
  <c r="F213" i="6" s="1"/>
  <c r="E212" i="6"/>
  <c r="E213" i="6" s="1"/>
  <c r="D212" i="6"/>
  <c r="D213" i="6" s="1"/>
  <c r="C212" i="6"/>
  <c r="AE212" i="6" s="1"/>
  <c r="AE211" i="6"/>
  <c r="AE210" i="6"/>
  <c r="AE209" i="6"/>
  <c r="AE208" i="6"/>
  <c r="AE207" i="6"/>
  <c r="AE206" i="6"/>
  <c r="AE205" i="6"/>
  <c r="AE204" i="6"/>
  <c r="AE203" i="6"/>
  <c r="AE202" i="6"/>
  <c r="AE201" i="6"/>
  <c r="AE200" i="6"/>
  <c r="AE199" i="6"/>
  <c r="AE198" i="6"/>
  <c r="AE197" i="6"/>
  <c r="AE196" i="6"/>
  <c r="AE195" i="6"/>
  <c r="AE194" i="6"/>
  <c r="AE193" i="6"/>
  <c r="AE192" i="6"/>
  <c r="AE191" i="6"/>
  <c r="AE190" i="6"/>
  <c r="AE189" i="6"/>
  <c r="AE188" i="6"/>
  <c r="AE187" i="6"/>
  <c r="AE186" i="6"/>
  <c r="AD185" i="6"/>
  <c r="AC185" i="6"/>
  <c r="AB185" i="6"/>
  <c r="AA185" i="6"/>
  <c r="Z185" i="6"/>
  <c r="Y185" i="6"/>
  <c r="X185" i="6"/>
  <c r="W185" i="6"/>
  <c r="V185" i="6"/>
  <c r="U185" i="6"/>
  <c r="T185" i="6"/>
  <c r="S185" i="6"/>
  <c r="R185" i="6"/>
  <c r="Q185" i="6"/>
  <c r="P185" i="6"/>
  <c r="O185" i="6"/>
  <c r="N185" i="6"/>
  <c r="M185" i="6"/>
  <c r="L185" i="6"/>
  <c r="K185" i="6"/>
  <c r="J185" i="6"/>
  <c r="I185" i="6"/>
  <c r="H185" i="6"/>
  <c r="G185" i="6"/>
  <c r="F185" i="6"/>
  <c r="E185" i="6"/>
  <c r="D185" i="6"/>
  <c r="C185" i="6"/>
  <c r="AE185" i="6" s="1"/>
  <c r="AE184" i="6"/>
  <c r="AE183" i="6"/>
  <c r="AD177" i="6"/>
  <c r="AB177" i="6"/>
  <c r="AD176" i="6"/>
  <c r="AD178" i="6" s="1"/>
  <c r="AB176" i="6"/>
  <c r="AB178" i="6" s="1"/>
  <c r="AD174" i="6"/>
  <c r="AB174" i="6"/>
  <c r="AD173" i="6"/>
  <c r="AD175" i="6" s="1"/>
  <c r="AB173" i="6"/>
  <c r="AB175" i="6" s="1"/>
  <c r="AD170" i="6"/>
  <c r="AB170" i="6"/>
  <c r="AD169" i="6"/>
  <c r="AB169" i="6"/>
  <c r="AD168" i="6"/>
  <c r="AB168" i="6"/>
  <c r="AD167" i="6"/>
  <c r="AD171" i="6" s="1"/>
  <c r="AB167" i="6"/>
  <c r="AB171" i="6" s="1"/>
  <c r="AD165" i="6"/>
  <c r="AB165" i="6"/>
  <c r="AD164" i="6"/>
  <c r="AD166" i="6" s="1"/>
  <c r="AB164" i="6"/>
  <c r="AB166" i="6" s="1"/>
  <c r="AD161" i="6"/>
  <c r="AB161" i="6"/>
  <c r="AD160" i="6"/>
  <c r="AB160" i="6"/>
  <c r="AD159" i="6"/>
  <c r="AB159" i="6"/>
  <c r="AD158" i="6"/>
  <c r="AB158" i="6"/>
  <c r="AD157" i="6"/>
  <c r="AB157" i="6"/>
  <c r="AD156" i="6"/>
  <c r="AB156" i="6"/>
  <c r="AD155" i="6"/>
  <c r="AB155" i="6"/>
  <c r="AD154" i="6"/>
  <c r="AB154" i="6"/>
  <c r="AD153" i="6"/>
  <c r="AB153" i="6"/>
  <c r="AD152" i="6"/>
  <c r="AB152" i="6"/>
  <c r="AD151" i="6"/>
  <c r="AB151" i="6"/>
  <c r="AD150" i="6"/>
  <c r="AB150" i="6"/>
  <c r="AD149" i="6"/>
  <c r="AB149" i="6"/>
  <c r="AD148" i="6"/>
  <c r="AB148" i="6"/>
  <c r="AD147" i="6"/>
  <c r="AB147" i="6"/>
  <c r="AD146" i="6"/>
  <c r="AB146" i="6"/>
  <c r="AD145" i="6"/>
  <c r="AB145" i="6"/>
  <c r="AD144" i="6"/>
  <c r="AB144" i="6"/>
  <c r="AD143" i="6"/>
  <c r="AB143" i="6"/>
  <c r="AD142" i="6"/>
  <c r="AB142" i="6"/>
  <c r="AD141" i="6"/>
  <c r="AB141" i="6"/>
  <c r="AD140" i="6"/>
  <c r="AB140" i="6"/>
  <c r="AD139" i="6"/>
  <c r="AD162" i="6" s="1"/>
  <c r="AB139" i="6"/>
  <c r="AB162" i="6" s="1"/>
  <c r="AD138" i="6"/>
  <c r="AB138" i="6"/>
  <c r="AD137" i="6"/>
  <c r="AB137" i="6"/>
  <c r="AD136" i="6"/>
  <c r="AB136" i="6"/>
  <c r="AD134" i="6"/>
  <c r="AB134" i="6"/>
  <c r="AB133" i="6"/>
  <c r="AB135" i="6" s="1"/>
  <c r="AD128" i="6"/>
  <c r="AB128" i="6"/>
  <c r="AC127" i="6"/>
  <c r="AC177" i="6" s="1"/>
  <c r="AA127" i="6"/>
  <c r="AA177" i="6" s="1"/>
  <c r="Z127" i="6"/>
  <c r="Z177" i="6" s="1"/>
  <c r="Y127" i="6"/>
  <c r="Y177" i="6" s="1"/>
  <c r="X127" i="6"/>
  <c r="X177" i="6" s="1"/>
  <c r="W127" i="6"/>
  <c r="W177" i="6" s="1"/>
  <c r="V127" i="6"/>
  <c r="V177" i="6" s="1"/>
  <c r="U127" i="6"/>
  <c r="U177" i="6" s="1"/>
  <c r="T127" i="6"/>
  <c r="T177" i="6" s="1"/>
  <c r="S127" i="6"/>
  <c r="S177" i="6" s="1"/>
  <c r="R127" i="6"/>
  <c r="R177" i="6" s="1"/>
  <c r="Q127" i="6"/>
  <c r="Q177" i="6" s="1"/>
  <c r="P127" i="6"/>
  <c r="P177" i="6" s="1"/>
  <c r="O127" i="6"/>
  <c r="O177" i="6" s="1"/>
  <c r="N127" i="6"/>
  <c r="N177" i="6" s="1"/>
  <c r="M127" i="6"/>
  <c r="M177" i="6" s="1"/>
  <c r="L127" i="6"/>
  <c r="L177" i="6" s="1"/>
  <c r="K127" i="6"/>
  <c r="K177" i="6" s="1"/>
  <c r="J127" i="6"/>
  <c r="J177" i="6" s="1"/>
  <c r="I127" i="6"/>
  <c r="I177" i="6" s="1"/>
  <c r="H127" i="6"/>
  <c r="H177" i="6" s="1"/>
  <c r="G127" i="6"/>
  <c r="G177" i="6" s="1"/>
  <c r="F127" i="6"/>
  <c r="F177" i="6" s="1"/>
  <c r="E127" i="6"/>
  <c r="E177" i="6" s="1"/>
  <c r="D127" i="6"/>
  <c r="D177" i="6" s="1"/>
  <c r="C127" i="6"/>
  <c r="C177" i="6" s="1"/>
  <c r="AE177" i="6" s="1"/>
  <c r="AC126" i="6"/>
  <c r="AC176" i="6" s="1"/>
  <c r="AC178" i="6" s="1"/>
  <c r="AA126" i="6"/>
  <c r="AA176" i="6" s="1"/>
  <c r="AA178" i="6" s="1"/>
  <c r="Z126" i="6"/>
  <c r="Z176" i="6" s="1"/>
  <c r="Z178" i="6" s="1"/>
  <c r="Y126" i="6"/>
  <c r="Y176" i="6" s="1"/>
  <c r="Y178" i="6" s="1"/>
  <c r="X126" i="6"/>
  <c r="X176" i="6" s="1"/>
  <c r="X178" i="6" s="1"/>
  <c r="W126" i="6"/>
  <c r="W176" i="6" s="1"/>
  <c r="W178" i="6" s="1"/>
  <c r="V126" i="6"/>
  <c r="V176" i="6" s="1"/>
  <c r="V178" i="6" s="1"/>
  <c r="U126" i="6"/>
  <c r="U176" i="6" s="1"/>
  <c r="U178" i="6" s="1"/>
  <c r="T126" i="6"/>
  <c r="T176" i="6" s="1"/>
  <c r="T178" i="6" s="1"/>
  <c r="S126" i="6"/>
  <c r="S176" i="6" s="1"/>
  <c r="S178" i="6" s="1"/>
  <c r="R126" i="6"/>
  <c r="R176" i="6" s="1"/>
  <c r="R178" i="6" s="1"/>
  <c r="Q126" i="6"/>
  <c r="Q176" i="6" s="1"/>
  <c r="Q178" i="6" s="1"/>
  <c r="P126" i="6"/>
  <c r="P176" i="6" s="1"/>
  <c r="P178" i="6" s="1"/>
  <c r="O126" i="6"/>
  <c r="O176" i="6" s="1"/>
  <c r="O178" i="6" s="1"/>
  <c r="N126" i="6"/>
  <c r="N176" i="6" s="1"/>
  <c r="N178" i="6" s="1"/>
  <c r="M126" i="6"/>
  <c r="M176" i="6" s="1"/>
  <c r="M178" i="6" s="1"/>
  <c r="L126" i="6"/>
  <c r="L176" i="6" s="1"/>
  <c r="L178" i="6" s="1"/>
  <c r="K126" i="6"/>
  <c r="K176" i="6" s="1"/>
  <c r="K178" i="6" s="1"/>
  <c r="J126" i="6"/>
  <c r="J176" i="6" s="1"/>
  <c r="J178" i="6" s="1"/>
  <c r="I126" i="6"/>
  <c r="I176" i="6" s="1"/>
  <c r="I178" i="6" s="1"/>
  <c r="H126" i="6"/>
  <c r="H176" i="6" s="1"/>
  <c r="H178" i="6" s="1"/>
  <c r="G126" i="6"/>
  <c r="G176" i="6" s="1"/>
  <c r="G178" i="6" s="1"/>
  <c r="F126" i="6"/>
  <c r="F176" i="6" s="1"/>
  <c r="F178" i="6" s="1"/>
  <c r="E126" i="6"/>
  <c r="E176" i="6" s="1"/>
  <c r="E178" i="6" s="1"/>
  <c r="D126" i="6"/>
  <c r="D176" i="6" s="1"/>
  <c r="D178" i="6" s="1"/>
  <c r="C126" i="6"/>
  <c r="C176" i="6" s="1"/>
  <c r="AD125" i="6"/>
  <c r="AB125" i="6"/>
  <c r="AC124" i="6"/>
  <c r="AC174" i="6" s="1"/>
  <c r="AA124" i="6"/>
  <c r="AA174" i="6" s="1"/>
  <c r="Z124" i="6"/>
  <c r="Z174" i="6" s="1"/>
  <c r="Y124" i="6"/>
  <c r="Y174" i="6" s="1"/>
  <c r="X124" i="6"/>
  <c r="X174" i="6" s="1"/>
  <c r="W124" i="6"/>
  <c r="W174" i="6" s="1"/>
  <c r="V124" i="6"/>
  <c r="V174" i="6" s="1"/>
  <c r="U124" i="6"/>
  <c r="U174" i="6" s="1"/>
  <c r="T124" i="6"/>
  <c r="T174" i="6" s="1"/>
  <c r="S124" i="6"/>
  <c r="S174" i="6" s="1"/>
  <c r="R124" i="6"/>
  <c r="R174" i="6" s="1"/>
  <c r="Q124" i="6"/>
  <c r="Q174" i="6" s="1"/>
  <c r="P124" i="6"/>
  <c r="P174" i="6" s="1"/>
  <c r="O124" i="6"/>
  <c r="O174" i="6" s="1"/>
  <c r="N124" i="6"/>
  <c r="N174" i="6" s="1"/>
  <c r="M124" i="6"/>
  <c r="M174" i="6" s="1"/>
  <c r="L124" i="6"/>
  <c r="L174" i="6" s="1"/>
  <c r="K124" i="6"/>
  <c r="K174" i="6" s="1"/>
  <c r="J124" i="6"/>
  <c r="J174" i="6" s="1"/>
  <c r="I124" i="6"/>
  <c r="I174" i="6" s="1"/>
  <c r="H124" i="6"/>
  <c r="H174" i="6" s="1"/>
  <c r="G124" i="6"/>
  <c r="G174" i="6" s="1"/>
  <c r="F124" i="6"/>
  <c r="F174" i="6" s="1"/>
  <c r="E124" i="6"/>
  <c r="E174" i="6" s="1"/>
  <c r="D124" i="6"/>
  <c r="D174" i="6" s="1"/>
  <c r="C124" i="6"/>
  <c r="C174" i="6" s="1"/>
  <c r="AC123" i="6"/>
  <c r="AC173" i="6" s="1"/>
  <c r="AC175" i="6" s="1"/>
  <c r="AA123" i="6"/>
  <c r="AA173" i="6" s="1"/>
  <c r="AA175" i="6" s="1"/>
  <c r="Z123" i="6"/>
  <c r="Z173" i="6" s="1"/>
  <c r="Z175" i="6" s="1"/>
  <c r="Y123" i="6"/>
  <c r="Y173" i="6" s="1"/>
  <c r="Y175" i="6" s="1"/>
  <c r="X123" i="6"/>
  <c r="X173" i="6" s="1"/>
  <c r="X175" i="6" s="1"/>
  <c r="W123" i="6"/>
  <c r="W173" i="6" s="1"/>
  <c r="W175" i="6" s="1"/>
  <c r="V123" i="6"/>
  <c r="V173" i="6" s="1"/>
  <c r="V175" i="6" s="1"/>
  <c r="U123" i="6"/>
  <c r="U173" i="6" s="1"/>
  <c r="U175" i="6" s="1"/>
  <c r="T123" i="6"/>
  <c r="T173" i="6" s="1"/>
  <c r="T175" i="6" s="1"/>
  <c r="S123" i="6"/>
  <c r="S173" i="6" s="1"/>
  <c r="S175" i="6" s="1"/>
  <c r="R123" i="6"/>
  <c r="R173" i="6" s="1"/>
  <c r="R175" i="6" s="1"/>
  <c r="Q123" i="6"/>
  <c r="Q173" i="6" s="1"/>
  <c r="Q175" i="6" s="1"/>
  <c r="P123" i="6"/>
  <c r="P173" i="6" s="1"/>
  <c r="P175" i="6" s="1"/>
  <c r="O123" i="6"/>
  <c r="O173" i="6" s="1"/>
  <c r="O175" i="6" s="1"/>
  <c r="N123" i="6"/>
  <c r="N173" i="6" s="1"/>
  <c r="N175" i="6" s="1"/>
  <c r="M123" i="6"/>
  <c r="M173" i="6" s="1"/>
  <c r="M175" i="6" s="1"/>
  <c r="L123" i="6"/>
  <c r="L173" i="6" s="1"/>
  <c r="L175" i="6" s="1"/>
  <c r="K123" i="6"/>
  <c r="K173" i="6" s="1"/>
  <c r="K175" i="6" s="1"/>
  <c r="J123" i="6"/>
  <c r="J173" i="6" s="1"/>
  <c r="J175" i="6" s="1"/>
  <c r="I123" i="6"/>
  <c r="I173" i="6" s="1"/>
  <c r="I175" i="6" s="1"/>
  <c r="H123" i="6"/>
  <c r="H173" i="6" s="1"/>
  <c r="H175" i="6" s="1"/>
  <c r="G123" i="6"/>
  <c r="G173" i="6" s="1"/>
  <c r="G175" i="6" s="1"/>
  <c r="F123" i="6"/>
  <c r="F173" i="6" s="1"/>
  <c r="F175" i="6" s="1"/>
  <c r="E123" i="6"/>
  <c r="E173" i="6" s="1"/>
  <c r="E175" i="6" s="1"/>
  <c r="D123" i="6"/>
  <c r="D173" i="6" s="1"/>
  <c r="D175" i="6" s="1"/>
  <c r="C123" i="6"/>
  <c r="C173" i="6" s="1"/>
  <c r="AD121" i="6"/>
  <c r="AB121" i="6"/>
  <c r="AC120" i="6"/>
  <c r="AC170" i="6" s="1"/>
  <c r="AA120" i="6"/>
  <c r="AA170" i="6" s="1"/>
  <c r="Z120" i="6"/>
  <c r="Z170" i="6" s="1"/>
  <c r="Y120" i="6"/>
  <c r="Y170" i="6" s="1"/>
  <c r="X120" i="6"/>
  <c r="X170" i="6" s="1"/>
  <c r="W120" i="6"/>
  <c r="W170" i="6" s="1"/>
  <c r="V120" i="6"/>
  <c r="V170" i="6" s="1"/>
  <c r="U120" i="6"/>
  <c r="U170" i="6" s="1"/>
  <c r="T120" i="6"/>
  <c r="T170" i="6" s="1"/>
  <c r="S120" i="6"/>
  <c r="S170" i="6" s="1"/>
  <c r="R120" i="6"/>
  <c r="R170" i="6" s="1"/>
  <c r="Q120" i="6"/>
  <c r="Q170" i="6" s="1"/>
  <c r="P120" i="6"/>
  <c r="P170" i="6" s="1"/>
  <c r="O120" i="6"/>
  <c r="O170" i="6" s="1"/>
  <c r="N120" i="6"/>
  <c r="N170" i="6" s="1"/>
  <c r="M120" i="6"/>
  <c r="M170" i="6" s="1"/>
  <c r="L120" i="6"/>
  <c r="L170" i="6" s="1"/>
  <c r="K120" i="6"/>
  <c r="K170" i="6" s="1"/>
  <c r="J120" i="6"/>
  <c r="J170" i="6" s="1"/>
  <c r="I120" i="6"/>
  <c r="I170" i="6" s="1"/>
  <c r="H120" i="6"/>
  <c r="H170" i="6" s="1"/>
  <c r="G120" i="6"/>
  <c r="G170" i="6" s="1"/>
  <c r="F120" i="6"/>
  <c r="F170" i="6" s="1"/>
  <c r="E120" i="6"/>
  <c r="E170" i="6" s="1"/>
  <c r="D120" i="6"/>
  <c r="D170" i="6" s="1"/>
  <c r="C120" i="6"/>
  <c r="C170" i="6" s="1"/>
  <c r="AE170" i="6" s="1"/>
  <c r="AC119" i="6"/>
  <c r="AC169" i="6" s="1"/>
  <c r="AA119" i="6"/>
  <c r="AA169" i="6" s="1"/>
  <c r="Z119" i="6"/>
  <c r="Z169" i="6" s="1"/>
  <c r="Y119" i="6"/>
  <c r="Y169" i="6" s="1"/>
  <c r="X119" i="6"/>
  <c r="X169" i="6" s="1"/>
  <c r="W119" i="6"/>
  <c r="W169" i="6" s="1"/>
  <c r="V119" i="6"/>
  <c r="V169" i="6" s="1"/>
  <c r="U119" i="6"/>
  <c r="U169" i="6" s="1"/>
  <c r="T119" i="6"/>
  <c r="T169" i="6" s="1"/>
  <c r="S119" i="6"/>
  <c r="S169" i="6" s="1"/>
  <c r="R119" i="6"/>
  <c r="R169" i="6" s="1"/>
  <c r="Q119" i="6"/>
  <c r="Q169" i="6" s="1"/>
  <c r="P119" i="6"/>
  <c r="P169" i="6" s="1"/>
  <c r="O119" i="6"/>
  <c r="O169" i="6" s="1"/>
  <c r="N119" i="6"/>
  <c r="N169" i="6" s="1"/>
  <c r="M119" i="6"/>
  <c r="M169" i="6" s="1"/>
  <c r="L119" i="6"/>
  <c r="L169" i="6" s="1"/>
  <c r="K119" i="6"/>
  <c r="K169" i="6" s="1"/>
  <c r="J119" i="6"/>
  <c r="J169" i="6" s="1"/>
  <c r="I119" i="6"/>
  <c r="I169" i="6" s="1"/>
  <c r="H119" i="6"/>
  <c r="H169" i="6" s="1"/>
  <c r="G119" i="6"/>
  <c r="G169" i="6" s="1"/>
  <c r="F119" i="6"/>
  <c r="F169" i="6" s="1"/>
  <c r="E119" i="6"/>
  <c r="E169" i="6" s="1"/>
  <c r="D119" i="6"/>
  <c r="D169" i="6" s="1"/>
  <c r="C119" i="6"/>
  <c r="C169" i="6" s="1"/>
  <c r="AE169" i="6" s="1"/>
  <c r="AC118" i="6"/>
  <c r="AC168" i="6" s="1"/>
  <c r="AA118" i="6"/>
  <c r="AA168" i="6" s="1"/>
  <c r="Z118" i="6"/>
  <c r="Z168" i="6" s="1"/>
  <c r="Y118" i="6"/>
  <c r="Y168" i="6" s="1"/>
  <c r="X118" i="6"/>
  <c r="X168" i="6" s="1"/>
  <c r="W118" i="6"/>
  <c r="W168" i="6" s="1"/>
  <c r="V118" i="6"/>
  <c r="V168" i="6" s="1"/>
  <c r="U118" i="6"/>
  <c r="U168" i="6" s="1"/>
  <c r="T118" i="6"/>
  <c r="T168" i="6" s="1"/>
  <c r="S118" i="6"/>
  <c r="S168" i="6" s="1"/>
  <c r="R118" i="6"/>
  <c r="R168" i="6" s="1"/>
  <c r="Q118" i="6"/>
  <c r="Q168" i="6" s="1"/>
  <c r="P118" i="6"/>
  <c r="P168" i="6" s="1"/>
  <c r="O118" i="6"/>
  <c r="O168" i="6" s="1"/>
  <c r="N118" i="6"/>
  <c r="N168" i="6" s="1"/>
  <c r="M118" i="6"/>
  <c r="M168" i="6" s="1"/>
  <c r="L118" i="6"/>
  <c r="L168" i="6" s="1"/>
  <c r="K118" i="6"/>
  <c r="K168" i="6" s="1"/>
  <c r="J118" i="6"/>
  <c r="J168" i="6" s="1"/>
  <c r="I118" i="6"/>
  <c r="I168" i="6" s="1"/>
  <c r="H118" i="6"/>
  <c r="H168" i="6" s="1"/>
  <c r="G118" i="6"/>
  <c r="G168" i="6" s="1"/>
  <c r="F118" i="6"/>
  <c r="F168" i="6" s="1"/>
  <c r="E118" i="6"/>
  <c r="E168" i="6" s="1"/>
  <c r="D118" i="6"/>
  <c r="D168" i="6" s="1"/>
  <c r="C118" i="6"/>
  <c r="C168" i="6" s="1"/>
  <c r="AC117" i="6"/>
  <c r="AC167" i="6" s="1"/>
  <c r="AC171" i="6" s="1"/>
  <c r="AA117" i="6"/>
  <c r="AA167" i="6" s="1"/>
  <c r="AA171" i="6" s="1"/>
  <c r="Z117" i="6"/>
  <c r="Z167" i="6" s="1"/>
  <c r="Z171" i="6" s="1"/>
  <c r="Y117" i="6"/>
  <c r="Y167" i="6" s="1"/>
  <c r="Y171" i="6" s="1"/>
  <c r="X117" i="6"/>
  <c r="X167" i="6" s="1"/>
  <c r="X171" i="6" s="1"/>
  <c r="W117" i="6"/>
  <c r="W167" i="6" s="1"/>
  <c r="W171" i="6" s="1"/>
  <c r="V117" i="6"/>
  <c r="V167" i="6" s="1"/>
  <c r="V171" i="6" s="1"/>
  <c r="U117" i="6"/>
  <c r="U167" i="6" s="1"/>
  <c r="U171" i="6" s="1"/>
  <c r="T117" i="6"/>
  <c r="T167" i="6" s="1"/>
  <c r="T171" i="6" s="1"/>
  <c r="S117" i="6"/>
  <c r="S167" i="6" s="1"/>
  <c r="S171" i="6" s="1"/>
  <c r="R117" i="6"/>
  <c r="R167" i="6" s="1"/>
  <c r="R171" i="6" s="1"/>
  <c r="Q117" i="6"/>
  <c r="Q167" i="6" s="1"/>
  <c r="Q171" i="6" s="1"/>
  <c r="P117" i="6"/>
  <c r="P167" i="6" s="1"/>
  <c r="P171" i="6" s="1"/>
  <c r="O117" i="6"/>
  <c r="O167" i="6" s="1"/>
  <c r="O171" i="6" s="1"/>
  <c r="N117" i="6"/>
  <c r="N167" i="6" s="1"/>
  <c r="N171" i="6" s="1"/>
  <c r="M117" i="6"/>
  <c r="M167" i="6" s="1"/>
  <c r="M171" i="6" s="1"/>
  <c r="L117" i="6"/>
  <c r="L167" i="6" s="1"/>
  <c r="L171" i="6" s="1"/>
  <c r="K117" i="6"/>
  <c r="K167" i="6" s="1"/>
  <c r="K171" i="6" s="1"/>
  <c r="J117" i="6"/>
  <c r="J167" i="6" s="1"/>
  <c r="J171" i="6" s="1"/>
  <c r="I117" i="6"/>
  <c r="I167" i="6" s="1"/>
  <c r="I171" i="6" s="1"/>
  <c r="H117" i="6"/>
  <c r="H167" i="6" s="1"/>
  <c r="H171" i="6" s="1"/>
  <c r="G117" i="6"/>
  <c r="G167" i="6" s="1"/>
  <c r="G171" i="6" s="1"/>
  <c r="F117" i="6"/>
  <c r="F167" i="6" s="1"/>
  <c r="F171" i="6" s="1"/>
  <c r="E117" i="6"/>
  <c r="E167" i="6" s="1"/>
  <c r="E171" i="6" s="1"/>
  <c r="D117" i="6"/>
  <c r="D167" i="6" s="1"/>
  <c r="D171" i="6" s="1"/>
  <c r="C117" i="6"/>
  <c r="C167" i="6" s="1"/>
  <c r="AD116" i="6"/>
  <c r="AB116" i="6"/>
  <c r="AC115" i="6"/>
  <c r="AC165" i="6" s="1"/>
  <c r="AA115" i="6"/>
  <c r="AA165" i="6" s="1"/>
  <c r="Z115" i="6"/>
  <c r="Z165" i="6" s="1"/>
  <c r="Y115" i="6"/>
  <c r="Y165" i="6" s="1"/>
  <c r="X115" i="6"/>
  <c r="X165" i="6" s="1"/>
  <c r="W115" i="6"/>
  <c r="W165" i="6" s="1"/>
  <c r="V115" i="6"/>
  <c r="V165" i="6" s="1"/>
  <c r="U115" i="6"/>
  <c r="U165" i="6" s="1"/>
  <c r="T115" i="6"/>
  <c r="T165" i="6" s="1"/>
  <c r="S115" i="6"/>
  <c r="S165" i="6" s="1"/>
  <c r="R115" i="6"/>
  <c r="R165" i="6" s="1"/>
  <c r="Q115" i="6"/>
  <c r="Q165" i="6" s="1"/>
  <c r="P115" i="6"/>
  <c r="P165" i="6" s="1"/>
  <c r="O115" i="6"/>
  <c r="O165" i="6" s="1"/>
  <c r="N115" i="6"/>
  <c r="N165" i="6" s="1"/>
  <c r="M115" i="6"/>
  <c r="M165" i="6" s="1"/>
  <c r="L115" i="6"/>
  <c r="L165" i="6" s="1"/>
  <c r="K115" i="6"/>
  <c r="K165" i="6" s="1"/>
  <c r="J115" i="6"/>
  <c r="J165" i="6" s="1"/>
  <c r="I115" i="6"/>
  <c r="I165" i="6" s="1"/>
  <c r="H115" i="6"/>
  <c r="H165" i="6" s="1"/>
  <c r="G115" i="6"/>
  <c r="G165" i="6" s="1"/>
  <c r="F115" i="6"/>
  <c r="F165" i="6" s="1"/>
  <c r="E115" i="6"/>
  <c r="E165" i="6" s="1"/>
  <c r="D115" i="6"/>
  <c r="D165" i="6" s="1"/>
  <c r="C115" i="6"/>
  <c r="C165" i="6" s="1"/>
  <c r="AE165" i="6" s="1"/>
  <c r="AC114" i="6"/>
  <c r="AC164" i="6" s="1"/>
  <c r="AC166" i="6" s="1"/>
  <c r="AA114" i="6"/>
  <c r="AA164" i="6" s="1"/>
  <c r="AA166" i="6" s="1"/>
  <c r="Z114" i="6"/>
  <c r="Z164" i="6" s="1"/>
  <c r="Z166" i="6" s="1"/>
  <c r="Y114" i="6"/>
  <c r="Y164" i="6" s="1"/>
  <c r="Y166" i="6" s="1"/>
  <c r="X114" i="6"/>
  <c r="X164" i="6" s="1"/>
  <c r="X166" i="6" s="1"/>
  <c r="W114" i="6"/>
  <c r="W164" i="6" s="1"/>
  <c r="W166" i="6" s="1"/>
  <c r="V114" i="6"/>
  <c r="V164" i="6" s="1"/>
  <c r="V166" i="6" s="1"/>
  <c r="U114" i="6"/>
  <c r="U164" i="6" s="1"/>
  <c r="U166" i="6" s="1"/>
  <c r="T114" i="6"/>
  <c r="T164" i="6" s="1"/>
  <c r="T166" i="6" s="1"/>
  <c r="S114" i="6"/>
  <c r="S164" i="6" s="1"/>
  <c r="S166" i="6" s="1"/>
  <c r="R114" i="6"/>
  <c r="R164" i="6" s="1"/>
  <c r="R166" i="6" s="1"/>
  <c r="Q114" i="6"/>
  <c r="Q164" i="6" s="1"/>
  <c r="Q166" i="6" s="1"/>
  <c r="P114" i="6"/>
  <c r="P164" i="6" s="1"/>
  <c r="P166" i="6" s="1"/>
  <c r="O114" i="6"/>
  <c r="O164" i="6" s="1"/>
  <c r="O166" i="6" s="1"/>
  <c r="N114" i="6"/>
  <c r="N164" i="6" s="1"/>
  <c r="N166" i="6" s="1"/>
  <c r="M114" i="6"/>
  <c r="M164" i="6" s="1"/>
  <c r="M166" i="6" s="1"/>
  <c r="L114" i="6"/>
  <c r="L164" i="6" s="1"/>
  <c r="L166" i="6" s="1"/>
  <c r="K114" i="6"/>
  <c r="K164" i="6" s="1"/>
  <c r="K166" i="6" s="1"/>
  <c r="J114" i="6"/>
  <c r="J164" i="6" s="1"/>
  <c r="J166" i="6" s="1"/>
  <c r="I114" i="6"/>
  <c r="I164" i="6" s="1"/>
  <c r="I166" i="6" s="1"/>
  <c r="H114" i="6"/>
  <c r="H164" i="6" s="1"/>
  <c r="H166" i="6" s="1"/>
  <c r="G114" i="6"/>
  <c r="G164" i="6" s="1"/>
  <c r="G166" i="6" s="1"/>
  <c r="F114" i="6"/>
  <c r="F164" i="6" s="1"/>
  <c r="F166" i="6" s="1"/>
  <c r="E114" i="6"/>
  <c r="E164" i="6" s="1"/>
  <c r="E166" i="6" s="1"/>
  <c r="D114" i="6"/>
  <c r="D164" i="6" s="1"/>
  <c r="D166" i="6" s="1"/>
  <c r="C114" i="6"/>
  <c r="C164" i="6" s="1"/>
  <c r="AD112" i="6"/>
  <c r="AD113" i="6" s="1"/>
  <c r="AB112" i="6"/>
  <c r="AB113" i="6" s="1"/>
  <c r="AC111" i="6"/>
  <c r="AC161" i="6" s="1"/>
  <c r="AA111" i="6"/>
  <c r="AA161" i="6" s="1"/>
  <c r="Z111" i="6"/>
  <c r="Z161" i="6" s="1"/>
  <c r="Y111" i="6"/>
  <c r="Y161" i="6" s="1"/>
  <c r="X111" i="6"/>
  <c r="X161" i="6" s="1"/>
  <c r="W111" i="6"/>
  <c r="W161" i="6" s="1"/>
  <c r="V111" i="6"/>
  <c r="V161" i="6" s="1"/>
  <c r="U111" i="6"/>
  <c r="U161" i="6" s="1"/>
  <c r="T111" i="6"/>
  <c r="T161" i="6" s="1"/>
  <c r="S111" i="6"/>
  <c r="S161" i="6" s="1"/>
  <c r="R111" i="6"/>
  <c r="R161" i="6" s="1"/>
  <c r="Q111" i="6"/>
  <c r="Q161" i="6" s="1"/>
  <c r="P111" i="6"/>
  <c r="P161" i="6" s="1"/>
  <c r="O111" i="6"/>
  <c r="O161" i="6" s="1"/>
  <c r="N111" i="6"/>
  <c r="N161" i="6" s="1"/>
  <c r="M111" i="6"/>
  <c r="M161" i="6" s="1"/>
  <c r="L111" i="6"/>
  <c r="L161" i="6" s="1"/>
  <c r="K111" i="6"/>
  <c r="K161" i="6" s="1"/>
  <c r="J111" i="6"/>
  <c r="J161" i="6" s="1"/>
  <c r="I111" i="6"/>
  <c r="I161" i="6" s="1"/>
  <c r="H111" i="6"/>
  <c r="H161" i="6" s="1"/>
  <c r="G111" i="6"/>
  <c r="G161" i="6" s="1"/>
  <c r="F111" i="6"/>
  <c r="F161" i="6" s="1"/>
  <c r="E111" i="6"/>
  <c r="E161" i="6" s="1"/>
  <c r="D111" i="6"/>
  <c r="D161" i="6" s="1"/>
  <c r="C111" i="6"/>
  <c r="C161" i="6" s="1"/>
  <c r="AE161" i="6" s="1"/>
  <c r="AC110" i="6"/>
  <c r="AC160" i="6" s="1"/>
  <c r="AA110" i="6"/>
  <c r="AA160" i="6" s="1"/>
  <c r="Z110" i="6"/>
  <c r="Z160" i="6" s="1"/>
  <c r="Y110" i="6"/>
  <c r="Y160" i="6" s="1"/>
  <c r="X110" i="6"/>
  <c r="X160" i="6" s="1"/>
  <c r="W110" i="6"/>
  <c r="W160" i="6" s="1"/>
  <c r="V110" i="6"/>
  <c r="V160" i="6" s="1"/>
  <c r="U110" i="6"/>
  <c r="U160" i="6" s="1"/>
  <c r="T110" i="6"/>
  <c r="T160" i="6" s="1"/>
  <c r="S110" i="6"/>
  <c r="S160" i="6" s="1"/>
  <c r="R110" i="6"/>
  <c r="R160" i="6" s="1"/>
  <c r="Q110" i="6"/>
  <c r="Q160" i="6" s="1"/>
  <c r="P110" i="6"/>
  <c r="P160" i="6" s="1"/>
  <c r="O110" i="6"/>
  <c r="O160" i="6" s="1"/>
  <c r="N110" i="6"/>
  <c r="N160" i="6" s="1"/>
  <c r="M110" i="6"/>
  <c r="M160" i="6" s="1"/>
  <c r="L110" i="6"/>
  <c r="L160" i="6" s="1"/>
  <c r="K110" i="6"/>
  <c r="K160" i="6" s="1"/>
  <c r="J110" i="6"/>
  <c r="J160" i="6" s="1"/>
  <c r="I110" i="6"/>
  <c r="I160" i="6" s="1"/>
  <c r="H110" i="6"/>
  <c r="H160" i="6" s="1"/>
  <c r="G110" i="6"/>
  <c r="G160" i="6" s="1"/>
  <c r="F110" i="6"/>
  <c r="F160" i="6" s="1"/>
  <c r="E110" i="6"/>
  <c r="E160" i="6" s="1"/>
  <c r="D110" i="6"/>
  <c r="D160" i="6" s="1"/>
  <c r="C110" i="6"/>
  <c r="C160" i="6" s="1"/>
  <c r="AC109" i="6"/>
  <c r="AC159" i="6" s="1"/>
  <c r="AA109" i="6"/>
  <c r="AA159" i="6" s="1"/>
  <c r="Z109" i="6"/>
  <c r="Z159" i="6" s="1"/>
  <c r="Y109" i="6"/>
  <c r="Y159" i="6" s="1"/>
  <c r="X109" i="6"/>
  <c r="X159" i="6" s="1"/>
  <c r="W109" i="6"/>
  <c r="W159" i="6" s="1"/>
  <c r="V109" i="6"/>
  <c r="V159" i="6" s="1"/>
  <c r="U109" i="6"/>
  <c r="U159" i="6" s="1"/>
  <c r="T109" i="6"/>
  <c r="T159" i="6" s="1"/>
  <c r="S109" i="6"/>
  <c r="S159" i="6" s="1"/>
  <c r="R109" i="6"/>
  <c r="R159" i="6" s="1"/>
  <c r="Q109" i="6"/>
  <c r="Q159" i="6" s="1"/>
  <c r="P109" i="6"/>
  <c r="P159" i="6" s="1"/>
  <c r="O109" i="6"/>
  <c r="O159" i="6" s="1"/>
  <c r="N109" i="6"/>
  <c r="N159" i="6" s="1"/>
  <c r="M109" i="6"/>
  <c r="M159" i="6" s="1"/>
  <c r="L109" i="6"/>
  <c r="L159" i="6" s="1"/>
  <c r="K109" i="6"/>
  <c r="K159" i="6" s="1"/>
  <c r="J109" i="6"/>
  <c r="J159" i="6" s="1"/>
  <c r="I109" i="6"/>
  <c r="I159" i="6" s="1"/>
  <c r="H109" i="6"/>
  <c r="H159" i="6" s="1"/>
  <c r="G109" i="6"/>
  <c r="G159" i="6" s="1"/>
  <c r="F109" i="6"/>
  <c r="F159" i="6" s="1"/>
  <c r="E109" i="6"/>
  <c r="E159" i="6" s="1"/>
  <c r="D109" i="6"/>
  <c r="D159" i="6" s="1"/>
  <c r="C109" i="6"/>
  <c r="C159" i="6" s="1"/>
  <c r="AC108" i="6"/>
  <c r="AC158" i="6" s="1"/>
  <c r="AA108" i="6"/>
  <c r="AA158" i="6" s="1"/>
  <c r="Z108" i="6"/>
  <c r="Z158" i="6" s="1"/>
  <c r="Y108" i="6"/>
  <c r="Y158" i="6" s="1"/>
  <c r="X108" i="6"/>
  <c r="X158" i="6" s="1"/>
  <c r="W108" i="6"/>
  <c r="W158" i="6" s="1"/>
  <c r="V108" i="6"/>
  <c r="V158" i="6" s="1"/>
  <c r="U108" i="6"/>
  <c r="U158" i="6" s="1"/>
  <c r="T108" i="6"/>
  <c r="T158" i="6" s="1"/>
  <c r="S108" i="6"/>
  <c r="S158" i="6" s="1"/>
  <c r="R108" i="6"/>
  <c r="R158" i="6" s="1"/>
  <c r="Q108" i="6"/>
  <c r="Q158" i="6" s="1"/>
  <c r="P108" i="6"/>
  <c r="P158" i="6" s="1"/>
  <c r="O108" i="6"/>
  <c r="O158" i="6" s="1"/>
  <c r="N108" i="6"/>
  <c r="N158" i="6" s="1"/>
  <c r="M108" i="6"/>
  <c r="M158" i="6" s="1"/>
  <c r="L108" i="6"/>
  <c r="L158" i="6" s="1"/>
  <c r="K108" i="6"/>
  <c r="K158" i="6" s="1"/>
  <c r="J108" i="6"/>
  <c r="J158" i="6" s="1"/>
  <c r="I108" i="6"/>
  <c r="I158" i="6" s="1"/>
  <c r="H108" i="6"/>
  <c r="H158" i="6" s="1"/>
  <c r="G108" i="6"/>
  <c r="G158" i="6" s="1"/>
  <c r="F108" i="6"/>
  <c r="F158" i="6" s="1"/>
  <c r="E108" i="6"/>
  <c r="E158" i="6" s="1"/>
  <c r="D108" i="6"/>
  <c r="D158" i="6" s="1"/>
  <c r="C108" i="6"/>
  <c r="AE108" i="6" s="1"/>
  <c r="AC107" i="6"/>
  <c r="AC157" i="6" s="1"/>
  <c r="AA107" i="6"/>
  <c r="AA157" i="6" s="1"/>
  <c r="Z107" i="6"/>
  <c r="Z157" i="6" s="1"/>
  <c r="Y107" i="6"/>
  <c r="Y157" i="6" s="1"/>
  <c r="X107" i="6"/>
  <c r="X157" i="6" s="1"/>
  <c r="W107" i="6"/>
  <c r="W157" i="6" s="1"/>
  <c r="V107" i="6"/>
  <c r="V157" i="6" s="1"/>
  <c r="U107" i="6"/>
  <c r="U157" i="6" s="1"/>
  <c r="T107" i="6"/>
  <c r="T157" i="6" s="1"/>
  <c r="S107" i="6"/>
  <c r="S157" i="6" s="1"/>
  <c r="R107" i="6"/>
  <c r="R157" i="6" s="1"/>
  <c r="Q107" i="6"/>
  <c r="Q157" i="6" s="1"/>
  <c r="P107" i="6"/>
  <c r="P157" i="6" s="1"/>
  <c r="O107" i="6"/>
  <c r="O157" i="6" s="1"/>
  <c r="N107" i="6"/>
  <c r="N157" i="6" s="1"/>
  <c r="M107" i="6"/>
  <c r="M157" i="6" s="1"/>
  <c r="L107" i="6"/>
  <c r="L157" i="6" s="1"/>
  <c r="K107" i="6"/>
  <c r="K157" i="6" s="1"/>
  <c r="J107" i="6"/>
  <c r="J157" i="6" s="1"/>
  <c r="I107" i="6"/>
  <c r="I157" i="6" s="1"/>
  <c r="H107" i="6"/>
  <c r="H157" i="6" s="1"/>
  <c r="G107" i="6"/>
  <c r="G157" i="6" s="1"/>
  <c r="F107" i="6"/>
  <c r="F157" i="6" s="1"/>
  <c r="E107" i="6"/>
  <c r="E157" i="6" s="1"/>
  <c r="D107" i="6"/>
  <c r="D157" i="6" s="1"/>
  <c r="C107" i="6"/>
  <c r="C157" i="6" s="1"/>
  <c r="AC106" i="6"/>
  <c r="AC156" i="6" s="1"/>
  <c r="AA106" i="6"/>
  <c r="AA156" i="6" s="1"/>
  <c r="Z106" i="6"/>
  <c r="Z156" i="6" s="1"/>
  <c r="Y106" i="6"/>
  <c r="Y156" i="6" s="1"/>
  <c r="X106" i="6"/>
  <c r="X156" i="6" s="1"/>
  <c r="W106" i="6"/>
  <c r="W156" i="6" s="1"/>
  <c r="V106" i="6"/>
  <c r="V156" i="6" s="1"/>
  <c r="U106" i="6"/>
  <c r="U156" i="6" s="1"/>
  <c r="T106" i="6"/>
  <c r="T156" i="6" s="1"/>
  <c r="S106" i="6"/>
  <c r="S156" i="6" s="1"/>
  <c r="R106" i="6"/>
  <c r="R156" i="6" s="1"/>
  <c r="Q106" i="6"/>
  <c r="Q156" i="6" s="1"/>
  <c r="P106" i="6"/>
  <c r="P156" i="6" s="1"/>
  <c r="O106" i="6"/>
  <c r="O156" i="6" s="1"/>
  <c r="N106" i="6"/>
  <c r="N156" i="6" s="1"/>
  <c r="M106" i="6"/>
  <c r="M156" i="6" s="1"/>
  <c r="L106" i="6"/>
  <c r="L156" i="6" s="1"/>
  <c r="K106" i="6"/>
  <c r="K156" i="6" s="1"/>
  <c r="J106" i="6"/>
  <c r="J156" i="6" s="1"/>
  <c r="I106" i="6"/>
  <c r="I156" i="6" s="1"/>
  <c r="H106" i="6"/>
  <c r="H156" i="6" s="1"/>
  <c r="G106" i="6"/>
  <c r="G156" i="6" s="1"/>
  <c r="F106" i="6"/>
  <c r="F156" i="6" s="1"/>
  <c r="E106" i="6"/>
  <c r="E156" i="6" s="1"/>
  <c r="D106" i="6"/>
  <c r="D156" i="6" s="1"/>
  <c r="C106" i="6"/>
  <c r="AE106" i="6" s="1"/>
  <c r="AC105" i="6"/>
  <c r="AC155" i="6" s="1"/>
  <c r="AA105" i="6"/>
  <c r="AA155" i="6" s="1"/>
  <c r="Z105" i="6"/>
  <c r="Z155" i="6" s="1"/>
  <c r="Y105" i="6"/>
  <c r="Y155" i="6" s="1"/>
  <c r="X105" i="6"/>
  <c r="X155" i="6" s="1"/>
  <c r="W105" i="6"/>
  <c r="W155" i="6" s="1"/>
  <c r="V105" i="6"/>
  <c r="V155" i="6" s="1"/>
  <c r="U105" i="6"/>
  <c r="U155" i="6" s="1"/>
  <c r="T105" i="6"/>
  <c r="T155" i="6" s="1"/>
  <c r="S105" i="6"/>
  <c r="S155" i="6" s="1"/>
  <c r="R105" i="6"/>
  <c r="R155" i="6" s="1"/>
  <c r="Q105" i="6"/>
  <c r="Q155" i="6" s="1"/>
  <c r="P105" i="6"/>
  <c r="P155" i="6" s="1"/>
  <c r="O105" i="6"/>
  <c r="O155" i="6" s="1"/>
  <c r="N105" i="6"/>
  <c r="N155" i="6" s="1"/>
  <c r="M105" i="6"/>
  <c r="M155" i="6" s="1"/>
  <c r="L105" i="6"/>
  <c r="L155" i="6" s="1"/>
  <c r="K105" i="6"/>
  <c r="K155" i="6" s="1"/>
  <c r="J105" i="6"/>
  <c r="J155" i="6" s="1"/>
  <c r="I105" i="6"/>
  <c r="I155" i="6" s="1"/>
  <c r="H105" i="6"/>
  <c r="H155" i="6" s="1"/>
  <c r="G105" i="6"/>
  <c r="G155" i="6" s="1"/>
  <c r="F105" i="6"/>
  <c r="F155" i="6" s="1"/>
  <c r="E105" i="6"/>
  <c r="E155" i="6" s="1"/>
  <c r="D105" i="6"/>
  <c r="D155" i="6" s="1"/>
  <c r="C105" i="6"/>
  <c r="C155" i="6" s="1"/>
  <c r="AC104" i="6"/>
  <c r="AC154" i="6" s="1"/>
  <c r="AA104" i="6"/>
  <c r="AA154" i="6" s="1"/>
  <c r="Z104" i="6"/>
  <c r="Z154" i="6" s="1"/>
  <c r="Y104" i="6"/>
  <c r="Y154" i="6" s="1"/>
  <c r="X104" i="6"/>
  <c r="X154" i="6" s="1"/>
  <c r="W104" i="6"/>
  <c r="W154" i="6" s="1"/>
  <c r="V104" i="6"/>
  <c r="V154" i="6" s="1"/>
  <c r="U104" i="6"/>
  <c r="U154" i="6" s="1"/>
  <c r="T104" i="6"/>
  <c r="T154" i="6" s="1"/>
  <c r="S104" i="6"/>
  <c r="S154" i="6" s="1"/>
  <c r="R104" i="6"/>
  <c r="R154" i="6" s="1"/>
  <c r="Q104" i="6"/>
  <c r="Q154" i="6" s="1"/>
  <c r="P104" i="6"/>
  <c r="P154" i="6" s="1"/>
  <c r="O104" i="6"/>
  <c r="O154" i="6" s="1"/>
  <c r="N104" i="6"/>
  <c r="N154" i="6" s="1"/>
  <c r="M104" i="6"/>
  <c r="M154" i="6" s="1"/>
  <c r="L104" i="6"/>
  <c r="L154" i="6" s="1"/>
  <c r="K104" i="6"/>
  <c r="K154" i="6" s="1"/>
  <c r="J104" i="6"/>
  <c r="J154" i="6" s="1"/>
  <c r="I104" i="6"/>
  <c r="I154" i="6" s="1"/>
  <c r="H104" i="6"/>
  <c r="H154" i="6" s="1"/>
  <c r="G104" i="6"/>
  <c r="G154" i="6" s="1"/>
  <c r="F104" i="6"/>
  <c r="F154" i="6" s="1"/>
  <c r="E104" i="6"/>
  <c r="E154" i="6" s="1"/>
  <c r="D104" i="6"/>
  <c r="D154" i="6" s="1"/>
  <c r="C104" i="6"/>
  <c r="AE104" i="6" s="1"/>
  <c r="AC103" i="6"/>
  <c r="AC153" i="6" s="1"/>
  <c r="AA103" i="6"/>
  <c r="AA153" i="6" s="1"/>
  <c r="Z103" i="6"/>
  <c r="Z153" i="6" s="1"/>
  <c r="Y103" i="6"/>
  <c r="Y153" i="6" s="1"/>
  <c r="X103" i="6"/>
  <c r="X153" i="6" s="1"/>
  <c r="W103" i="6"/>
  <c r="W153" i="6" s="1"/>
  <c r="V103" i="6"/>
  <c r="V153" i="6" s="1"/>
  <c r="U103" i="6"/>
  <c r="U153" i="6" s="1"/>
  <c r="T103" i="6"/>
  <c r="T153" i="6" s="1"/>
  <c r="S103" i="6"/>
  <c r="S153" i="6" s="1"/>
  <c r="R103" i="6"/>
  <c r="R153" i="6" s="1"/>
  <c r="Q103" i="6"/>
  <c r="Q153" i="6" s="1"/>
  <c r="P103" i="6"/>
  <c r="P153" i="6" s="1"/>
  <c r="O103" i="6"/>
  <c r="O153" i="6" s="1"/>
  <c r="N103" i="6"/>
  <c r="N153" i="6" s="1"/>
  <c r="M103" i="6"/>
  <c r="M153" i="6" s="1"/>
  <c r="L103" i="6"/>
  <c r="L153" i="6" s="1"/>
  <c r="K103" i="6"/>
  <c r="K153" i="6" s="1"/>
  <c r="J103" i="6"/>
  <c r="J153" i="6" s="1"/>
  <c r="I103" i="6"/>
  <c r="I153" i="6" s="1"/>
  <c r="H103" i="6"/>
  <c r="H153" i="6" s="1"/>
  <c r="G103" i="6"/>
  <c r="G153" i="6" s="1"/>
  <c r="F103" i="6"/>
  <c r="F153" i="6" s="1"/>
  <c r="E103" i="6"/>
  <c r="E153" i="6" s="1"/>
  <c r="D103" i="6"/>
  <c r="D153" i="6" s="1"/>
  <c r="C103" i="6"/>
  <c r="C153" i="6" s="1"/>
  <c r="AC102" i="6"/>
  <c r="AC152" i="6" s="1"/>
  <c r="AA102" i="6"/>
  <c r="AA152" i="6" s="1"/>
  <c r="Z102" i="6"/>
  <c r="Z152" i="6" s="1"/>
  <c r="Y102" i="6"/>
  <c r="Y152" i="6" s="1"/>
  <c r="X102" i="6"/>
  <c r="X152" i="6" s="1"/>
  <c r="W102" i="6"/>
  <c r="W152" i="6" s="1"/>
  <c r="V102" i="6"/>
  <c r="V152" i="6" s="1"/>
  <c r="U102" i="6"/>
  <c r="U152" i="6" s="1"/>
  <c r="T102" i="6"/>
  <c r="T152" i="6" s="1"/>
  <c r="S102" i="6"/>
  <c r="S152" i="6" s="1"/>
  <c r="R102" i="6"/>
  <c r="R152" i="6" s="1"/>
  <c r="Q102" i="6"/>
  <c r="Q152" i="6" s="1"/>
  <c r="P102" i="6"/>
  <c r="P152" i="6" s="1"/>
  <c r="O102" i="6"/>
  <c r="O152" i="6" s="1"/>
  <c r="N102" i="6"/>
  <c r="N152" i="6" s="1"/>
  <c r="M102" i="6"/>
  <c r="M152" i="6" s="1"/>
  <c r="L102" i="6"/>
  <c r="L152" i="6" s="1"/>
  <c r="K102" i="6"/>
  <c r="K152" i="6" s="1"/>
  <c r="J102" i="6"/>
  <c r="J152" i="6" s="1"/>
  <c r="I102" i="6"/>
  <c r="I152" i="6" s="1"/>
  <c r="H102" i="6"/>
  <c r="H152" i="6" s="1"/>
  <c r="G102" i="6"/>
  <c r="G152" i="6" s="1"/>
  <c r="F102" i="6"/>
  <c r="F152" i="6" s="1"/>
  <c r="E102" i="6"/>
  <c r="E152" i="6" s="1"/>
  <c r="D102" i="6"/>
  <c r="D152" i="6" s="1"/>
  <c r="C102" i="6"/>
  <c r="AE102" i="6" s="1"/>
  <c r="AC101" i="6"/>
  <c r="AC151" i="6" s="1"/>
  <c r="AA101" i="6"/>
  <c r="AA151" i="6" s="1"/>
  <c r="Z101" i="6"/>
  <c r="Z151" i="6" s="1"/>
  <c r="Y101" i="6"/>
  <c r="Y151" i="6" s="1"/>
  <c r="X101" i="6"/>
  <c r="X151" i="6" s="1"/>
  <c r="W101" i="6"/>
  <c r="W151" i="6" s="1"/>
  <c r="V101" i="6"/>
  <c r="V151" i="6" s="1"/>
  <c r="U101" i="6"/>
  <c r="U151" i="6" s="1"/>
  <c r="T101" i="6"/>
  <c r="T151" i="6" s="1"/>
  <c r="S101" i="6"/>
  <c r="S151" i="6" s="1"/>
  <c r="R101" i="6"/>
  <c r="R151" i="6" s="1"/>
  <c r="Q101" i="6"/>
  <c r="Q151" i="6" s="1"/>
  <c r="P101" i="6"/>
  <c r="P151" i="6" s="1"/>
  <c r="O101" i="6"/>
  <c r="O151" i="6" s="1"/>
  <c r="N101" i="6"/>
  <c r="N151" i="6" s="1"/>
  <c r="M101" i="6"/>
  <c r="M151" i="6" s="1"/>
  <c r="L101" i="6"/>
  <c r="L151" i="6" s="1"/>
  <c r="K101" i="6"/>
  <c r="K151" i="6" s="1"/>
  <c r="J101" i="6"/>
  <c r="J151" i="6" s="1"/>
  <c r="I101" i="6"/>
  <c r="I151" i="6" s="1"/>
  <c r="H101" i="6"/>
  <c r="H151" i="6" s="1"/>
  <c r="G101" i="6"/>
  <c r="G151" i="6" s="1"/>
  <c r="F101" i="6"/>
  <c r="F151" i="6" s="1"/>
  <c r="E101" i="6"/>
  <c r="E151" i="6" s="1"/>
  <c r="D101" i="6"/>
  <c r="D151" i="6" s="1"/>
  <c r="C101" i="6"/>
  <c r="C151" i="6" s="1"/>
  <c r="AC100" i="6"/>
  <c r="AC150" i="6" s="1"/>
  <c r="AA100" i="6"/>
  <c r="AA150" i="6" s="1"/>
  <c r="Z100" i="6"/>
  <c r="Z150" i="6" s="1"/>
  <c r="Y100" i="6"/>
  <c r="Y150" i="6" s="1"/>
  <c r="X100" i="6"/>
  <c r="X150" i="6" s="1"/>
  <c r="W100" i="6"/>
  <c r="W150" i="6" s="1"/>
  <c r="V100" i="6"/>
  <c r="V150" i="6" s="1"/>
  <c r="U100" i="6"/>
  <c r="U150" i="6" s="1"/>
  <c r="T100" i="6"/>
  <c r="T150" i="6" s="1"/>
  <c r="S100" i="6"/>
  <c r="S150" i="6" s="1"/>
  <c r="R100" i="6"/>
  <c r="R150" i="6" s="1"/>
  <c r="Q100" i="6"/>
  <c r="Q150" i="6" s="1"/>
  <c r="P100" i="6"/>
  <c r="P150" i="6" s="1"/>
  <c r="O100" i="6"/>
  <c r="O150" i="6" s="1"/>
  <c r="N100" i="6"/>
  <c r="N150" i="6" s="1"/>
  <c r="M100" i="6"/>
  <c r="M150" i="6" s="1"/>
  <c r="L100" i="6"/>
  <c r="L150" i="6" s="1"/>
  <c r="K100" i="6"/>
  <c r="K150" i="6" s="1"/>
  <c r="J100" i="6"/>
  <c r="J150" i="6" s="1"/>
  <c r="I100" i="6"/>
  <c r="I150" i="6" s="1"/>
  <c r="H100" i="6"/>
  <c r="H150" i="6" s="1"/>
  <c r="G100" i="6"/>
  <c r="G150" i="6" s="1"/>
  <c r="F100" i="6"/>
  <c r="F150" i="6" s="1"/>
  <c r="E100" i="6"/>
  <c r="E150" i="6" s="1"/>
  <c r="D100" i="6"/>
  <c r="D150" i="6" s="1"/>
  <c r="C100" i="6"/>
  <c r="AE100" i="6" s="1"/>
  <c r="AC99" i="6"/>
  <c r="AC149" i="6" s="1"/>
  <c r="AA99" i="6"/>
  <c r="AA149" i="6" s="1"/>
  <c r="Z99" i="6"/>
  <c r="Z149" i="6" s="1"/>
  <c r="Y99" i="6"/>
  <c r="Y149" i="6" s="1"/>
  <c r="X99" i="6"/>
  <c r="X149" i="6" s="1"/>
  <c r="W99" i="6"/>
  <c r="W149" i="6" s="1"/>
  <c r="V99" i="6"/>
  <c r="V149" i="6" s="1"/>
  <c r="U99" i="6"/>
  <c r="U149" i="6" s="1"/>
  <c r="T99" i="6"/>
  <c r="T149" i="6" s="1"/>
  <c r="S99" i="6"/>
  <c r="S149" i="6" s="1"/>
  <c r="R99" i="6"/>
  <c r="R149" i="6" s="1"/>
  <c r="Q99" i="6"/>
  <c r="Q149" i="6" s="1"/>
  <c r="P99" i="6"/>
  <c r="P149" i="6" s="1"/>
  <c r="O99" i="6"/>
  <c r="O149" i="6" s="1"/>
  <c r="N99" i="6"/>
  <c r="N149" i="6" s="1"/>
  <c r="M99" i="6"/>
  <c r="M149" i="6" s="1"/>
  <c r="L99" i="6"/>
  <c r="L149" i="6" s="1"/>
  <c r="K99" i="6"/>
  <c r="K149" i="6" s="1"/>
  <c r="J99" i="6"/>
  <c r="J149" i="6" s="1"/>
  <c r="I99" i="6"/>
  <c r="I149" i="6" s="1"/>
  <c r="H99" i="6"/>
  <c r="H149" i="6" s="1"/>
  <c r="G99" i="6"/>
  <c r="G149" i="6" s="1"/>
  <c r="F99" i="6"/>
  <c r="F149" i="6" s="1"/>
  <c r="E99" i="6"/>
  <c r="E149" i="6" s="1"/>
  <c r="D99" i="6"/>
  <c r="D149" i="6" s="1"/>
  <c r="C99" i="6"/>
  <c r="C149" i="6" s="1"/>
  <c r="AC98" i="6"/>
  <c r="AC148" i="6" s="1"/>
  <c r="AA98" i="6"/>
  <c r="AA148" i="6" s="1"/>
  <c r="Z98" i="6"/>
  <c r="Z148" i="6" s="1"/>
  <c r="Y98" i="6"/>
  <c r="Y148" i="6" s="1"/>
  <c r="X98" i="6"/>
  <c r="X148" i="6" s="1"/>
  <c r="W98" i="6"/>
  <c r="W148" i="6" s="1"/>
  <c r="V98" i="6"/>
  <c r="V148" i="6" s="1"/>
  <c r="U98" i="6"/>
  <c r="U148" i="6" s="1"/>
  <c r="T98" i="6"/>
  <c r="T148" i="6" s="1"/>
  <c r="S98" i="6"/>
  <c r="S148" i="6" s="1"/>
  <c r="R98" i="6"/>
  <c r="R148" i="6" s="1"/>
  <c r="Q98" i="6"/>
  <c r="Q148" i="6" s="1"/>
  <c r="P98" i="6"/>
  <c r="P148" i="6" s="1"/>
  <c r="O98" i="6"/>
  <c r="O148" i="6" s="1"/>
  <c r="N98" i="6"/>
  <c r="N148" i="6" s="1"/>
  <c r="M98" i="6"/>
  <c r="M148" i="6" s="1"/>
  <c r="L98" i="6"/>
  <c r="L148" i="6" s="1"/>
  <c r="K98" i="6"/>
  <c r="K148" i="6" s="1"/>
  <c r="J98" i="6"/>
  <c r="J148" i="6" s="1"/>
  <c r="I98" i="6"/>
  <c r="I148" i="6" s="1"/>
  <c r="H98" i="6"/>
  <c r="H148" i="6" s="1"/>
  <c r="G98" i="6"/>
  <c r="G148" i="6" s="1"/>
  <c r="F98" i="6"/>
  <c r="F148" i="6" s="1"/>
  <c r="E98" i="6"/>
  <c r="E148" i="6" s="1"/>
  <c r="D98" i="6"/>
  <c r="D148" i="6" s="1"/>
  <c r="C98" i="6"/>
  <c r="AE98" i="6" s="1"/>
  <c r="AC97" i="6"/>
  <c r="AC147" i="6" s="1"/>
  <c r="AA97" i="6"/>
  <c r="AA147" i="6" s="1"/>
  <c r="Z97" i="6"/>
  <c r="Z147" i="6" s="1"/>
  <c r="Y97" i="6"/>
  <c r="Y147" i="6" s="1"/>
  <c r="X97" i="6"/>
  <c r="X147" i="6" s="1"/>
  <c r="W97" i="6"/>
  <c r="W147" i="6" s="1"/>
  <c r="V97" i="6"/>
  <c r="V147" i="6" s="1"/>
  <c r="U97" i="6"/>
  <c r="U147" i="6" s="1"/>
  <c r="T97" i="6"/>
  <c r="T147" i="6" s="1"/>
  <c r="S97" i="6"/>
  <c r="S147" i="6" s="1"/>
  <c r="R97" i="6"/>
  <c r="R147" i="6" s="1"/>
  <c r="Q97" i="6"/>
  <c r="Q147" i="6" s="1"/>
  <c r="P97" i="6"/>
  <c r="P147" i="6" s="1"/>
  <c r="O97" i="6"/>
  <c r="O147" i="6" s="1"/>
  <c r="N97" i="6"/>
  <c r="N147" i="6" s="1"/>
  <c r="M97" i="6"/>
  <c r="M147" i="6" s="1"/>
  <c r="L97" i="6"/>
  <c r="L147" i="6" s="1"/>
  <c r="K97" i="6"/>
  <c r="K147" i="6" s="1"/>
  <c r="J97" i="6"/>
  <c r="J147" i="6" s="1"/>
  <c r="I97" i="6"/>
  <c r="I147" i="6" s="1"/>
  <c r="H97" i="6"/>
  <c r="H147" i="6" s="1"/>
  <c r="G97" i="6"/>
  <c r="G147" i="6" s="1"/>
  <c r="F97" i="6"/>
  <c r="F147" i="6" s="1"/>
  <c r="E97" i="6"/>
  <c r="E147" i="6" s="1"/>
  <c r="D97" i="6"/>
  <c r="D147" i="6" s="1"/>
  <c r="C97" i="6"/>
  <c r="C147" i="6" s="1"/>
  <c r="AC96" i="6"/>
  <c r="AC146" i="6" s="1"/>
  <c r="AA96" i="6"/>
  <c r="AA146" i="6" s="1"/>
  <c r="Z96" i="6"/>
  <c r="Z146" i="6" s="1"/>
  <c r="Y96" i="6"/>
  <c r="Y146" i="6" s="1"/>
  <c r="X96" i="6"/>
  <c r="X146" i="6" s="1"/>
  <c r="W96" i="6"/>
  <c r="W146" i="6" s="1"/>
  <c r="V96" i="6"/>
  <c r="V146" i="6" s="1"/>
  <c r="U96" i="6"/>
  <c r="U146" i="6" s="1"/>
  <c r="T96" i="6"/>
  <c r="T146" i="6" s="1"/>
  <c r="S96" i="6"/>
  <c r="S146" i="6" s="1"/>
  <c r="R96" i="6"/>
  <c r="R146" i="6" s="1"/>
  <c r="Q96" i="6"/>
  <c r="Q146" i="6" s="1"/>
  <c r="P96" i="6"/>
  <c r="P146" i="6" s="1"/>
  <c r="O96" i="6"/>
  <c r="O146" i="6" s="1"/>
  <c r="N96" i="6"/>
  <c r="N146" i="6" s="1"/>
  <c r="M96" i="6"/>
  <c r="M146" i="6" s="1"/>
  <c r="L96" i="6"/>
  <c r="L146" i="6" s="1"/>
  <c r="K96" i="6"/>
  <c r="K146" i="6" s="1"/>
  <c r="J96" i="6"/>
  <c r="J146" i="6" s="1"/>
  <c r="I96" i="6"/>
  <c r="I146" i="6" s="1"/>
  <c r="H96" i="6"/>
  <c r="H146" i="6" s="1"/>
  <c r="G96" i="6"/>
  <c r="G146" i="6" s="1"/>
  <c r="F96" i="6"/>
  <c r="F146" i="6" s="1"/>
  <c r="E96" i="6"/>
  <c r="E146" i="6" s="1"/>
  <c r="D96" i="6"/>
  <c r="D146" i="6" s="1"/>
  <c r="C96" i="6"/>
  <c r="AE96" i="6" s="1"/>
  <c r="AC95" i="6"/>
  <c r="AC145" i="6" s="1"/>
  <c r="AA95" i="6"/>
  <c r="AA145" i="6" s="1"/>
  <c r="Z95" i="6"/>
  <c r="Z145" i="6" s="1"/>
  <c r="Y95" i="6"/>
  <c r="Y145" i="6" s="1"/>
  <c r="X95" i="6"/>
  <c r="X145" i="6" s="1"/>
  <c r="W95" i="6"/>
  <c r="W145" i="6" s="1"/>
  <c r="V95" i="6"/>
  <c r="V145" i="6" s="1"/>
  <c r="U95" i="6"/>
  <c r="U145" i="6" s="1"/>
  <c r="T95" i="6"/>
  <c r="T145" i="6" s="1"/>
  <c r="S95" i="6"/>
  <c r="S145" i="6" s="1"/>
  <c r="R95" i="6"/>
  <c r="R145" i="6" s="1"/>
  <c r="Q95" i="6"/>
  <c r="Q145" i="6" s="1"/>
  <c r="P95" i="6"/>
  <c r="P145" i="6" s="1"/>
  <c r="O95" i="6"/>
  <c r="O145" i="6" s="1"/>
  <c r="N95" i="6"/>
  <c r="N145" i="6" s="1"/>
  <c r="M95" i="6"/>
  <c r="M145" i="6" s="1"/>
  <c r="L95" i="6"/>
  <c r="L145" i="6" s="1"/>
  <c r="K95" i="6"/>
  <c r="K145" i="6" s="1"/>
  <c r="J95" i="6"/>
  <c r="J145" i="6" s="1"/>
  <c r="I95" i="6"/>
  <c r="I145" i="6" s="1"/>
  <c r="H95" i="6"/>
  <c r="H145" i="6" s="1"/>
  <c r="G95" i="6"/>
  <c r="G145" i="6" s="1"/>
  <c r="F95" i="6"/>
  <c r="F145" i="6" s="1"/>
  <c r="E95" i="6"/>
  <c r="E145" i="6" s="1"/>
  <c r="D95" i="6"/>
  <c r="D145" i="6" s="1"/>
  <c r="C95" i="6"/>
  <c r="C145" i="6" s="1"/>
  <c r="AC94" i="6"/>
  <c r="AC144" i="6" s="1"/>
  <c r="AA94" i="6"/>
  <c r="AA144" i="6" s="1"/>
  <c r="Z94" i="6"/>
  <c r="Z144" i="6" s="1"/>
  <c r="Y94" i="6"/>
  <c r="Y144" i="6" s="1"/>
  <c r="X94" i="6"/>
  <c r="X144" i="6" s="1"/>
  <c r="W94" i="6"/>
  <c r="W144" i="6" s="1"/>
  <c r="V94" i="6"/>
  <c r="V144" i="6" s="1"/>
  <c r="U94" i="6"/>
  <c r="U144" i="6" s="1"/>
  <c r="T94" i="6"/>
  <c r="T144" i="6" s="1"/>
  <c r="S94" i="6"/>
  <c r="S144" i="6" s="1"/>
  <c r="R94" i="6"/>
  <c r="R144" i="6" s="1"/>
  <c r="Q94" i="6"/>
  <c r="Q144" i="6" s="1"/>
  <c r="P94" i="6"/>
  <c r="P144" i="6" s="1"/>
  <c r="O94" i="6"/>
  <c r="O144" i="6" s="1"/>
  <c r="N94" i="6"/>
  <c r="N144" i="6" s="1"/>
  <c r="M94" i="6"/>
  <c r="M144" i="6" s="1"/>
  <c r="L94" i="6"/>
  <c r="L144" i="6" s="1"/>
  <c r="K94" i="6"/>
  <c r="K144" i="6" s="1"/>
  <c r="J94" i="6"/>
  <c r="J144" i="6" s="1"/>
  <c r="I94" i="6"/>
  <c r="I144" i="6" s="1"/>
  <c r="H94" i="6"/>
  <c r="H144" i="6" s="1"/>
  <c r="G94" i="6"/>
  <c r="G144" i="6" s="1"/>
  <c r="F94" i="6"/>
  <c r="F144" i="6" s="1"/>
  <c r="E94" i="6"/>
  <c r="E144" i="6" s="1"/>
  <c r="D94" i="6"/>
  <c r="D144" i="6" s="1"/>
  <c r="C94" i="6"/>
  <c r="AE94" i="6" s="1"/>
  <c r="AC93" i="6"/>
  <c r="AC143" i="6" s="1"/>
  <c r="AA93" i="6"/>
  <c r="AA143" i="6" s="1"/>
  <c r="Z93" i="6"/>
  <c r="Z143" i="6" s="1"/>
  <c r="Y93" i="6"/>
  <c r="Y143" i="6" s="1"/>
  <c r="X93" i="6"/>
  <c r="X143" i="6" s="1"/>
  <c r="W93" i="6"/>
  <c r="W143" i="6" s="1"/>
  <c r="V93" i="6"/>
  <c r="V143" i="6" s="1"/>
  <c r="U93" i="6"/>
  <c r="U143" i="6" s="1"/>
  <c r="T93" i="6"/>
  <c r="T143" i="6" s="1"/>
  <c r="S93" i="6"/>
  <c r="S143" i="6" s="1"/>
  <c r="R93" i="6"/>
  <c r="R143" i="6" s="1"/>
  <c r="Q93" i="6"/>
  <c r="Q143" i="6" s="1"/>
  <c r="P93" i="6"/>
  <c r="P143" i="6" s="1"/>
  <c r="O93" i="6"/>
  <c r="O143" i="6" s="1"/>
  <c r="N93" i="6"/>
  <c r="N143" i="6" s="1"/>
  <c r="M93" i="6"/>
  <c r="M143" i="6" s="1"/>
  <c r="L93" i="6"/>
  <c r="L143" i="6" s="1"/>
  <c r="K93" i="6"/>
  <c r="K143" i="6" s="1"/>
  <c r="J93" i="6"/>
  <c r="J143" i="6" s="1"/>
  <c r="I93" i="6"/>
  <c r="I143" i="6" s="1"/>
  <c r="H93" i="6"/>
  <c r="H143" i="6" s="1"/>
  <c r="G93" i="6"/>
  <c r="G143" i="6" s="1"/>
  <c r="F93" i="6"/>
  <c r="F143" i="6" s="1"/>
  <c r="E93" i="6"/>
  <c r="E143" i="6" s="1"/>
  <c r="D93" i="6"/>
  <c r="D143" i="6" s="1"/>
  <c r="C93" i="6"/>
  <c r="C143" i="6" s="1"/>
  <c r="AC92" i="6"/>
  <c r="AC142" i="6" s="1"/>
  <c r="AA92" i="6"/>
  <c r="AA142" i="6" s="1"/>
  <c r="Z92" i="6"/>
  <c r="Z142" i="6" s="1"/>
  <c r="Y92" i="6"/>
  <c r="Y142" i="6" s="1"/>
  <c r="X92" i="6"/>
  <c r="X142" i="6" s="1"/>
  <c r="W92" i="6"/>
  <c r="W142" i="6" s="1"/>
  <c r="V92" i="6"/>
  <c r="V142" i="6" s="1"/>
  <c r="U92" i="6"/>
  <c r="U142" i="6" s="1"/>
  <c r="T92" i="6"/>
  <c r="T142" i="6" s="1"/>
  <c r="S92" i="6"/>
  <c r="S142" i="6" s="1"/>
  <c r="R92" i="6"/>
  <c r="R142" i="6" s="1"/>
  <c r="Q92" i="6"/>
  <c r="Q142" i="6" s="1"/>
  <c r="P92" i="6"/>
  <c r="P142" i="6" s="1"/>
  <c r="O92" i="6"/>
  <c r="O142" i="6" s="1"/>
  <c r="N92" i="6"/>
  <c r="N142" i="6" s="1"/>
  <c r="M92" i="6"/>
  <c r="M142" i="6" s="1"/>
  <c r="L92" i="6"/>
  <c r="L142" i="6" s="1"/>
  <c r="K92" i="6"/>
  <c r="K142" i="6" s="1"/>
  <c r="J92" i="6"/>
  <c r="J142" i="6" s="1"/>
  <c r="I92" i="6"/>
  <c r="I142" i="6" s="1"/>
  <c r="H92" i="6"/>
  <c r="H142" i="6" s="1"/>
  <c r="G92" i="6"/>
  <c r="G142" i="6" s="1"/>
  <c r="F92" i="6"/>
  <c r="F142" i="6" s="1"/>
  <c r="E92" i="6"/>
  <c r="E142" i="6" s="1"/>
  <c r="D92" i="6"/>
  <c r="D142" i="6" s="1"/>
  <c r="C92" i="6"/>
  <c r="AE92" i="6" s="1"/>
  <c r="AC91" i="6"/>
  <c r="AC141" i="6" s="1"/>
  <c r="AA91" i="6"/>
  <c r="AA141" i="6" s="1"/>
  <c r="Z91" i="6"/>
  <c r="Z141" i="6" s="1"/>
  <c r="Y91" i="6"/>
  <c r="Y141" i="6" s="1"/>
  <c r="X91" i="6"/>
  <c r="X141" i="6" s="1"/>
  <c r="W91" i="6"/>
  <c r="W141" i="6" s="1"/>
  <c r="V91" i="6"/>
  <c r="V141" i="6" s="1"/>
  <c r="U91" i="6"/>
  <c r="U141" i="6" s="1"/>
  <c r="T91" i="6"/>
  <c r="T141" i="6" s="1"/>
  <c r="S91" i="6"/>
  <c r="S141" i="6" s="1"/>
  <c r="R91" i="6"/>
  <c r="R141" i="6" s="1"/>
  <c r="Q91" i="6"/>
  <c r="Q141" i="6" s="1"/>
  <c r="P91" i="6"/>
  <c r="P141" i="6" s="1"/>
  <c r="O91" i="6"/>
  <c r="O141" i="6" s="1"/>
  <c r="N91" i="6"/>
  <c r="N141" i="6" s="1"/>
  <c r="M91" i="6"/>
  <c r="M141" i="6" s="1"/>
  <c r="L91" i="6"/>
  <c r="L141" i="6" s="1"/>
  <c r="K91" i="6"/>
  <c r="K141" i="6" s="1"/>
  <c r="J91" i="6"/>
  <c r="J141" i="6" s="1"/>
  <c r="I91" i="6"/>
  <c r="I141" i="6" s="1"/>
  <c r="H91" i="6"/>
  <c r="H141" i="6" s="1"/>
  <c r="G91" i="6"/>
  <c r="G141" i="6" s="1"/>
  <c r="F91" i="6"/>
  <c r="F141" i="6" s="1"/>
  <c r="E91" i="6"/>
  <c r="E141" i="6" s="1"/>
  <c r="D91" i="6"/>
  <c r="D141" i="6" s="1"/>
  <c r="C91" i="6"/>
  <c r="C141" i="6" s="1"/>
  <c r="AC90" i="6"/>
  <c r="AC140" i="6" s="1"/>
  <c r="AA90" i="6"/>
  <c r="AA140" i="6" s="1"/>
  <c r="Z90" i="6"/>
  <c r="Z140" i="6" s="1"/>
  <c r="Y90" i="6"/>
  <c r="Y140" i="6" s="1"/>
  <c r="X90" i="6"/>
  <c r="X140" i="6" s="1"/>
  <c r="W90" i="6"/>
  <c r="W140" i="6" s="1"/>
  <c r="V90" i="6"/>
  <c r="V140" i="6" s="1"/>
  <c r="U90" i="6"/>
  <c r="U140" i="6" s="1"/>
  <c r="T90" i="6"/>
  <c r="T140" i="6" s="1"/>
  <c r="S90" i="6"/>
  <c r="S140" i="6" s="1"/>
  <c r="R90" i="6"/>
  <c r="R140" i="6" s="1"/>
  <c r="Q90" i="6"/>
  <c r="Q140" i="6" s="1"/>
  <c r="P90" i="6"/>
  <c r="P140" i="6" s="1"/>
  <c r="O90" i="6"/>
  <c r="O140" i="6" s="1"/>
  <c r="N90" i="6"/>
  <c r="N140" i="6" s="1"/>
  <c r="M90" i="6"/>
  <c r="M140" i="6" s="1"/>
  <c r="L90" i="6"/>
  <c r="L140" i="6" s="1"/>
  <c r="K90" i="6"/>
  <c r="K140" i="6" s="1"/>
  <c r="J90" i="6"/>
  <c r="J140" i="6" s="1"/>
  <c r="I90" i="6"/>
  <c r="I140" i="6" s="1"/>
  <c r="H90" i="6"/>
  <c r="H140" i="6" s="1"/>
  <c r="G90" i="6"/>
  <c r="G140" i="6" s="1"/>
  <c r="F90" i="6"/>
  <c r="F140" i="6" s="1"/>
  <c r="E90" i="6"/>
  <c r="E140" i="6" s="1"/>
  <c r="D90" i="6"/>
  <c r="D140" i="6" s="1"/>
  <c r="C90" i="6"/>
  <c r="AE90" i="6" s="1"/>
  <c r="AC89" i="6"/>
  <c r="AC139" i="6" s="1"/>
  <c r="AC162" i="6" s="1"/>
  <c r="AA89" i="6"/>
  <c r="AA139" i="6" s="1"/>
  <c r="AA162" i="6" s="1"/>
  <c r="Z89" i="6"/>
  <c r="Z139" i="6" s="1"/>
  <c r="Z162" i="6" s="1"/>
  <c r="Y89" i="6"/>
  <c r="Y139" i="6" s="1"/>
  <c r="Y162" i="6" s="1"/>
  <c r="X89" i="6"/>
  <c r="X139" i="6" s="1"/>
  <c r="X162" i="6" s="1"/>
  <c r="W89" i="6"/>
  <c r="W139" i="6" s="1"/>
  <c r="W162" i="6" s="1"/>
  <c r="V89" i="6"/>
  <c r="V139" i="6" s="1"/>
  <c r="V162" i="6" s="1"/>
  <c r="U89" i="6"/>
  <c r="U139" i="6" s="1"/>
  <c r="U162" i="6" s="1"/>
  <c r="T89" i="6"/>
  <c r="T139" i="6" s="1"/>
  <c r="T162" i="6" s="1"/>
  <c r="S89" i="6"/>
  <c r="S139" i="6" s="1"/>
  <c r="S162" i="6" s="1"/>
  <c r="R89" i="6"/>
  <c r="R139" i="6" s="1"/>
  <c r="R162" i="6" s="1"/>
  <c r="Q89" i="6"/>
  <c r="Q139" i="6" s="1"/>
  <c r="Q162" i="6" s="1"/>
  <c r="P89" i="6"/>
  <c r="P139" i="6" s="1"/>
  <c r="P162" i="6" s="1"/>
  <c r="O89" i="6"/>
  <c r="O139" i="6" s="1"/>
  <c r="O162" i="6" s="1"/>
  <c r="N89" i="6"/>
  <c r="N139" i="6" s="1"/>
  <c r="N162" i="6" s="1"/>
  <c r="M89" i="6"/>
  <c r="M139" i="6" s="1"/>
  <c r="M162" i="6" s="1"/>
  <c r="L89" i="6"/>
  <c r="L139" i="6" s="1"/>
  <c r="L162" i="6" s="1"/>
  <c r="K89" i="6"/>
  <c r="K139" i="6" s="1"/>
  <c r="K162" i="6" s="1"/>
  <c r="J89" i="6"/>
  <c r="J139" i="6" s="1"/>
  <c r="J162" i="6" s="1"/>
  <c r="I89" i="6"/>
  <c r="I139" i="6" s="1"/>
  <c r="I162" i="6" s="1"/>
  <c r="H89" i="6"/>
  <c r="H139" i="6" s="1"/>
  <c r="H162" i="6" s="1"/>
  <c r="G89" i="6"/>
  <c r="G139" i="6" s="1"/>
  <c r="G162" i="6" s="1"/>
  <c r="F89" i="6"/>
  <c r="F139" i="6" s="1"/>
  <c r="F162" i="6" s="1"/>
  <c r="E89" i="6"/>
  <c r="E139" i="6" s="1"/>
  <c r="E162" i="6" s="1"/>
  <c r="D89" i="6"/>
  <c r="D139" i="6" s="1"/>
  <c r="D162" i="6" s="1"/>
  <c r="C89" i="6"/>
  <c r="C139" i="6" s="1"/>
  <c r="AC88" i="6"/>
  <c r="AC138" i="6" s="1"/>
  <c r="AA88" i="6"/>
  <c r="AA138" i="6" s="1"/>
  <c r="Z88" i="6"/>
  <c r="Z138" i="6" s="1"/>
  <c r="Y88" i="6"/>
  <c r="Y138" i="6" s="1"/>
  <c r="X88" i="6"/>
  <c r="X138" i="6" s="1"/>
  <c r="W88" i="6"/>
  <c r="W138" i="6" s="1"/>
  <c r="V88" i="6"/>
  <c r="V138" i="6" s="1"/>
  <c r="U88" i="6"/>
  <c r="U138" i="6" s="1"/>
  <c r="T88" i="6"/>
  <c r="T138" i="6" s="1"/>
  <c r="S88" i="6"/>
  <c r="S138" i="6" s="1"/>
  <c r="R88" i="6"/>
  <c r="R138" i="6" s="1"/>
  <c r="Q88" i="6"/>
  <c r="Q138" i="6" s="1"/>
  <c r="P88" i="6"/>
  <c r="P138" i="6" s="1"/>
  <c r="O88" i="6"/>
  <c r="O138" i="6" s="1"/>
  <c r="N88" i="6"/>
  <c r="N138" i="6" s="1"/>
  <c r="M88" i="6"/>
  <c r="M138" i="6" s="1"/>
  <c r="L88" i="6"/>
  <c r="L138" i="6" s="1"/>
  <c r="K88" i="6"/>
  <c r="K138" i="6" s="1"/>
  <c r="J88" i="6"/>
  <c r="J138" i="6" s="1"/>
  <c r="I88" i="6"/>
  <c r="I138" i="6" s="1"/>
  <c r="H88" i="6"/>
  <c r="H138" i="6" s="1"/>
  <c r="G88" i="6"/>
  <c r="G138" i="6" s="1"/>
  <c r="F88" i="6"/>
  <c r="F138" i="6" s="1"/>
  <c r="E88" i="6"/>
  <c r="E138" i="6" s="1"/>
  <c r="D88" i="6"/>
  <c r="D138" i="6" s="1"/>
  <c r="C88" i="6"/>
  <c r="AE88" i="6" s="1"/>
  <c r="AC87" i="6"/>
  <c r="AC137" i="6" s="1"/>
  <c r="AA87" i="6"/>
  <c r="AA137" i="6" s="1"/>
  <c r="Z87" i="6"/>
  <c r="Z137" i="6" s="1"/>
  <c r="Y87" i="6"/>
  <c r="Y137" i="6" s="1"/>
  <c r="X87" i="6"/>
  <c r="X137" i="6" s="1"/>
  <c r="W87" i="6"/>
  <c r="W137" i="6" s="1"/>
  <c r="V87" i="6"/>
  <c r="V137" i="6" s="1"/>
  <c r="U87" i="6"/>
  <c r="U137" i="6" s="1"/>
  <c r="T87" i="6"/>
  <c r="T137" i="6" s="1"/>
  <c r="S87" i="6"/>
  <c r="S137" i="6" s="1"/>
  <c r="R87" i="6"/>
  <c r="R137" i="6" s="1"/>
  <c r="Q87" i="6"/>
  <c r="Q137" i="6" s="1"/>
  <c r="P87" i="6"/>
  <c r="P137" i="6" s="1"/>
  <c r="O87" i="6"/>
  <c r="O137" i="6" s="1"/>
  <c r="N87" i="6"/>
  <c r="N137" i="6" s="1"/>
  <c r="M87" i="6"/>
  <c r="M137" i="6" s="1"/>
  <c r="L87" i="6"/>
  <c r="L137" i="6" s="1"/>
  <c r="K87" i="6"/>
  <c r="K137" i="6" s="1"/>
  <c r="J87" i="6"/>
  <c r="J137" i="6" s="1"/>
  <c r="I87" i="6"/>
  <c r="I137" i="6" s="1"/>
  <c r="H87" i="6"/>
  <c r="H137" i="6" s="1"/>
  <c r="G87" i="6"/>
  <c r="G137" i="6" s="1"/>
  <c r="F87" i="6"/>
  <c r="F137" i="6" s="1"/>
  <c r="E87" i="6"/>
  <c r="E137" i="6" s="1"/>
  <c r="D87" i="6"/>
  <c r="D137" i="6" s="1"/>
  <c r="C87" i="6"/>
  <c r="C137" i="6" s="1"/>
  <c r="AC86" i="6"/>
  <c r="AC136" i="6" s="1"/>
  <c r="AA86" i="6"/>
  <c r="AA136" i="6" s="1"/>
  <c r="Z86" i="6"/>
  <c r="Z136" i="6" s="1"/>
  <c r="Y86" i="6"/>
  <c r="Y136" i="6" s="1"/>
  <c r="X86" i="6"/>
  <c r="X136" i="6" s="1"/>
  <c r="W86" i="6"/>
  <c r="W136" i="6" s="1"/>
  <c r="V86" i="6"/>
  <c r="V136" i="6" s="1"/>
  <c r="U86" i="6"/>
  <c r="U136" i="6" s="1"/>
  <c r="T86" i="6"/>
  <c r="T136" i="6" s="1"/>
  <c r="S86" i="6"/>
  <c r="S136" i="6" s="1"/>
  <c r="R86" i="6"/>
  <c r="R136" i="6" s="1"/>
  <c r="Q86" i="6"/>
  <c r="Q136" i="6" s="1"/>
  <c r="P86" i="6"/>
  <c r="P136" i="6" s="1"/>
  <c r="O86" i="6"/>
  <c r="O136" i="6" s="1"/>
  <c r="N86" i="6"/>
  <c r="N136" i="6" s="1"/>
  <c r="M86" i="6"/>
  <c r="M136" i="6" s="1"/>
  <c r="L86" i="6"/>
  <c r="L136" i="6" s="1"/>
  <c r="K86" i="6"/>
  <c r="K136" i="6" s="1"/>
  <c r="J86" i="6"/>
  <c r="J136" i="6" s="1"/>
  <c r="I86" i="6"/>
  <c r="I136" i="6" s="1"/>
  <c r="H86" i="6"/>
  <c r="H136" i="6" s="1"/>
  <c r="G86" i="6"/>
  <c r="G136" i="6" s="1"/>
  <c r="F86" i="6"/>
  <c r="F136" i="6" s="1"/>
  <c r="E86" i="6"/>
  <c r="E136" i="6" s="1"/>
  <c r="D86" i="6"/>
  <c r="D136" i="6" s="1"/>
  <c r="C86" i="6"/>
  <c r="AE86" i="6" s="1"/>
  <c r="AB85" i="6"/>
  <c r="AC84" i="6"/>
  <c r="AC134" i="6" s="1"/>
  <c r="AA84" i="6"/>
  <c r="AA134" i="6" s="1"/>
  <c r="Z84" i="6"/>
  <c r="Z134" i="6" s="1"/>
  <c r="Y84" i="6"/>
  <c r="Y134" i="6" s="1"/>
  <c r="X84" i="6"/>
  <c r="X134" i="6" s="1"/>
  <c r="W84" i="6"/>
  <c r="W134" i="6" s="1"/>
  <c r="V84" i="6"/>
  <c r="V134" i="6" s="1"/>
  <c r="U84" i="6"/>
  <c r="U134" i="6" s="1"/>
  <c r="T84" i="6"/>
  <c r="T134" i="6" s="1"/>
  <c r="S84" i="6"/>
  <c r="S134" i="6" s="1"/>
  <c r="R84" i="6"/>
  <c r="R134" i="6" s="1"/>
  <c r="Q84" i="6"/>
  <c r="Q134" i="6" s="1"/>
  <c r="P84" i="6"/>
  <c r="P134" i="6" s="1"/>
  <c r="O84" i="6"/>
  <c r="O134" i="6" s="1"/>
  <c r="N84" i="6"/>
  <c r="N134" i="6" s="1"/>
  <c r="M84" i="6"/>
  <c r="M134" i="6" s="1"/>
  <c r="L84" i="6"/>
  <c r="L134" i="6" s="1"/>
  <c r="K84" i="6"/>
  <c r="K134" i="6" s="1"/>
  <c r="J84" i="6"/>
  <c r="J134" i="6" s="1"/>
  <c r="I84" i="6"/>
  <c r="I134" i="6" s="1"/>
  <c r="H84" i="6"/>
  <c r="H134" i="6" s="1"/>
  <c r="G84" i="6"/>
  <c r="G134" i="6" s="1"/>
  <c r="F84" i="6"/>
  <c r="F134" i="6" s="1"/>
  <c r="E84" i="6"/>
  <c r="E134" i="6" s="1"/>
  <c r="D84" i="6"/>
  <c r="D134" i="6" s="1"/>
  <c r="C84" i="6"/>
  <c r="AE84" i="6" s="1"/>
  <c r="AD83" i="6"/>
  <c r="AD85" i="6" s="1"/>
  <c r="AC83" i="6"/>
  <c r="AC133" i="6" s="1"/>
  <c r="AC135" i="6" s="1"/>
  <c r="AA83" i="6"/>
  <c r="AA133" i="6" s="1"/>
  <c r="AA135" i="6" s="1"/>
  <c r="Z83" i="6"/>
  <c r="Z85" i="6" s="1"/>
  <c r="Y83" i="6"/>
  <c r="Y133" i="6" s="1"/>
  <c r="Y135" i="6" s="1"/>
  <c r="X83" i="6"/>
  <c r="X85" i="6" s="1"/>
  <c r="W83" i="6"/>
  <c r="W133" i="6" s="1"/>
  <c r="W135" i="6" s="1"/>
  <c r="V83" i="6"/>
  <c r="V85" i="6" s="1"/>
  <c r="U83" i="6"/>
  <c r="U133" i="6" s="1"/>
  <c r="U135" i="6" s="1"/>
  <c r="T83" i="6"/>
  <c r="T85" i="6" s="1"/>
  <c r="S83" i="6"/>
  <c r="S133" i="6" s="1"/>
  <c r="S135" i="6" s="1"/>
  <c r="R83" i="6"/>
  <c r="R85" i="6" s="1"/>
  <c r="Q83" i="6"/>
  <c r="Q133" i="6" s="1"/>
  <c r="Q135" i="6" s="1"/>
  <c r="P83" i="6"/>
  <c r="P85" i="6" s="1"/>
  <c r="O83" i="6"/>
  <c r="O133" i="6" s="1"/>
  <c r="O135" i="6" s="1"/>
  <c r="N83" i="6"/>
  <c r="N85" i="6" s="1"/>
  <c r="M83" i="6"/>
  <c r="M133" i="6" s="1"/>
  <c r="M135" i="6" s="1"/>
  <c r="L83" i="6"/>
  <c r="L85" i="6" s="1"/>
  <c r="K83" i="6"/>
  <c r="K133" i="6" s="1"/>
  <c r="K135" i="6" s="1"/>
  <c r="J83" i="6"/>
  <c r="J85" i="6" s="1"/>
  <c r="I83" i="6"/>
  <c r="I133" i="6" s="1"/>
  <c r="I135" i="6" s="1"/>
  <c r="H83" i="6"/>
  <c r="H85" i="6" s="1"/>
  <c r="G83" i="6"/>
  <c r="G133" i="6" s="1"/>
  <c r="G135" i="6" s="1"/>
  <c r="F83" i="6"/>
  <c r="F85" i="6" s="1"/>
  <c r="E83" i="6"/>
  <c r="E133" i="6" s="1"/>
  <c r="E135" i="6" s="1"/>
  <c r="D83" i="6"/>
  <c r="D85" i="6" s="1"/>
  <c r="C83" i="6"/>
  <c r="C133" i="6" s="1"/>
  <c r="AD78" i="6"/>
  <c r="AC78" i="6"/>
  <c r="AB78" i="6"/>
  <c r="AA78" i="6"/>
  <c r="Z78" i="6"/>
  <c r="Y78" i="6"/>
  <c r="X78" i="6"/>
  <c r="W78" i="6"/>
  <c r="V78" i="6"/>
  <c r="U78" i="6"/>
  <c r="T78" i="6"/>
  <c r="S78" i="6"/>
  <c r="R78" i="6"/>
  <c r="Q78" i="6"/>
  <c r="P78" i="6"/>
  <c r="O78" i="6"/>
  <c r="N78" i="6"/>
  <c r="M78" i="6"/>
  <c r="L78" i="6"/>
  <c r="K78" i="6"/>
  <c r="J78" i="6"/>
  <c r="I78" i="6"/>
  <c r="H78" i="6"/>
  <c r="G78" i="6"/>
  <c r="F78" i="6"/>
  <c r="E78" i="6"/>
  <c r="D78" i="6"/>
  <c r="C78" i="6"/>
  <c r="AE78" i="6" s="1"/>
  <c r="AE77" i="6"/>
  <c r="AE76" i="6"/>
  <c r="AD75" i="6"/>
  <c r="AC75" i="6"/>
  <c r="AB75" i="6"/>
  <c r="AA75" i="6"/>
  <c r="Z75" i="6"/>
  <c r="Y75" i="6"/>
  <c r="X75" i="6"/>
  <c r="W75" i="6"/>
  <c r="V75" i="6"/>
  <c r="U75" i="6"/>
  <c r="T75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F75" i="6"/>
  <c r="E75" i="6"/>
  <c r="D75" i="6"/>
  <c r="C75" i="6"/>
  <c r="AE75" i="6" s="1"/>
  <c r="AE74" i="6"/>
  <c r="AE73" i="6"/>
  <c r="AD71" i="6"/>
  <c r="AC71" i="6"/>
  <c r="AB71" i="6"/>
  <c r="AA71" i="6"/>
  <c r="Z71" i="6"/>
  <c r="Y71" i="6"/>
  <c r="X71" i="6"/>
  <c r="W71" i="6"/>
  <c r="V71" i="6"/>
  <c r="U71" i="6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AE70" i="6"/>
  <c r="AE69" i="6"/>
  <c r="AE68" i="6"/>
  <c r="AE67" i="6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E66" i="6" s="1"/>
  <c r="AE65" i="6"/>
  <c r="AE64" i="6"/>
  <c r="AD62" i="6"/>
  <c r="AD63" i="6" s="1"/>
  <c r="AC62" i="6"/>
  <c r="AC63" i="6" s="1"/>
  <c r="AB62" i="6"/>
  <c r="AB63" i="6" s="1"/>
  <c r="AA62" i="6"/>
  <c r="AA63" i="6" s="1"/>
  <c r="Z62" i="6"/>
  <c r="Z63" i="6" s="1"/>
  <c r="Y62" i="6"/>
  <c r="Y63" i="6" s="1"/>
  <c r="X62" i="6"/>
  <c r="X63" i="6" s="1"/>
  <c r="W62" i="6"/>
  <c r="W63" i="6" s="1"/>
  <c r="V62" i="6"/>
  <c r="V63" i="6" s="1"/>
  <c r="U62" i="6"/>
  <c r="U63" i="6" s="1"/>
  <c r="T62" i="6"/>
  <c r="T63" i="6" s="1"/>
  <c r="S62" i="6"/>
  <c r="S63" i="6" s="1"/>
  <c r="R62" i="6"/>
  <c r="R63" i="6" s="1"/>
  <c r="Q62" i="6"/>
  <c r="Q63" i="6" s="1"/>
  <c r="P62" i="6"/>
  <c r="P63" i="6" s="1"/>
  <c r="O62" i="6"/>
  <c r="O63" i="6" s="1"/>
  <c r="N62" i="6"/>
  <c r="N63" i="6" s="1"/>
  <c r="M62" i="6"/>
  <c r="M63" i="6" s="1"/>
  <c r="L62" i="6"/>
  <c r="L63" i="6" s="1"/>
  <c r="K62" i="6"/>
  <c r="K63" i="6" s="1"/>
  <c r="J62" i="6"/>
  <c r="J63" i="6" s="1"/>
  <c r="I62" i="6"/>
  <c r="I63" i="6" s="1"/>
  <c r="H62" i="6"/>
  <c r="H63" i="6" s="1"/>
  <c r="G62" i="6"/>
  <c r="G63" i="6" s="1"/>
  <c r="F62" i="6"/>
  <c r="F63" i="6" s="1"/>
  <c r="E62" i="6"/>
  <c r="E63" i="6" s="1"/>
  <c r="D62" i="6"/>
  <c r="D63" i="6" s="1"/>
  <c r="C62" i="6"/>
  <c r="AE62" i="6" s="1"/>
  <c r="AE61" i="6"/>
  <c r="AE60" i="6"/>
  <c r="AE59" i="6"/>
  <c r="AE58" i="6"/>
  <c r="AE57" i="6"/>
  <c r="AE56" i="6"/>
  <c r="AE55" i="6"/>
  <c r="AE54" i="6"/>
  <c r="AE53" i="6"/>
  <c r="AE52" i="6"/>
  <c r="AE51" i="6"/>
  <c r="AE50" i="6"/>
  <c r="AE49" i="6"/>
  <c r="AE48" i="6"/>
  <c r="AE47" i="6"/>
  <c r="AE46" i="6"/>
  <c r="AE45" i="6"/>
  <c r="AE44" i="6"/>
  <c r="AE43" i="6"/>
  <c r="AE42" i="6"/>
  <c r="AE41" i="6"/>
  <c r="AE40" i="6"/>
  <c r="AE39" i="6"/>
  <c r="AE38" i="6"/>
  <c r="AE37" i="6"/>
  <c r="AE36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AE35" i="6" s="1"/>
  <c r="AE34" i="6"/>
  <c r="AE33" i="6"/>
  <c r="M29" i="6"/>
  <c r="L29" i="6"/>
  <c r="K29" i="6"/>
  <c r="J29" i="6"/>
  <c r="I29" i="6"/>
  <c r="H29" i="6"/>
  <c r="G29" i="6"/>
  <c r="E29" i="6"/>
  <c r="D29" i="6"/>
  <c r="C29" i="6"/>
  <c r="S15" i="6"/>
  <c r="Q15" i="6"/>
  <c r="O15" i="6"/>
  <c r="E72" i="6" l="1"/>
  <c r="G72" i="6"/>
  <c r="I72" i="6"/>
  <c r="K72" i="6"/>
  <c r="M72" i="6"/>
  <c r="O72" i="6"/>
  <c r="Q72" i="6"/>
  <c r="S72" i="6"/>
  <c r="U72" i="6"/>
  <c r="W72" i="6"/>
  <c r="Y72" i="6"/>
  <c r="AA72" i="6"/>
  <c r="AC72" i="6"/>
  <c r="E79" i="6"/>
  <c r="G79" i="6"/>
  <c r="I79" i="6"/>
  <c r="K79" i="6"/>
  <c r="M79" i="6"/>
  <c r="O79" i="6"/>
  <c r="Q79" i="6"/>
  <c r="S79" i="6"/>
  <c r="U79" i="6"/>
  <c r="W79" i="6"/>
  <c r="Y79" i="6"/>
  <c r="AA79" i="6"/>
  <c r="AC79" i="6"/>
  <c r="AE137" i="6"/>
  <c r="AE139" i="6"/>
  <c r="E163" i="6"/>
  <c r="G163" i="6"/>
  <c r="I163" i="6"/>
  <c r="K163" i="6"/>
  <c r="M163" i="6"/>
  <c r="O163" i="6"/>
  <c r="Q163" i="6"/>
  <c r="S163" i="6"/>
  <c r="U163" i="6"/>
  <c r="W163" i="6"/>
  <c r="Y163" i="6"/>
  <c r="AA163" i="6"/>
  <c r="AE141" i="6"/>
  <c r="AE143" i="6"/>
  <c r="AE145" i="6"/>
  <c r="AE147" i="6"/>
  <c r="AE149" i="6"/>
  <c r="AE151" i="6"/>
  <c r="AE153" i="6"/>
  <c r="AE155" i="6"/>
  <c r="AE157" i="6"/>
  <c r="AE159" i="6"/>
  <c r="AB122" i="6"/>
  <c r="AB129" i="6"/>
  <c r="D72" i="6"/>
  <c r="F72" i="6"/>
  <c r="H72" i="6"/>
  <c r="J72" i="6"/>
  <c r="L72" i="6"/>
  <c r="N72" i="6"/>
  <c r="P72" i="6"/>
  <c r="R72" i="6"/>
  <c r="T72" i="6"/>
  <c r="V72" i="6"/>
  <c r="X72" i="6"/>
  <c r="Z72" i="6"/>
  <c r="AB72" i="6"/>
  <c r="AD72" i="6"/>
  <c r="D79" i="6"/>
  <c r="F79" i="6"/>
  <c r="H79" i="6"/>
  <c r="J79" i="6"/>
  <c r="L79" i="6"/>
  <c r="N79" i="6"/>
  <c r="P79" i="6"/>
  <c r="R79" i="6"/>
  <c r="T79" i="6"/>
  <c r="V79" i="6"/>
  <c r="X79" i="6"/>
  <c r="Z79" i="6"/>
  <c r="AB79" i="6"/>
  <c r="AD79" i="6"/>
  <c r="D163" i="6"/>
  <c r="F163" i="6"/>
  <c r="H163" i="6"/>
  <c r="J163" i="6"/>
  <c r="L163" i="6"/>
  <c r="N163" i="6"/>
  <c r="P163" i="6"/>
  <c r="R163" i="6"/>
  <c r="T163" i="6"/>
  <c r="V163" i="6"/>
  <c r="X163" i="6"/>
  <c r="Z163" i="6"/>
  <c r="AC163" i="6"/>
  <c r="AD122" i="6"/>
  <c r="AD129" i="6" s="1"/>
  <c r="C63" i="6"/>
  <c r="AE63" i="6" s="1"/>
  <c r="AE71" i="6"/>
  <c r="AE83" i="6"/>
  <c r="C85" i="6"/>
  <c r="E85" i="6"/>
  <c r="G85" i="6"/>
  <c r="I85" i="6"/>
  <c r="K85" i="6"/>
  <c r="M85" i="6"/>
  <c r="O85" i="6"/>
  <c r="Q85" i="6"/>
  <c r="S85" i="6"/>
  <c r="U85" i="6"/>
  <c r="W85" i="6"/>
  <c r="Y85" i="6"/>
  <c r="AA85" i="6"/>
  <c r="AC85" i="6"/>
  <c r="AE87" i="6"/>
  <c r="AE89" i="6"/>
  <c r="AE91" i="6"/>
  <c r="AE93" i="6"/>
  <c r="AE95" i="6"/>
  <c r="AE97" i="6"/>
  <c r="AE99" i="6"/>
  <c r="AE101" i="6"/>
  <c r="AE103" i="6"/>
  <c r="AE105" i="6"/>
  <c r="AE107" i="6"/>
  <c r="AE109" i="6"/>
  <c r="AE111" i="6"/>
  <c r="D112" i="6"/>
  <c r="D113" i="6" s="1"/>
  <c r="F112" i="6"/>
  <c r="F113" i="6" s="1"/>
  <c r="H112" i="6"/>
  <c r="H113" i="6" s="1"/>
  <c r="J112" i="6"/>
  <c r="J113" i="6" s="1"/>
  <c r="L112" i="6"/>
  <c r="L113" i="6" s="1"/>
  <c r="N112" i="6"/>
  <c r="N113" i="6" s="1"/>
  <c r="P112" i="6"/>
  <c r="P113" i="6" s="1"/>
  <c r="R112" i="6"/>
  <c r="R113" i="6" s="1"/>
  <c r="T112" i="6"/>
  <c r="T113" i="6" s="1"/>
  <c r="V112" i="6"/>
  <c r="V113" i="6" s="1"/>
  <c r="X112" i="6"/>
  <c r="X113" i="6" s="1"/>
  <c r="Z112" i="6"/>
  <c r="Z113" i="6" s="1"/>
  <c r="AE115" i="6"/>
  <c r="D116" i="6"/>
  <c r="F116" i="6"/>
  <c r="H116" i="6"/>
  <c r="J116" i="6"/>
  <c r="L116" i="6"/>
  <c r="N116" i="6"/>
  <c r="P116" i="6"/>
  <c r="R116" i="6"/>
  <c r="T116" i="6"/>
  <c r="V116" i="6"/>
  <c r="X116" i="6"/>
  <c r="Z116" i="6"/>
  <c r="C171" i="6"/>
  <c r="AE167" i="6"/>
  <c r="E172" i="6"/>
  <c r="G172" i="6"/>
  <c r="I172" i="6"/>
  <c r="K172" i="6"/>
  <c r="M172" i="6"/>
  <c r="O172" i="6"/>
  <c r="Q172" i="6"/>
  <c r="S172" i="6"/>
  <c r="U172" i="6"/>
  <c r="W172" i="6"/>
  <c r="Y172" i="6"/>
  <c r="AA172" i="6"/>
  <c r="AE117" i="6"/>
  <c r="AE119" i="6"/>
  <c r="C121" i="6"/>
  <c r="E121" i="6"/>
  <c r="G121" i="6"/>
  <c r="I121" i="6"/>
  <c r="K121" i="6"/>
  <c r="M121" i="6"/>
  <c r="O121" i="6"/>
  <c r="Q121" i="6"/>
  <c r="S121" i="6"/>
  <c r="U121" i="6"/>
  <c r="W121" i="6"/>
  <c r="Y121" i="6"/>
  <c r="AA121" i="6"/>
  <c r="AC121" i="6"/>
  <c r="C175" i="6"/>
  <c r="AE175" i="6" s="1"/>
  <c r="AE173" i="6"/>
  <c r="AE123" i="6"/>
  <c r="C125" i="6"/>
  <c r="E125" i="6"/>
  <c r="G125" i="6"/>
  <c r="I125" i="6"/>
  <c r="K125" i="6"/>
  <c r="M125" i="6"/>
  <c r="O125" i="6"/>
  <c r="Q125" i="6"/>
  <c r="S125" i="6"/>
  <c r="U125" i="6"/>
  <c r="W125" i="6"/>
  <c r="Y125" i="6"/>
  <c r="AA125" i="6"/>
  <c r="AC125" i="6"/>
  <c r="AE127" i="6"/>
  <c r="D128" i="6"/>
  <c r="F128" i="6"/>
  <c r="H128" i="6"/>
  <c r="J128" i="6"/>
  <c r="L128" i="6"/>
  <c r="N128" i="6"/>
  <c r="P128" i="6"/>
  <c r="R128" i="6"/>
  <c r="T128" i="6"/>
  <c r="V128" i="6"/>
  <c r="X128" i="6"/>
  <c r="Z128" i="6"/>
  <c r="D133" i="6"/>
  <c r="D135" i="6" s="1"/>
  <c r="F133" i="6"/>
  <c r="F135" i="6" s="1"/>
  <c r="H133" i="6"/>
  <c r="H135" i="6" s="1"/>
  <c r="J133" i="6"/>
  <c r="J135" i="6" s="1"/>
  <c r="L133" i="6"/>
  <c r="L135" i="6" s="1"/>
  <c r="N133" i="6"/>
  <c r="N135" i="6" s="1"/>
  <c r="P133" i="6"/>
  <c r="P135" i="6" s="1"/>
  <c r="R133" i="6"/>
  <c r="R135" i="6" s="1"/>
  <c r="T133" i="6"/>
  <c r="T135" i="6" s="1"/>
  <c r="V133" i="6"/>
  <c r="V135" i="6" s="1"/>
  <c r="X133" i="6"/>
  <c r="X135" i="6" s="1"/>
  <c r="Z133" i="6"/>
  <c r="Z135" i="6" s="1"/>
  <c r="AD133" i="6"/>
  <c r="AD135" i="6" s="1"/>
  <c r="C134" i="6"/>
  <c r="AE134" i="6" s="1"/>
  <c r="C136" i="6"/>
  <c r="AE136" i="6" s="1"/>
  <c r="C138" i="6"/>
  <c r="AE138" i="6" s="1"/>
  <c r="AB163" i="6"/>
  <c r="AD163" i="6"/>
  <c r="C140" i="6"/>
  <c r="AE140" i="6" s="1"/>
  <c r="C142" i="6"/>
  <c r="AE142" i="6" s="1"/>
  <c r="C144" i="6"/>
  <c r="AE144" i="6" s="1"/>
  <c r="C146" i="6"/>
  <c r="AE146" i="6" s="1"/>
  <c r="C148" i="6"/>
  <c r="AE148" i="6" s="1"/>
  <c r="C150" i="6"/>
  <c r="AE150" i="6" s="1"/>
  <c r="C152" i="6"/>
  <c r="AE152" i="6" s="1"/>
  <c r="C154" i="6"/>
  <c r="AE154" i="6" s="1"/>
  <c r="C156" i="6"/>
  <c r="AE156" i="6" s="1"/>
  <c r="C158" i="6"/>
  <c r="AE158" i="6" s="1"/>
  <c r="AD172" i="6"/>
  <c r="AD179" i="6"/>
  <c r="E222" i="6"/>
  <c r="G222" i="6"/>
  <c r="I222" i="6"/>
  <c r="K222" i="6"/>
  <c r="M222" i="6"/>
  <c r="O222" i="6"/>
  <c r="Q222" i="6"/>
  <c r="S222" i="6"/>
  <c r="U222" i="6"/>
  <c r="W222" i="6"/>
  <c r="Y222" i="6"/>
  <c r="AE160" i="6"/>
  <c r="AE110" i="6"/>
  <c r="C112" i="6"/>
  <c r="E112" i="6"/>
  <c r="E113" i="6" s="1"/>
  <c r="G112" i="6"/>
  <c r="G113" i="6" s="1"/>
  <c r="I112" i="6"/>
  <c r="I113" i="6" s="1"/>
  <c r="K112" i="6"/>
  <c r="K113" i="6" s="1"/>
  <c r="M112" i="6"/>
  <c r="M113" i="6" s="1"/>
  <c r="O112" i="6"/>
  <c r="O113" i="6" s="1"/>
  <c r="Q112" i="6"/>
  <c r="Q113" i="6" s="1"/>
  <c r="S112" i="6"/>
  <c r="S113" i="6" s="1"/>
  <c r="U112" i="6"/>
  <c r="U113" i="6" s="1"/>
  <c r="W112" i="6"/>
  <c r="W113" i="6" s="1"/>
  <c r="Y112" i="6"/>
  <c r="Y113" i="6" s="1"/>
  <c r="AA112" i="6"/>
  <c r="AA113" i="6" s="1"/>
  <c r="AC112" i="6"/>
  <c r="AC113" i="6" s="1"/>
  <c r="C166" i="6"/>
  <c r="AE166" i="6" s="1"/>
  <c r="AE164" i="6"/>
  <c r="AE114" i="6"/>
  <c r="C116" i="6"/>
  <c r="E116" i="6"/>
  <c r="G116" i="6"/>
  <c r="I116" i="6"/>
  <c r="K116" i="6"/>
  <c r="M116" i="6"/>
  <c r="O116" i="6"/>
  <c r="Q116" i="6"/>
  <c r="S116" i="6"/>
  <c r="U116" i="6"/>
  <c r="W116" i="6"/>
  <c r="Y116" i="6"/>
  <c r="AA116" i="6"/>
  <c r="AC116" i="6"/>
  <c r="D172" i="6"/>
  <c r="D179" i="6" s="1"/>
  <c r="F172" i="6"/>
  <c r="F179" i="6" s="1"/>
  <c r="H172" i="6"/>
  <c r="H179" i="6" s="1"/>
  <c r="J172" i="6"/>
  <c r="J179" i="6" s="1"/>
  <c r="L172" i="6"/>
  <c r="L179" i="6" s="1"/>
  <c r="N172" i="6"/>
  <c r="N179" i="6" s="1"/>
  <c r="P172" i="6"/>
  <c r="P179" i="6" s="1"/>
  <c r="R172" i="6"/>
  <c r="R179" i="6" s="1"/>
  <c r="T172" i="6"/>
  <c r="T179" i="6" s="1"/>
  <c r="V172" i="6"/>
  <c r="V179" i="6" s="1"/>
  <c r="X172" i="6"/>
  <c r="X179" i="6" s="1"/>
  <c r="Z172" i="6"/>
  <c r="Z179" i="6" s="1"/>
  <c r="AC172" i="6"/>
  <c r="AC179" i="6" s="1"/>
  <c r="AE168" i="6"/>
  <c r="AE118" i="6"/>
  <c r="AE120" i="6"/>
  <c r="D121" i="6"/>
  <c r="D122" i="6" s="1"/>
  <c r="F121" i="6"/>
  <c r="F122" i="6" s="1"/>
  <c r="H121" i="6"/>
  <c r="H122" i="6" s="1"/>
  <c r="J121" i="6"/>
  <c r="J122" i="6" s="1"/>
  <c r="L121" i="6"/>
  <c r="L122" i="6" s="1"/>
  <c r="N121" i="6"/>
  <c r="N122" i="6" s="1"/>
  <c r="P121" i="6"/>
  <c r="P122" i="6" s="1"/>
  <c r="R121" i="6"/>
  <c r="R122" i="6" s="1"/>
  <c r="T121" i="6"/>
  <c r="T122" i="6" s="1"/>
  <c r="V121" i="6"/>
  <c r="V122" i="6" s="1"/>
  <c r="X121" i="6"/>
  <c r="X122" i="6" s="1"/>
  <c r="Z121" i="6"/>
  <c r="Z122" i="6" s="1"/>
  <c r="AE174" i="6"/>
  <c r="AE124" i="6"/>
  <c r="D125" i="6"/>
  <c r="F125" i="6"/>
  <c r="H125" i="6"/>
  <c r="J125" i="6"/>
  <c r="L125" i="6"/>
  <c r="N125" i="6"/>
  <c r="P125" i="6"/>
  <c r="R125" i="6"/>
  <c r="T125" i="6"/>
  <c r="V125" i="6"/>
  <c r="X125" i="6"/>
  <c r="Z125" i="6"/>
  <c r="C178" i="6"/>
  <c r="AE176" i="6"/>
  <c r="E179" i="6"/>
  <c r="G179" i="6"/>
  <c r="I179" i="6"/>
  <c r="K179" i="6"/>
  <c r="M179" i="6"/>
  <c r="O179" i="6"/>
  <c r="Q179" i="6"/>
  <c r="S179" i="6"/>
  <c r="U179" i="6"/>
  <c r="W179" i="6"/>
  <c r="Y179" i="6"/>
  <c r="AA179" i="6"/>
  <c r="AE126" i="6"/>
  <c r="C128" i="6"/>
  <c r="E128" i="6"/>
  <c r="G128" i="6"/>
  <c r="I128" i="6"/>
  <c r="K128" i="6"/>
  <c r="M128" i="6"/>
  <c r="O128" i="6"/>
  <c r="Q128" i="6"/>
  <c r="S128" i="6"/>
  <c r="U128" i="6"/>
  <c r="W128" i="6"/>
  <c r="Y128" i="6"/>
  <c r="AA128" i="6"/>
  <c r="AC128" i="6"/>
  <c r="AB172" i="6"/>
  <c r="AB179" i="6"/>
  <c r="D222" i="6"/>
  <c r="F222" i="6"/>
  <c r="H222" i="6"/>
  <c r="J222" i="6"/>
  <c r="L222" i="6"/>
  <c r="N222" i="6"/>
  <c r="P222" i="6"/>
  <c r="R222" i="6"/>
  <c r="T222" i="6"/>
  <c r="C213" i="6"/>
  <c r="AE213" i="6" s="1"/>
  <c r="AA222" i="6"/>
  <c r="AC222" i="6"/>
  <c r="AC229" i="6" s="1"/>
  <c r="E229" i="6"/>
  <c r="G229" i="6"/>
  <c r="I229" i="6"/>
  <c r="K229" i="6"/>
  <c r="M229" i="6"/>
  <c r="O229" i="6"/>
  <c r="Q229" i="6"/>
  <c r="S229" i="6"/>
  <c r="U229" i="6"/>
  <c r="W229" i="6"/>
  <c r="Y229" i="6"/>
  <c r="AA229" i="6"/>
  <c r="AE284" i="6"/>
  <c r="AE286" i="6"/>
  <c r="AE288" i="6"/>
  <c r="E313" i="6"/>
  <c r="G313" i="6"/>
  <c r="I313" i="6"/>
  <c r="K313" i="6"/>
  <c r="M313" i="6"/>
  <c r="O313" i="6"/>
  <c r="Q313" i="6"/>
  <c r="S313" i="6"/>
  <c r="U313" i="6"/>
  <c r="W313" i="6"/>
  <c r="Y313" i="6"/>
  <c r="AA313" i="6"/>
  <c r="AE290" i="6"/>
  <c r="AE292" i="6"/>
  <c r="AB272" i="6"/>
  <c r="AB279" i="6" s="1"/>
  <c r="AE216" i="6"/>
  <c r="AD222" i="6"/>
  <c r="D229" i="6"/>
  <c r="F229" i="6"/>
  <c r="H229" i="6"/>
  <c r="J229" i="6"/>
  <c r="L229" i="6"/>
  <c r="N229" i="6"/>
  <c r="P229" i="6"/>
  <c r="R229" i="6"/>
  <c r="T229" i="6"/>
  <c r="V229" i="6"/>
  <c r="X229" i="6"/>
  <c r="Z229" i="6"/>
  <c r="AB229" i="6"/>
  <c r="AD229" i="6"/>
  <c r="D313" i="6"/>
  <c r="F313" i="6"/>
  <c r="H313" i="6"/>
  <c r="J313" i="6"/>
  <c r="L313" i="6"/>
  <c r="N313" i="6"/>
  <c r="P313" i="6"/>
  <c r="R313" i="6"/>
  <c r="T313" i="6"/>
  <c r="V313" i="6"/>
  <c r="X313" i="6"/>
  <c r="Z313" i="6"/>
  <c r="AC313" i="6"/>
  <c r="AD272" i="6"/>
  <c r="AD279" i="6"/>
  <c r="AE234" i="6"/>
  <c r="D235" i="6"/>
  <c r="AE235" i="6" s="1"/>
  <c r="F235" i="6"/>
  <c r="H235" i="6"/>
  <c r="J235" i="6"/>
  <c r="L235" i="6"/>
  <c r="N235" i="6"/>
  <c r="P235" i="6"/>
  <c r="R235" i="6"/>
  <c r="T235" i="6"/>
  <c r="V235" i="6"/>
  <c r="X235" i="6"/>
  <c r="Z235" i="6"/>
  <c r="AE236" i="6"/>
  <c r="AE238" i="6"/>
  <c r="AE240" i="6"/>
  <c r="AE242" i="6"/>
  <c r="AE294" i="6"/>
  <c r="AE244" i="6"/>
  <c r="AE296" i="6"/>
  <c r="AE246" i="6"/>
  <c r="AE298" i="6"/>
  <c r="AE248" i="6"/>
  <c r="AE300" i="6"/>
  <c r="AE250" i="6"/>
  <c r="AE302" i="6"/>
  <c r="AE252" i="6"/>
  <c r="AE304" i="6"/>
  <c r="AE254" i="6"/>
  <c r="AE306" i="6"/>
  <c r="AE256" i="6"/>
  <c r="AE308" i="6"/>
  <c r="AE258" i="6"/>
  <c r="AE310" i="6"/>
  <c r="AE260" i="6"/>
  <c r="C262" i="6"/>
  <c r="E262" i="6"/>
  <c r="E263" i="6" s="1"/>
  <c r="G262" i="6"/>
  <c r="G263" i="6" s="1"/>
  <c r="I262" i="6"/>
  <c r="I263" i="6" s="1"/>
  <c r="K262" i="6"/>
  <c r="K263" i="6" s="1"/>
  <c r="M262" i="6"/>
  <c r="M263" i="6" s="1"/>
  <c r="O262" i="6"/>
  <c r="O263" i="6" s="1"/>
  <c r="Q262" i="6"/>
  <c r="Q263" i="6" s="1"/>
  <c r="S262" i="6"/>
  <c r="S263" i="6" s="1"/>
  <c r="U262" i="6"/>
  <c r="U263" i="6" s="1"/>
  <c r="W262" i="6"/>
  <c r="W263" i="6" s="1"/>
  <c r="Y262" i="6"/>
  <c r="Y263" i="6" s="1"/>
  <c r="AA262" i="6"/>
  <c r="AA263" i="6" s="1"/>
  <c r="AC262" i="6"/>
  <c r="AC263" i="6" s="1"/>
  <c r="C316" i="6"/>
  <c r="AE316" i="6" s="1"/>
  <c r="AE314" i="6"/>
  <c r="AE264" i="6"/>
  <c r="C266" i="6"/>
  <c r="E266" i="6"/>
  <c r="G266" i="6"/>
  <c r="I266" i="6"/>
  <c r="K266" i="6"/>
  <c r="M266" i="6"/>
  <c r="O266" i="6"/>
  <c r="Q266" i="6"/>
  <c r="S266" i="6"/>
  <c r="U266" i="6"/>
  <c r="W266" i="6"/>
  <c r="Y266" i="6"/>
  <c r="AA266" i="6"/>
  <c r="AC266" i="6"/>
  <c r="D322" i="6"/>
  <c r="F322" i="6"/>
  <c r="H322" i="6"/>
  <c r="J322" i="6"/>
  <c r="L322" i="6"/>
  <c r="N322" i="6"/>
  <c r="P322" i="6"/>
  <c r="R322" i="6"/>
  <c r="T322" i="6"/>
  <c r="V322" i="6"/>
  <c r="X322" i="6"/>
  <c r="Z322" i="6"/>
  <c r="AE268" i="6"/>
  <c r="AE270" i="6"/>
  <c r="D271" i="6"/>
  <c r="F271" i="6"/>
  <c r="H271" i="6"/>
  <c r="J271" i="6"/>
  <c r="L271" i="6"/>
  <c r="N271" i="6"/>
  <c r="P271" i="6"/>
  <c r="R271" i="6"/>
  <c r="T271" i="6"/>
  <c r="V271" i="6"/>
  <c r="X271" i="6"/>
  <c r="Z271" i="6"/>
  <c r="AE324" i="6"/>
  <c r="AE274" i="6"/>
  <c r="D275" i="6"/>
  <c r="F275" i="6"/>
  <c r="H275" i="6"/>
  <c r="J275" i="6"/>
  <c r="L275" i="6"/>
  <c r="N275" i="6"/>
  <c r="P275" i="6"/>
  <c r="R275" i="6"/>
  <c r="T275" i="6"/>
  <c r="V275" i="6"/>
  <c r="X275" i="6"/>
  <c r="Z275" i="6"/>
  <c r="C328" i="6"/>
  <c r="AE326" i="6"/>
  <c r="AE276" i="6"/>
  <c r="C278" i="6"/>
  <c r="E278" i="6"/>
  <c r="G278" i="6"/>
  <c r="I278" i="6"/>
  <c r="K278" i="6"/>
  <c r="M278" i="6"/>
  <c r="O278" i="6"/>
  <c r="Q278" i="6"/>
  <c r="S278" i="6"/>
  <c r="U278" i="6"/>
  <c r="W278" i="6"/>
  <c r="Y278" i="6"/>
  <c r="AA278" i="6"/>
  <c r="AC278" i="6"/>
  <c r="C283" i="6"/>
  <c r="E283" i="6"/>
  <c r="E285" i="6" s="1"/>
  <c r="G283" i="6"/>
  <c r="G285" i="6" s="1"/>
  <c r="I283" i="6"/>
  <c r="I285" i="6" s="1"/>
  <c r="K283" i="6"/>
  <c r="K285" i="6" s="1"/>
  <c r="M283" i="6"/>
  <c r="M285" i="6" s="1"/>
  <c r="O283" i="6"/>
  <c r="O285" i="6" s="1"/>
  <c r="Q283" i="6"/>
  <c r="Q285" i="6" s="1"/>
  <c r="S283" i="6"/>
  <c r="S285" i="6" s="1"/>
  <c r="U283" i="6"/>
  <c r="U285" i="6" s="1"/>
  <c r="W283" i="6"/>
  <c r="W285" i="6" s="1"/>
  <c r="Y283" i="6"/>
  <c r="Y285" i="6" s="1"/>
  <c r="AA283" i="6"/>
  <c r="AA285" i="6" s="1"/>
  <c r="AC283" i="6"/>
  <c r="AC285" i="6" s="1"/>
  <c r="AC322" i="6" s="1"/>
  <c r="AC329" i="6" s="1"/>
  <c r="C287" i="6"/>
  <c r="AE287" i="6" s="1"/>
  <c r="C289" i="6"/>
  <c r="C291" i="6"/>
  <c r="AE291" i="6" s="1"/>
  <c r="C293" i="6"/>
  <c r="AE293" i="6" s="1"/>
  <c r="AE233" i="6"/>
  <c r="AE245" i="6"/>
  <c r="AE247" i="6"/>
  <c r="AE249" i="6"/>
  <c r="AE251" i="6"/>
  <c r="AE253" i="6"/>
  <c r="AE255" i="6"/>
  <c r="AE257" i="6"/>
  <c r="AE259" i="6"/>
  <c r="AE261" i="6"/>
  <c r="D262" i="6"/>
  <c r="D263" i="6" s="1"/>
  <c r="F262" i="6"/>
  <c r="F263" i="6" s="1"/>
  <c r="H262" i="6"/>
  <c r="H263" i="6" s="1"/>
  <c r="J262" i="6"/>
  <c r="J263" i="6" s="1"/>
  <c r="L262" i="6"/>
  <c r="L263" i="6" s="1"/>
  <c r="N262" i="6"/>
  <c r="N263" i="6" s="1"/>
  <c r="P262" i="6"/>
  <c r="P263" i="6" s="1"/>
  <c r="R262" i="6"/>
  <c r="R263" i="6" s="1"/>
  <c r="T262" i="6"/>
  <c r="T263" i="6" s="1"/>
  <c r="V262" i="6"/>
  <c r="V263" i="6" s="1"/>
  <c r="X262" i="6"/>
  <c r="X263" i="6" s="1"/>
  <c r="Z262" i="6"/>
  <c r="Z263" i="6" s="1"/>
  <c r="AE315" i="6"/>
  <c r="AE265" i="6"/>
  <c r="D266" i="6"/>
  <c r="F266" i="6"/>
  <c r="H266" i="6"/>
  <c r="J266" i="6"/>
  <c r="L266" i="6"/>
  <c r="N266" i="6"/>
  <c r="P266" i="6"/>
  <c r="R266" i="6"/>
  <c r="T266" i="6"/>
  <c r="V266" i="6"/>
  <c r="X266" i="6"/>
  <c r="Z266" i="6"/>
  <c r="C321" i="6"/>
  <c r="AE317" i="6"/>
  <c r="E322" i="6"/>
  <c r="E329" i="6" s="1"/>
  <c r="G322" i="6"/>
  <c r="G329" i="6" s="1"/>
  <c r="I322" i="6"/>
  <c r="I329" i="6" s="1"/>
  <c r="K322" i="6"/>
  <c r="K329" i="6" s="1"/>
  <c r="M322" i="6"/>
  <c r="M329" i="6" s="1"/>
  <c r="O322" i="6"/>
  <c r="O329" i="6" s="1"/>
  <c r="Q322" i="6"/>
  <c r="Q329" i="6" s="1"/>
  <c r="S322" i="6"/>
  <c r="S329" i="6" s="1"/>
  <c r="U322" i="6"/>
  <c r="U329" i="6" s="1"/>
  <c r="W322" i="6"/>
  <c r="W329" i="6" s="1"/>
  <c r="Y322" i="6"/>
  <c r="Y329" i="6" s="1"/>
  <c r="AA322" i="6"/>
  <c r="AA329" i="6" s="1"/>
  <c r="AE267" i="6"/>
  <c r="AE319" i="6"/>
  <c r="AE269" i="6"/>
  <c r="C271" i="6"/>
  <c r="E271" i="6"/>
  <c r="E272" i="6" s="1"/>
  <c r="G271" i="6"/>
  <c r="G272" i="6" s="1"/>
  <c r="I271" i="6"/>
  <c r="I272" i="6" s="1"/>
  <c r="K271" i="6"/>
  <c r="K272" i="6" s="1"/>
  <c r="M271" i="6"/>
  <c r="M272" i="6" s="1"/>
  <c r="O271" i="6"/>
  <c r="O272" i="6" s="1"/>
  <c r="Q271" i="6"/>
  <c r="Q272" i="6" s="1"/>
  <c r="S271" i="6"/>
  <c r="S272" i="6" s="1"/>
  <c r="U271" i="6"/>
  <c r="U272" i="6" s="1"/>
  <c r="W271" i="6"/>
  <c r="W272" i="6" s="1"/>
  <c r="Y271" i="6"/>
  <c r="Y272" i="6" s="1"/>
  <c r="AA271" i="6"/>
  <c r="AA272" i="6" s="1"/>
  <c r="AC271" i="6"/>
  <c r="AC272" i="6" s="1"/>
  <c r="C325" i="6"/>
  <c r="AE325" i="6" s="1"/>
  <c r="AE323" i="6"/>
  <c r="AE273" i="6"/>
  <c r="C275" i="6"/>
  <c r="E275" i="6"/>
  <c r="G275" i="6"/>
  <c r="I275" i="6"/>
  <c r="K275" i="6"/>
  <c r="M275" i="6"/>
  <c r="O275" i="6"/>
  <c r="Q275" i="6"/>
  <c r="S275" i="6"/>
  <c r="U275" i="6"/>
  <c r="W275" i="6"/>
  <c r="Y275" i="6"/>
  <c r="AA275" i="6"/>
  <c r="AC275" i="6"/>
  <c r="D329" i="6"/>
  <c r="F329" i="6"/>
  <c r="H329" i="6"/>
  <c r="J329" i="6"/>
  <c r="L329" i="6"/>
  <c r="N329" i="6"/>
  <c r="P329" i="6"/>
  <c r="R329" i="6"/>
  <c r="T329" i="6"/>
  <c r="V329" i="6"/>
  <c r="X329" i="6"/>
  <c r="Z329" i="6"/>
  <c r="AE277" i="6"/>
  <c r="D278" i="6"/>
  <c r="F278" i="6"/>
  <c r="H278" i="6"/>
  <c r="J278" i="6"/>
  <c r="L278" i="6"/>
  <c r="N278" i="6"/>
  <c r="P278" i="6"/>
  <c r="R278" i="6"/>
  <c r="T278" i="6"/>
  <c r="V278" i="6"/>
  <c r="X278" i="6"/>
  <c r="Z278" i="6"/>
  <c r="AB313" i="6"/>
  <c r="AB322" i="6" s="1"/>
  <c r="AB329" i="6" s="1"/>
  <c r="AD313" i="6"/>
  <c r="AD322" i="6"/>
  <c r="AD329" i="6"/>
  <c r="AE275" i="6" l="1"/>
  <c r="AE321" i="6"/>
  <c r="C285" i="6"/>
  <c r="AE285" i="6" s="1"/>
  <c r="AE283" i="6"/>
  <c r="AA279" i="6"/>
  <c r="W279" i="6"/>
  <c r="S279" i="6"/>
  <c r="O279" i="6"/>
  <c r="K279" i="6"/>
  <c r="G279" i="6"/>
  <c r="AE278" i="6"/>
  <c r="Z272" i="6"/>
  <c r="V272" i="6"/>
  <c r="R272" i="6"/>
  <c r="N272" i="6"/>
  <c r="J272" i="6"/>
  <c r="F272" i="6"/>
  <c r="AE266" i="6"/>
  <c r="AE178" i="6"/>
  <c r="AE116" i="6"/>
  <c r="Z129" i="6"/>
  <c r="V129" i="6"/>
  <c r="R129" i="6"/>
  <c r="N129" i="6"/>
  <c r="J129" i="6"/>
  <c r="F129" i="6"/>
  <c r="AA122" i="6"/>
  <c r="W122" i="6"/>
  <c r="S122" i="6"/>
  <c r="O122" i="6"/>
  <c r="K122" i="6"/>
  <c r="G122" i="6"/>
  <c r="AE121" i="6"/>
  <c r="AE171" i="6"/>
  <c r="AE85" i="6"/>
  <c r="C135" i="6"/>
  <c r="AE135" i="6" s="1"/>
  <c r="P279" i="6"/>
  <c r="Z279" i="6"/>
  <c r="V279" i="6"/>
  <c r="R279" i="6"/>
  <c r="N279" i="6"/>
  <c r="J279" i="6"/>
  <c r="F279" i="6"/>
  <c r="AE271" i="6"/>
  <c r="C312" i="6"/>
  <c r="AE289" i="6"/>
  <c r="AC279" i="6"/>
  <c r="Y279" i="6"/>
  <c r="U279" i="6"/>
  <c r="Q279" i="6"/>
  <c r="M279" i="6"/>
  <c r="I279" i="6"/>
  <c r="E279" i="6"/>
  <c r="AE328" i="6"/>
  <c r="X272" i="6"/>
  <c r="X279" i="6" s="1"/>
  <c r="T272" i="6"/>
  <c r="T279" i="6" s="1"/>
  <c r="P272" i="6"/>
  <c r="L272" i="6"/>
  <c r="L279" i="6" s="1"/>
  <c r="H272" i="6"/>
  <c r="H279" i="6" s="1"/>
  <c r="D272" i="6"/>
  <c r="D279" i="6" s="1"/>
  <c r="C263" i="6"/>
  <c r="AE263" i="6" s="1"/>
  <c r="AE262" i="6"/>
  <c r="AA129" i="6"/>
  <c r="W129" i="6"/>
  <c r="S129" i="6"/>
  <c r="O129" i="6"/>
  <c r="K129" i="6"/>
  <c r="G129" i="6"/>
  <c r="AE128" i="6"/>
  <c r="AE112" i="6"/>
  <c r="C113" i="6"/>
  <c r="AE113" i="6" s="1"/>
  <c r="C222" i="6"/>
  <c r="X129" i="6"/>
  <c r="T129" i="6"/>
  <c r="P129" i="6"/>
  <c r="L129" i="6"/>
  <c r="H129" i="6"/>
  <c r="D129" i="6"/>
  <c r="AE125" i="6"/>
  <c r="AC122" i="6"/>
  <c r="AC129" i="6" s="1"/>
  <c r="Y122" i="6"/>
  <c r="Y129" i="6" s="1"/>
  <c r="U122" i="6"/>
  <c r="U129" i="6" s="1"/>
  <c r="Q122" i="6"/>
  <c r="Q129" i="6" s="1"/>
  <c r="M122" i="6"/>
  <c r="M129" i="6" s="1"/>
  <c r="I122" i="6"/>
  <c r="I129" i="6" s="1"/>
  <c r="E122" i="6"/>
  <c r="E129" i="6" s="1"/>
  <c r="C162" i="6"/>
  <c r="AE133" i="6"/>
  <c r="C72" i="6"/>
  <c r="AE72" i="6" l="1"/>
  <c r="C79" i="6"/>
  <c r="AE79" i="6" s="1"/>
  <c r="AE222" i="6"/>
  <c r="C229" i="6"/>
  <c r="AE229" i="6" s="1"/>
  <c r="C272" i="6"/>
  <c r="C122" i="6"/>
  <c r="C163" i="6"/>
  <c r="AE162" i="6"/>
  <c r="AE312" i="6"/>
  <c r="C313" i="6"/>
  <c r="AE122" i="6" l="1"/>
  <c r="C129" i="6"/>
  <c r="AE129" i="6" s="1"/>
  <c r="AE313" i="6"/>
  <c r="C322" i="6"/>
  <c r="AE163" i="6"/>
  <c r="C172" i="6"/>
  <c r="AE272" i="6"/>
  <c r="C279" i="6"/>
  <c r="AE279" i="6" s="1"/>
  <c r="AE172" i="6" l="1"/>
  <c r="C179" i="6"/>
  <c r="AE179" i="6" s="1"/>
  <c r="AE322" i="6"/>
  <c r="C329" i="6"/>
  <c r="AE329" i="6" s="1"/>
</calcChain>
</file>

<file path=xl/sharedStrings.xml><?xml version="1.0" encoding="utf-8"?>
<sst xmlns="http://schemas.openxmlformats.org/spreadsheetml/2006/main" count="625" uniqueCount="163">
  <si>
    <t>現状(原則として1990年度)の宮城県における二酸化炭素排出量の算定</t>
    <rPh sb="0" eb="2">
      <t>ゲンジョウ</t>
    </rPh>
    <rPh sb="3" eb="5">
      <t>ゲンソク</t>
    </rPh>
    <rPh sb="12" eb="14">
      <t>ネンド</t>
    </rPh>
    <rPh sb="16" eb="19">
      <t>ミヤギケン</t>
    </rPh>
    <rPh sb="23" eb="26">
      <t>ニサンカ</t>
    </rPh>
    <rPh sb="26" eb="28">
      <t>タンソ</t>
    </rPh>
    <rPh sb="28" eb="30">
      <t>ハイシュツ</t>
    </rPh>
    <rPh sb="30" eb="31">
      <t>リョウ</t>
    </rPh>
    <rPh sb="32" eb="34">
      <t>サンテイ</t>
    </rPh>
    <phoneticPr fontId="18"/>
  </si>
  <si>
    <t>｢宮城県地球温暖化対策地域推進計画｣H7.3の手法</t>
    <rPh sb="23" eb="25">
      <t>シュホウ</t>
    </rPh>
    <phoneticPr fontId="18"/>
  </si>
  <si>
    <t>表3-2-1　二酸化炭素排出係数</t>
    <rPh sb="0" eb="1">
      <t>ヒョウ</t>
    </rPh>
    <rPh sb="7" eb="10">
      <t>ニサンカ</t>
    </rPh>
    <rPh sb="10" eb="12">
      <t>タンソ</t>
    </rPh>
    <rPh sb="12" eb="14">
      <t>ハイシュツ</t>
    </rPh>
    <rPh sb="14" eb="16">
      <t>ケイスウ</t>
    </rPh>
    <phoneticPr fontId="18"/>
  </si>
  <si>
    <t>｢宮城県地球温暖化対策地域推進計画｣H7.3― p48</t>
    <rPh sb="1" eb="4">
      <t>ミヤギケン</t>
    </rPh>
    <rPh sb="4" eb="6">
      <t>チキュウ</t>
    </rPh>
    <rPh sb="6" eb="9">
      <t>オンダンカ</t>
    </rPh>
    <rPh sb="9" eb="11">
      <t>タイサク</t>
    </rPh>
    <rPh sb="11" eb="13">
      <t>チイキ</t>
    </rPh>
    <rPh sb="13" eb="15">
      <t>スイシン</t>
    </rPh>
    <rPh sb="15" eb="17">
      <t>ケイカク</t>
    </rPh>
    <phoneticPr fontId="18"/>
  </si>
  <si>
    <t>原油</t>
    <rPh sb="0" eb="2">
      <t>ゲンユ</t>
    </rPh>
    <phoneticPr fontId="18"/>
  </si>
  <si>
    <t>ガソリン</t>
    <phoneticPr fontId="18"/>
  </si>
  <si>
    <t>ナフサ</t>
    <phoneticPr fontId="18"/>
  </si>
  <si>
    <t>改質精製油</t>
    <rPh sb="0" eb="2">
      <t>カイシツ</t>
    </rPh>
    <rPh sb="2" eb="4">
      <t>セイセイ</t>
    </rPh>
    <rPh sb="4" eb="5">
      <t>ユ</t>
    </rPh>
    <phoneticPr fontId="18"/>
  </si>
  <si>
    <t>灯油</t>
    <rPh sb="0" eb="2">
      <t>トウユ</t>
    </rPh>
    <phoneticPr fontId="18"/>
  </si>
  <si>
    <t>軽油</t>
    <rPh sb="0" eb="2">
      <t>ケイユ</t>
    </rPh>
    <phoneticPr fontId="18"/>
  </si>
  <si>
    <t>A重油</t>
    <rPh sb="1" eb="3">
      <t>ジュウユ</t>
    </rPh>
    <phoneticPr fontId="18"/>
  </si>
  <si>
    <t>B重油</t>
    <rPh sb="1" eb="3">
      <t>ジュウユ</t>
    </rPh>
    <phoneticPr fontId="18"/>
  </si>
  <si>
    <t>C重油</t>
    <rPh sb="1" eb="3">
      <t>ジュウユ</t>
    </rPh>
    <phoneticPr fontId="18"/>
  </si>
  <si>
    <t>ジェット燃料</t>
    <rPh sb="4" eb="6">
      <t>ネンリョウ</t>
    </rPh>
    <phoneticPr fontId="18"/>
  </si>
  <si>
    <t>LPG</t>
    <phoneticPr fontId="18"/>
  </si>
  <si>
    <t>石油系炭化水素ガス</t>
    <rPh sb="0" eb="3">
      <t>セキユケイ</t>
    </rPh>
    <rPh sb="3" eb="5">
      <t>タンカ</t>
    </rPh>
    <rPh sb="5" eb="7">
      <t>スイソ</t>
    </rPh>
    <phoneticPr fontId="18"/>
  </si>
  <si>
    <t>石油コークス</t>
    <rPh sb="0" eb="2">
      <t>セキユ</t>
    </rPh>
    <phoneticPr fontId="18"/>
  </si>
  <si>
    <t>石炭</t>
    <rPh sb="0" eb="2">
      <t>セキタン</t>
    </rPh>
    <phoneticPr fontId="18"/>
  </si>
  <si>
    <t>石炭コークス</t>
    <rPh sb="0" eb="2">
      <t>セキタン</t>
    </rPh>
    <phoneticPr fontId="18"/>
  </si>
  <si>
    <t>コークス炉ガス</t>
    <rPh sb="4" eb="5">
      <t>ロ</t>
    </rPh>
    <phoneticPr fontId="18"/>
  </si>
  <si>
    <t>高炉ガス</t>
    <rPh sb="0" eb="2">
      <t>コウロ</t>
    </rPh>
    <phoneticPr fontId="18"/>
  </si>
  <si>
    <t>転炉ガス</t>
    <rPh sb="0" eb="2">
      <t>テンロ</t>
    </rPh>
    <phoneticPr fontId="18"/>
  </si>
  <si>
    <t>電気炉ガス</t>
    <rPh sb="0" eb="3">
      <t>デンキロ</t>
    </rPh>
    <phoneticPr fontId="18"/>
  </si>
  <si>
    <t>天然ガス</t>
    <rPh sb="0" eb="2">
      <t>テンネン</t>
    </rPh>
    <phoneticPr fontId="18"/>
  </si>
  <si>
    <t>LNG</t>
    <phoneticPr fontId="18"/>
  </si>
  <si>
    <t>都市ガス</t>
    <rPh sb="0" eb="2">
      <t>トシ</t>
    </rPh>
    <phoneticPr fontId="18"/>
  </si>
  <si>
    <t>回収黒液</t>
    <rPh sb="0" eb="2">
      <t>カイシュウ</t>
    </rPh>
    <rPh sb="2" eb="4">
      <t>コクエキ</t>
    </rPh>
    <phoneticPr fontId="18"/>
  </si>
  <si>
    <t>NGL</t>
    <phoneticPr fontId="18"/>
  </si>
  <si>
    <t>練炭豆炭</t>
    <rPh sb="0" eb="2">
      <t>レンタン</t>
    </rPh>
    <rPh sb="2" eb="4">
      <t>マメタン</t>
    </rPh>
    <phoneticPr fontId="18"/>
  </si>
  <si>
    <t>廃棄物※1</t>
    <rPh sb="0" eb="3">
      <t>ハイキブツ</t>
    </rPh>
    <phoneticPr fontId="18"/>
  </si>
  <si>
    <t>購入電力</t>
    <rPh sb="0" eb="2">
      <t>コウニュウ</t>
    </rPh>
    <rPh sb="2" eb="4">
      <t>デンリョク</t>
    </rPh>
    <phoneticPr fontId="18"/>
  </si>
  <si>
    <t>石灰石※2</t>
    <rPh sb="0" eb="2">
      <t>セッカイ</t>
    </rPh>
    <rPh sb="2" eb="3">
      <t>セキ</t>
    </rPh>
    <phoneticPr fontId="18"/>
  </si>
  <si>
    <t>単位</t>
    <rPh sb="0" eb="2">
      <t>タンイ</t>
    </rPh>
    <phoneticPr fontId="18"/>
  </si>
  <si>
    <t>燃料単位</t>
    <rPh sb="0" eb="2">
      <t>ネンリョウ</t>
    </rPh>
    <rPh sb="2" eb="4">
      <t>タンイ</t>
    </rPh>
    <phoneticPr fontId="18"/>
  </si>
  <si>
    <t>ℓ</t>
    <phoneticPr fontId="18"/>
  </si>
  <si>
    <t>m3</t>
    <phoneticPr fontId="18"/>
  </si>
  <si>
    <t>kg</t>
    <phoneticPr fontId="18"/>
  </si>
  <si>
    <t>kWh</t>
    <phoneticPr fontId="18"/>
  </si>
  <si>
    <t>発熱量当りCO2排出原単位</t>
    <rPh sb="0" eb="2">
      <t>ハツネツ</t>
    </rPh>
    <rPh sb="2" eb="3">
      <t>リョウ</t>
    </rPh>
    <rPh sb="3" eb="4">
      <t>ア</t>
    </rPh>
    <rPh sb="8" eb="10">
      <t>ハイシュツ</t>
    </rPh>
    <rPh sb="10" eb="13">
      <t>ゲンタンイ</t>
    </rPh>
    <phoneticPr fontId="18"/>
  </si>
  <si>
    <t>別方式で推計</t>
    <rPh sb="0" eb="1">
      <t>ベツ</t>
    </rPh>
    <rPh sb="1" eb="3">
      <t>ホウシキ</t>
    </rPh>
    <rPh sb="4" eb="6">
      <t>スイケイ</t>
    </rPh>
    <phoneticPr fontId="18"/>
  </si>
  <si>
    <t>kg-C/10^4kcal</t>
    <phoneticPr fontId="18"/>
  </si>
  <si>
    <t>平均発熱量</t>
    <rPh sb="0" eb="2">
      <t>ヘイキン</t>
    </rPh>
    <rPh sb="2" eb="4">
      <t>ハツネツ</t>
    </rPh>
    <rPh sb="4" eb="5">
      <t>リョウ</t>
    </rPh>
    <phoneticPr fontId="18"/>
  </si>
  <si>
    <t>kcal/燃料単位</t>
    <rPh sb="5" eb="7">
      <t>ネンリョウ</t>
    </rPh>
    <rPh sb="7" eb="9">
      <t>タンイ</t>
    </rPh>
    <phoneticPr fontId="18"/>
  </si>
  <si>
    <t>固有単位当りCO2排出原単位</t>
    <rPh sb="0" eb="2">
      <t>コユウ</t>
    </rPh>
    <rPh sb="2" eb="4">
      <t>タンイ</t>
    </rPh>
    <rPh sb="4" eb="5">
      <t>ア</t>
    </rPh>
    <rPh sb="9" eb="11">
      <t>ハイシュツ</t>
    </rPh>
    <rPh sb="11" eb="14">
      <t>ゲンタンイ</t>
    </rPh>
    <phoneticPr fontId="18"/>
  </si>
  <si>
    <t>kg-C/燃料単位</t>
    <rPh sb="5" eb="7">
      <t>ネンリョウ</t>
    </rPh>
    <rPh sb="7" eb="9">
      <t>タンイ</t>
    </rPh>
    <phoneticPr fontId="18"/>
  </si>
  <si>
    <t>表3-4-8　一般廃棄物の二酸化炭素排出量</t>
    <rPh sb="0" eb="1">
      <t>ヒョウ</t>
    </rPh>
    <rPh sb="7" eb="9">
      <t>イッパン</t>
    </rPh>
    <rPh sb="9" eb="12">
      <t>ハイキブツ</t>
    </rPh>
    <rPh sb="13" eb="16">
      <t>ニサンカ</t>
    </rPh>
    <rPh sb="16" eb="18">
      <t>タンソ</t>
    </rPh>
    <rPh sb="18" eb="20">
      <t>ハイシュツ</t>
    </rPh>
    <rPh sb="20" eb="21">
      <t>リョウ</t>
    </rPh>
    <phoneticPr fontId="18"/>
  </si>
  <si>
    <t>p70</t>
    <phoneticPr fontId="18"/>
  </si>
  <si>
    <t>廃棄物全体の平均排出原単位を逆算</t>
    <rPh sb="0" eb="3">
      <t>ハイキブツ</t>
    </rPh>
    <rPh sb="3" eb="5">
      <t>ゼンタイ</t>
    </rPh>
    <rPh sb="6" eb="8">
      <t>ヘイキン</t>
    </rPh>
    <rPh sb="8" eb="10">
      <t>ハイシュツ</t>
    </rPh>
    <rPh sb="10" eb="13">
      <t>ゲンタンイ</t>
    </rPh>
    <rPh sb="14" eb="16">
      <t>ギャクサン</t>
    </rPh>
    <phoneticPr fontId="18"/>
  </si>
  <si>
    <t>(全国)</t>
  </si>
  <si>
    <t>項目</t>
    <rPh sb="0" eb="2">
      <t>コウモク</t>
    </rPh>
    <phoneticPr fontId="18"/>
  </si>
  <si>
    <t>宮城県</t>
    <rPh sb="0" eb="3">
      <t>ミヤギケン</t>
    </rPh>
    <phoneticPr fontId="18"/>
  </si>
  <si>
    <t>全国</t>
    <rPh sb="0" eb="2">
      <t>ゼンコク</t>
    </rPh>
    <phoneticPr fontId="18"/>
  </si>
  <si>
    <t>一般廃棄物</t>
    <rPh sb="0" eb="2">
      <t>イッパン</t>
    </rPh>
    <rPh sb="2" eb="5">
      <t>ハイキブツ</t>
    </rPh>
    <phoneticPr fontId="18"/>
  </si>
  <si>
    <t>産業廃棄物</t>
    <rPh sb="0" eb="2">
      <t>サンギョウ</t>
    </rPh>
    <rPh sb="2" eb="5">
      <t>ハイキブツ</t>
    </rPh>
    <phoneticPr fontId="18"/>
  </si>
  <si>
    <t>廃棄物</t>
    <rPh sb="0" eb="3">
      <t>ハイキブツ</t>
    </rPh>
    <phoneticPr fontId="18"/>
  </si>
  <si>
    <t>焼却処理量(t/年)</t>
    <rPh sb="0" eb="2">
      <t>ショウキャク</t>
    </rPh>
    <rPh sb="2" eb="4">
      <t>ショリ</t>
    </rPh>
    <rPh sb="4" eb="5">
      <t>リョウ</t>
    </rPh>
    <rPh sb="8" eb="9">
      <t>ネン</t>
    </rPh>
    <phoneticPr fontId="18"/>
  </si>
  <si>
    <t>二酸化炭素排出量(t-C/年)</t>
    <rPh sb="0" eb="3">
      <t>ニサンカ</t>
    </rPh>
    <rPh sb="3" eb="5">
      <t>タンソ</t>
    </rPh>
    <rPh sb="5" eb="7">
      <t>ハイシュツ</t>
    </rPh>
    <rPh sb="7" eb="8">
      <t>リョウ</t>
    </rPh>
    <rPh sb="13" eb="14">
      <t>ネン</t>
    </rPh>
    <phoneticPr fontId="18"/>
  </si>
  <si>
    <t>表3-4-9　産業廃棄物の二酸化炭素排出量</t>
    <rPh sb="0" eb="1">
      <t>ヒョウ</t>
    </rPh>
    <rPh sb="7" eb="9">
      <t>サンギョウ</t>
    </rPh>
    <rPh sb="9" eb="12">
      <t>ハイキブツ</t>
    </rPh>
    <rPh sb="13" eb="16">
      <t>ニサンカ</t>
    </rPh>
    <rPh sb="16" eb="18">
      <t>タンソ</t>
    </rPh>
    <rPh sb="18" eb="20">
      <t>ハイシュツ</t>
    </rPh>
    <rPh sb="20" eb="21">
      <t>リョウ</t>
    </rPh>
    <phoneticPr fontId="18"/>
  </si>
  <si>
    <t>p72</t>
    <phoneticPr fontId="18"/>
  </si>
  <si>
    <t>宮城県1989年度</t>
    <rPh sb="0" eb="3">
      <t>ミヤギケン</t>
    </rPh>
    <rPh sb="7" eb="9">
      <t>ネンド</t>
    </rPh>
    <phoneticPr fontId="18"/>
  </si>
  <si>
    <t>全国1990年度</t>
    <rPh sb="0" eb="2">
      <t>ゼンコク</t>
    </rPh>
    <rPh sb="6" eb="8">
      <t>ネンド</t>
    </rPh>
    <phoneticPr fontId="18"/>
  </si>
  <si>
    <t>算定方法</t>
    <rPh sb="0" eb="2">
      <t>サンテイ</t>
    </rPh>
    <rPh sb="2" eb="4">
      <t>ホウホウ</t>
    </rPh>
    <phoneticPr fontId="18"/>
  </si>
  <si>
    <t>(ア)</t>
    <phoneticPr fontId="18"/>
  </si>
  <si>
    <t>(イ)</t>
    <phoneticPr fontId="18"/>
  </si>
  <si>
    <t>(ウ)</t>
    <phoneticPr fontId="18"/>
  </si>
  <si>
    <t>(エ)委託処理焼却量</t>
    <rPh sb="3" eb="5">
      <t>イタク</t>
    </rPh>
    <rPh sb="5" eb="7">
      <t>ショリ</t>
    </rPh>
    <rPh sb="7" eb="9">
      <t>ショウキャク</t>
    </rPh>
    <rPh sb="9" eb="10">
      <t>リョウ</t>
    </rPh>
    <phoneticPr fontId="18"/>
  </si>
  <si>
    <t>(ウ)+(エ)</t>
    <phoneticPr fontId="18"/>
  </si>
  <si>
    <t>1. 部門別･産業分類などの区分別に消費エネルギーを統計データから収集</t>
    <rPh sb="14" eb="16">
      <t>クブン</t>
    </rPh>
    <rPh sb="16" eb="17">
      <t>ベツ</t>
    </rPh>
    <rPh sb="18" eb="20">
      <t>ショウヒ</t>
    </rPh>
    <rPh sb="26" eb="28">
      <t>トウケイ</t>
    </rPh>
    <rPh sb="33" eb="35">
      <t>シュウシュウ</t>
    </rPh>
    <phoneticPr fontId="18"/>
  </si>
  <si>
    <t>排出量</t>
    <rPh sb="0" eb="2">
      <t>ハイシュツ</t>
    </rPh>
    <rPh sb="2" eb="3">
      <t>リョウ</t>
    </rPh>
    <phoneticPr fontId="18"/>
  </si>
  <si>
    <t>自己中間処理</t>
    <rPh sb="0" eb="2">
      <t>ジコ</t>
    </rPh>
    <rPh sb="2" eb="4">
      <t>チュウカン</t>
    </rPh>
    <rPh sb="4" eb="6">
      <t>ショリ</t>
    </rPh>
    <phoneticPr fontId="18"/>
  </si>
  <si>
    <t>(イ)の焼却量</t>
    <rPh sb="4" eb="6">
      <t>ショウキャク</t>
    </rPh>
    <rPh sb="6" eb="7">
      <t>リョウ</t>
    </rPh>
    <phoneticPr fontId="18"/>
  </si>
  <si>
    <t>自治体処理</t>
    <rPh sb="0" eb="3">
      <t>ジチタイ</t>
    </rPh>
    <rPh sb="3" eb="5">
      <t>ショリ</t>
    </rPh>
    <phoneticPr fontId="18"/>
  </si>
  <si>
    <t>業者中間処理ｂ</t>
    <rPh sb="0" eb="2">
      <t>ギョウシャ</t>
    </rPh>
    <rPh sb="2" eb="4">
      <t>チュウカン</t>
    </rPh>
    <rPh sb="4" eb="6">
      <t>ショリ</t>
    </rPh>
    <phoneticPr fontId="18"/>
  </si>
  <si>
    <t>県焼却量</t>
    <rPh sb="0" eb="1">
      <t>ケン</t>
    </rPh>
    <rPh sb="1" eb="3">
      <t>ショウキャク</t>
    </rPh>
    <rPh sb="3" eb="4">
      <t>リョウ</t>
    </rPh>
    <phoneticPr fontId="18"/>
  </si>
  <si>
    <t>二酸化炭素排出量</t>
    <rPh sb="0" eb="3">
      <t>ニサンカ</t>
    </rPh>
    <rPh sb="3" eb="5">
      <t>タンソ</t>
    </rPh>
    <rPh sb="5" eb="7">
      <t>ハイシュツ</t>
    </rPh>
    <rPh sb="7" eb="8">
      <t>リョウ</t>
    </rPh>
    <phoneticPr fontId="18"/>
  </si>
  <si>
    <t>焼却量</t>
    <rPh sb="0" eb="2">
      <t>ショウキャク</t>
    </rPh>
    <rPh sb="2" eb="3">
      <t>リョウ</t>
    </rPh>
    <phoneticPr fontId="18"/>
  </si>
  <si>
    <t>2. 消費エネルギーＸ発熱量当りCO2排出原単位から燃焼に伴うCO2排量を (t-C/年)単位で求める
3. 44/12を掛けて (t-CO2/年)単位の排出量を求める</t>
    <rPh sb="3" eb="5">
      <t>ショウヒ</t>
    </rPh>
    <rPh sb="11" eb="13">
      <t>ハツネツ</t>
    </rPh>
    <rPh sb="13" eb="14">
      <t>リョウ</t>
    </rPh>
    <rPh sb="14" eb="15">
      <t>アタ</t>
    </rPh>
    <rPh sb="19" eb="21">
      <t>ハイシュツ</t>
    </rPh>
    <rPh sb="21" eb="24">
      <t>ゲンタンイ</t>
    </rPh>
    <rPh sb="26" eb="28">
      <t>ネンショウ</t>
    </rPh>
    <rPh sb="29" eb="30">
      <t>トモナ</t>
    </rPh>
    <rPh sb="34" eb="35">
      <t>ハイ</t>
    </rPh>
    <rPh sb="35" eb="36">
      <t>リョウ</t>
    </rPh>
    <rPh sb="45" eb="47">
      <t>タンイ</t>
    </rPh>
    <rPh sb="48" eb="49">
      <t>モト</t>
    </rPh>
    <rPh sb="61" eb="62">
      <t>カ</t>
    </rPh>
    <rPh sb="77" eb="79">
      <t>ハイシュツ</t>
    </rPh>
    <rPh sb="79" eb="80">
      <t>リョウ</t>
    </rPh>
    <rPh sb="81" eb="82">
      <t>モト</t>
    </rPh>
    <phoneticPr fontId="18"/>
  </si>
  <si>
    <t>t/年</t>
    <rPh sb="2" eb="3">
      <t>ネン</t>
    </rPh>
    <phoneticPr fontId="18"/>
  </si>
  <si>
    <t>t-C/年</t>
    <rPh sb="4" eb="5">
      <t>ネン</t>
    </rPh>
    <phoneticPr fontId="18"/>
  </si>
  <si>
    <t>千t/年</t>
    <rPh sb="0" eb="1">
      <t>セン</t>
    </rPh>
    <rPh sb="3" eb="4">
      <t>ネン</t>
    </rPh>
    <phoneticPr fontId="18"/>
  </si>
  <si>
    <t>千t-C/年</t>
    <rPh sb="0" eb="1">
      <t>セン</t>
    </rPh>
    <rPh sb="5" eb="6">
      <t>ネン</t>
    </rPh>
    <phoneticPr fontId="18"/>
  </si>
  <si>
    <t>汚泥</t>
    <rPh sb="0" eb="2">
      <t>オデイ</t>
    </rPh>
    <phoneticPr fontId="18"/>
  </si>
  <si>
    <t>1-1</t>
    <phoneticPr fontId="18"/>
  </si>
  <si>
    <t>宮城県消費エネルギーの部門別･燃料別内訳(単位：10^6kcal/年)</t>
    <rPh sb="0" eb="3">
      <t>ミヤギケン</t>
    </rPh>
    <rPh sb="3" eb="5">
      <t>ショウヒ</t>
    </rPh>
    <rPh sb="11" eb="13">
      <t>ブモン</t>
    </rPh>
    <rPh sb="13" eb="14">
      <t>ベツ</t>
    </rPh>
    <rPh sb="15" eb="17">
      <t>ネンリョウ</t>
    </rPh>
    <rPh sb="17" eb="18">
      <t>ベツ</t>
    </rPh>
    <rPh sb="18" eb="20">
      <t>ウチワケ</t>
    </rPh>
    <rPh sb="21" eb="23">
      <t>タンイ</t>
    </rPh>
    <rPh sb="33" eb="34">
      <t>ネン</t>
    </rPh>
    <phoneticPr fontId="18"/>
  </si>
  <si>
    <t>廃油</t>
    <rPh sb="0" eb="2">
      <t>ハイユ</t>
    </rPh>
    <phoneticPr fontId="18"/>
  </si>
  <si>
    <t>1-2</t>
  </si>
  <si>
    <t>宮城県二酸化炭素排出量の部門別･燃料別内訳(単位：t-C/年)</t>
    <rPh sb="0" eb="3">
      <t>ミヤギケン</t>
    </rPh>
    <rPh sb="3" eb="6">
      <t>ニサンカ</t>
    </rPh>
    <rPh sb="6" eb="8">
      <t>タンソ</t>
    </rPh>
    <rPh sb="8" eb="10">
      <t>ハイシュツ</t>
    </rPh>
    <rPh sb="10" eb="11">
      <t>リョウ</t>
    </rPh>
    <rPh sb="12" eb="14">
      <t>ブモン</t>
    </rPh>
    <rPh sb="14" eb="15">
      <t>ベツ</t>
    </rPh>
    <rPh sb="16" eb="18">
      <t>ネンリョウ</t>
    </rPh>
    <rPh sb="18" eb="19">
      <t>ベツ</t>
    </rPh>
    <rPh sb="19" eb="21">
      <t>ウチワケ</t>
    </rPh>
    <rPh sb="22" eb="24">
      <t>タンイ</t>
    </rPh>
    <rPh sb="29" eb="30">
      <t>ネン</t>
    </rPh>
    <phoneticPr fontId="18"/>
  </si>
  <si>
    <t>廃プラ</t>
    <rPh sb="0" eb="1">
      <t>ハイ</t>
    </rPh>
    <phoneticPr fontId="18"/>
  </si>
  <si>
    <t>1-3</t>
  </si>
  <si>
    <t>宮城県二酸化炭素排出量の部門別･燃料別内訳(単位：t-CO2/年)</t>
    <rPh sb="0" eb="3">
      <t>ミヤギケン</t>
    </rPh>
    <rPh sb="3" eb="6">
      <t>ニサンカ</t>
    </rPh>
    <rPh sb="6" eb="8">
      <t>タンソ</t>
    </rPh>
    <rPh sb="8" eb="10">
      <t>ハイシュツ</t>
    </rPh>
    <rPh sb="10" eb="11">
      <t>リョウ</t>
    </rPh>
    <rPh sb="12" eb="14">
      <t>ブモン</t>
    </rPh>
    <rPh sb="14" eb="15">
      <t>ベツ</t>
    </rPh>
    <rPh sb="16" eb="18">
      <t>ネンリョウ</t>
    </rPh>
    <rPh sb="18" eb="19">
      <t>ベツ</t>
    </rPh>
    <rPh sb="19" eb="21">
      <t>ウチワケ</t>
    </rPh>
    <rPh sb="22" eb="24">
      <t>タンイ</t>
    </rPh>
    <rPh sb="31" eb="32">
      <t>ネン</t>
    </rPh>
    <phoneticPr fontId="18"/>
  </si>
  <si>
    <t>紙くず</t>
    <rPh sb="0" eb="1">
      <t>カミ</t>
    </rPh>
    <phoneticPr fontId="18"/>
  </si>
  <si>
    <t>2-1</t>
    <phoneticPr fontId="18"/>
  </si>
  <si>
    <t>全国消費エネルギーの部門別･燃料別内訳(単位：10^9　kcal/年)</t>
    <rPh sb="0" eb="2">
      <t>ゼンコク</t>
    </rPh>
    <rPh sb="2" eb="4">
      <t>ショウヒ</t>
    </rPh>
    <rPh sb="10" eb="12">
      <t>ブモン</t>
    </rPh>
    <rPh sb="12" eb="13">
      <t>ベツ</t>
    </rPh>
    <rPh sb="14" eb="16">
      <t>ネンリョウ</t>
    </rPh>
    <rPh sb="16" eb="17">
      <t>ベツ</t>
    </rPh>
    <rPh sb="17" eb="19">
      <t>ウチワケ</t>
    </rPh>
    <rPh sb="20" eb="22">
      <t>タンイ</t>
    </rPh>
    <rPh sb="33" eb="34">
      <t>ネン</t>
    </rPh>
    <phoneticPr fontId="18"/>
  </si>
  <si>
    <t>木くず</t>
    <rPh sb="0" eb="1">
      <t>キ</t>
    </rPh>
    <phoneticPr fontId="18"/>
  </si>
  <si>
    <t>2-2</t>
  </si>
  <si>
    <t>全国二酸化炭素排出量の部門別･燃料別内訳(単位：千t-C/年)</t>
    <rPh sb="0" eb="2">
      <t>ゼンコク</t>
    </rPh>
    <rPh sb="2" eb="5">
      <t>ニサンカ</t>
    </rPh>
    <rPh sb="5" eb="7">
      <t>タンソ</t>
    </rPh>
    <rPh sb="7" eb="9">
      <t>ハイシュツ</t>
    </rPh>
    <rPh sb="9" eb="10">
      <t>リョウ</t>
    </rPh>
    <rPh sb="11" eb="13">
      <t>ブモン</t>
    </rPh>
    <rPh sb="13" eb="14">
      <t>ベツ</t>
    </rPh>
    <rPh sb="15" eb="17">
      <t>ネンリョウ</t>
    </rPh>
    <rPh sb="17" eb="18">
      <t>ベツ</t>
    </rPh>
    <rPh sb="18" eb="20">
      <t>ウチワケ</t>
    </rPh>
    <rPh sb="21" eb="23">
      <t>タンイ</t>
    </rPh>
    <rPh sb="24" eb="25">
      <t>セン</t>
    </rPh>
    <rPh sb="29" eb="30">
      <t>ネン</t>
    </rPh>
    <phoneticPr fontId="18"/>
  </si>
  <si>
    <t>繊維くず</t>
    <rPh sb="0" eb="2">
      <t>センイ</t>
    </rPh>
    <phoneticPr fontId="18"/>
  </si>
  <si>
    <t>2-3</t>
  </si>
  <si>
    <t>全国二酸化炭素排出量の部門別･燃料別内訳(単位：千t-CO2/年)</t>
    <rPh sb="0" eb="2">
      <t>ゼンコク</t>
    </rPh>
    <rPh sb="2" eb="5">
      <t>ニサンカ</t>
    </rPh>
    <rPh sb="5" eb="7">
      <t>タンソ</t>
    </rPh>
    <rPh sb="7" eb="9">
      <t>ハイシュツ</t>
    </rPh>
    <rPh sb="9" eb="10">
      <t>リョウ</t>
    </rPh>
    <rPh sb="11" eb="13">
      <t>ブモン</t>
    </rPh>
    <rPh sb="13" eb="14">
      <t>ベツ</t>
    </rPh>
    <rPh sb="15" eb="17">
      <t>ネンリョウ</t>
    </rPh>
    <rPh sb="17" eb="18">
      <t>ベツ</t>
    </rPh>
    <rPh sb="18" eb="20">
      <t>ウチワケ</t>
    </rPh>
    <rPh sb="21" eb="23">
      <t>タンイ</t>
    </rPh>
    <rPh sb="24" eb="25">
      <t>セン</t>
    </rPh>
    <rPh sb="31" eb="32">
      <t>ネン</t>
    </rPh>
    <phoneticPr fontId="18"/>
  </si>
  <si>
    <t>動植物性残渣</t>
    <rPh sb="0" eb="3">
      <t>ドウショクブツ</t>
    </rPh>
    <rPh sb="3" eb="4">
      <t>セイ</t>
    </rPh>
    <rPh sb="4" eb="6">
      <t>ザンサ</t>
    </rPh>
    <phoneticPr fontId="18"/>
  </si>
  <si>
    <t>ゴムくず</t>
    <phoneticPr fontId="18"/>
  </si>
  <si>
    <t>合計</t>
    <rPh sb="0" eb="2">
      <t>ゴウケイ</t>
    </rPh>
    <phoneticPr fontId="18"/>
  </si>
  <si>
    <t>１-1　宮城県消費エネルギーの部門別･燃料別内訳(単位：10^6kcal/年)</t>
    <rPh sb="4" eb="7">
      <t>ミヤギケン</t>
    </rPh>
    <rPh sb="7" eb="9">
      <t>ショウヒ</t>
    </rPh>
    <rPh sb="15" eb="17">
      <t>ブモン</t>
    </rPh>
    <rPh sb="17" eb="18">
      <t>ベツ</t>
    </rPh>
    <rPh sb="19" eb="21">
      <t>ネンリョウ</t>
    </rPh>
    <rPh sb="21" eb="22">
      <t>ベツ</t>
    </rPh>
    <rPh sb="22" eb="24">
      <t>ウチワケ</t>
    </rPh>
    <rPh sb="25" eb="27">
      <t>タンイ</t>
    </rPh>
    <rPh sb="37" eb="38">
      <t>ネン</t>
    </rPh>
    <phoneticPr fontId="18"/>
  </si>
  <si>
    <t>｢宮城県地球温暖化対策地域推進計画｣H7.3― p168</t>
    <rPh sb="1" eb="4">
      <t>ミヤギケン</t>
    </rPh>
    <rPh sb="4" eb="6">
      <t>チキュウ</t>
    </rPh>
    <rPh sb="6" eb="9">
      <t>オンダンカ</t>
    </rPh>
    <rPh sb="9" eb="11">
      <t>タイサク</t>
    </rPh>
    <rPh sb="11" eb="13">
      <t>チイキ</t>
    </rPh>
    <rPh sb="13" eb="15">
      <t>スイシン</t>
    </rPh>
    <rPh sb="15" eb="17">
      <t>ケイカク</t>
    </rPh>
    <phoneticPr fontId="18"/>
  </si>
  <si>
    <t>※1：廃棄物は上記の表3-4-8､表3-4-9参照</t>
    <rPh sb="3" eb="6">
      <t>ハイキブツ</t>
    </rPh>
    <rPh sb="7" eb="9">
      <t>ジョウキ</t>
    </rPh>
    <rPh sb="10" eb="11">
      <t>ヒョウ</t>
    </rPh>
    <rPh sb="17" eb="18">
      <t>ヒョウ</t>
    </rPh>
    <rPh sb="23" eb="25">
      <t>サンショウ</t>
    </rPh>
    <phoneticPr fontId="18"/>
  </si>
  <si>
    <t>※2：石灰岩は燃焼に伴うものでなく直接揮散､本県該当なし</t>
    <rPh sb="3" eb="6">
      <t>セッカイガン</t>
    </rPh>
    <rPh sb="7" eb="9">
      <t>ネンショウ</t>
    </rPh>
    <rPh sb="10" eb="11">
      <t>トモナ</t>
    </rPh>
    <rPh sb="17" eb="19">
      <t>チョクセツ</t>
    </rPh>
    <rPh sb="19" eb="21">
      <t>キサン</t>
    </rPh>
    <rPh sb="22" eb="24">
      <t>ホンケン</t>
    </rPh>
    <rPh sb="24" eb="26">
      <t>ガイトウ</t>
    </rPh>
    <phoneticPr fontId="18"/>
  </si>
  <si>
    <t>燃料種別
部門別･産業分類など</t>
    <rPh sb="5" eb="7">
      <t>ブモン</t>
    </rPh>
    <rPh sb="7" eb="8">
      <t>ベツ</t>
    </rPh>
    <rPh sb="9" eb="11">
      <t>サンギョウ</t>
    </rPh>
    <rPh sb="11" eb="13">
      <t>ブンルイ</t>
    </rPh>
    <phoneticPr fontId="18"/>
  </si>
  <si>
    <t>電気事業</t>
    <rPh sb="0" eb="2">
      <t>デンキ</t>
    </rPh>
    <rPh sb="2" eb="4">
      <t>ジギョウ</t>
    </rPh>
    <phoneticPr fontId="18"/>
  </si>
  <si>
    <t>ガス事業</t>
    <rPh sb="2" eb="4">
      <t>ジギョウ</t>
    </rPh>
    <phoneticPr fontId="18"/>
  </si>
  <si>
    <t>転換部門　計</t>
    <rPh sb="0" eb="2">
      <t>テンカン</t>
    </rPh>
    <rPh sb="2" eb="4">
      <t>ブモン</t>
    </rPh>
    <rPh sb="5" eb="6">
      <t>ケイ</t>
    </rPh>
    <phoneticPr fontId="18"/>
  </si>
  <si>
    <t>農林水産業</t>
    <phoneticPr fontId="18"/>
  </si>
  <si>
    <t>鉱業</t>
    <phoneticPr fontId="18"/>
  </si>
  <si>
    <t>建設業</t>
    <phoneticPr fontId="18"/>
  </si>
  <si>
    <t>食料品</t>
    <rPh sb="0" eb="3">
      <t>ショクリョウヒン</t>
    </rPh>
    <phoneticPr fontId="18"/>
  </si>
  <si>
    <t>飲料･飼料･たばこ</t>
    <rPh sb="3" eb="5">
      <t>シリョウ</t>
    </rPh>
    <phoneticPr fontId="18"/>
  </si>
  <si>
    <t>繊維工業</t>
  </si>
  <si>
    <t>衣類･その他</t>
    <rPh sb="0" eb="2">
      <t>イルイ</t>
    </rPh>
    <rPh sb="5" eb="6">
      <t>タ</t>
    </rPh>
    <phoneticPr fontId="18"/>
  </si>
  <si>
    <t>木材･木製品</t>
    <rPh sb="0" eb="2">
      <t>モクザイ</t>
    </rPh>
    <rPh sb="3" eb="6">
      <t>モクセイヒン</t>
    </rPh>
    <phoneticPr fontId="18"/>
  </si>
  <si>
    <t>家具･装備品</t>
    <rPh sb="0" eb="2">
      <t>カグ</t>
    </rPh>
    <rPh sb="3" eb="6">
      <t>ソウビヒン</t>
    </rPh>
    <phoneticPr fontId="18"/>
  </si>
  <si>
    <t>パルプ･紙･加工品</t>
    <phoneticPr fontId="18"/>
  </si>
  <si>
    <t>出版･印刷等</t>
    <rPh sb="0" eb="2">
      <t>シュッパン</t>
    </rPh>
    <rPh sb="3" eb="5">
      <t>インサツ</t>
    </rPh>
    <rPh sb="5" eb="6">
      <t>トウ</t>
    </rPh>
    <phoneticPr fontId="17"/>
  </si>
  <si>
    <t>化学工業</t>
    <rPh sb="0" eb="2">
      <t>カガク</t>
    </rPh>
    <rPh sb="2" eb="4">
      <t>コウギョウ</t>
    </rPh>
    <phoneticPr fontId="17"/>
  </si>
  <si>
    <t>石油石炭製品</t>
    <rPh sb="0" eb="2">
      <t>セキユ</t>
    </rPh>
    <rPh sb="2" eb="4">
      <t>セキタン</t>
    </rPh>
    <rPh sb="4" eb="6">
      <t>セイヒン</t>
    </rPh>
    <phoneticPr fontId="17"/>
  </si>
  <si>
    <t>プラスチック製品</t>
    <rPh sb="6" eb="8">
      <t>セイヒン</t>
    </rPh>
    <phoneticPr fontId="17"/>
  </si>
  <si>
    <t>ゴム製品</t>
    <rPh sb="2" eb="4">
      <t>セイヒン</t>
    </rPh>
    <phoneticPr fontId="17"/>
  </si>
  <si>
    <t>なめし皮･同製品</t>
    <rPh sb="3" eb="4">
      <t>カワ</t>
    </rPh>
    <rPh sb="5" eb="8">
      <t>ドウセイヒン</t>
    </rPh>
    <phoneticPr fontId="18"/>
  </si>
  <si>
    <t>窯業･土石製品</t>
    <rPh sb="0" eb="2">
      <t>ヨウギョウ</t>
    </rPh>
    <rPh sb="3" eb="5">
      <t>ドセキ</t>
    </rPh>
    <rPh sb="5" eb="7">
      <t>セイヒン</t>
    </rPh>
    <phoneticPr fontId="17"/>
  </si>
  <si>
    <t>鉄鋼業</t>
    <rPh sb="0" eb="2">
      <t>テッコウ</t>
    </rPh>
    <rPh sb="2" eb="3">
      <t>ギョウ</t>
    </rPh>
    <phoneticPr fontId="18"/>
  </si>
  <si>
    <t>非鉄金属</t>
    <rPh sb="0" eb="2">
      <t>ヒテツ</t>
    </rPh>
    <rPh sb="2" eb="4">
      <t>キンゾク</t>
    </rPh>
    <phoneticPr fontId="18"/>
  </si>
  <si>
    <t>金属製品</t>
    <rPh sb="0" eb="2">
      <t>キンゾク</t>
    </rPh>
    <rPh sb="2" eb="4">
      <t>セイヒン</t>
    </rPh>
    <phoneticPr fontId="18"/>
  </si>
  <si>
    <t>一般機械器具</t>
    <rPh sb="0" eb="2">
      <t>イッパン</t>
    </rPh>
    <rPh sb="2" eb="4">
      <t>キカイ</t>
    </rPh>
    <rPh sb="4" eb="6">
      <t>キグ</t>
    </rPh>
    <phoneticPr fontId="17"/>
  </si>
  <si>
    <t>電気機械器具</t>
    <rPh sb="0" eb="2">
      <t>デンキ</t>
    </rPh>
    <rPh sb="2" eb="4">
      <t>キカイ</t>
    </rPh>
    <rPh sb="4" eb="6">
      <t>キグ</t>
    </rPh>
    <phoneticPr fontId="17"/>
  </si>
  <si>
    <t>輸送用機械器具</t>
    <rPh sb="0" eb="3">
      <t>ユソウヨウ</t>
    </rPh>
    <rPh sb="3" eb="5">
      <t>キカイ</t>
    </rPh>
    <rPh sb="5" eb="7">
      <t>キグ</t>
    </rPh>
    <phoneticPr fontId="17"/>
  </si>
  <si>
    <t>精密機械器具</t>
    <rPh sb="0" eb="2">
      <t>セイミツ</t>
    </rPh>
    <rPh sb="2" eb="4">
      <t>キカイ</t>
    </rPh>
    <rPh sb="4" eb="6">
      <t>キグ</t>
    </rPh>
    <phoneticPr fontId="17"/>
  </si>
  <si>
    <t>武器</t>
    <rPh sb="0" eb="2">
      <t>ブキ</t>
    </rPh>
    <phoneticPr fontId="18"/>
  </si>
  <si>
    <t>その他の製造業</t>
  </si>
  <si>
    <t>製造業　小計</t>
    <rPh sb="0" eb="3">
      <t>セイゾウギョウ</t>
    </rPh>
    <rPh sb="4" eb="6">
      <t>ショウケイ</t>
    </rPh>
    <phoneticPr fontId="18"/>
  </si>
  <si>
    <t>産業部門　計</t>
    <rPh sb="0" eb="2">
      <t>サンギョウ</t>
    </rPh>
    <rPh sb="2" eb="4">
      <t>ブモン</t>
    </rPh>
    <rPh sb="5" eb="6">
      <t>ケイ</t>
    </rPh>
    <phoneticPr fontId="18"/>
  </si>
  <si>
    <t>家庭用</t>
    <rPh sb="0" eb="3">
      <t>カテイヨウ</t>
    </rPh>
    <phoneticPr fontId="18"/>
  </si>
  <si>
    <t>業務用</t>
    <rPh sb="0" eb="3">
      <t>ギョウムヨウ</t>
    </rPh>
    <phoneticPr fontId="18"/>
  </si>
  <si>
    <t>民生部門 計</t>
    <rPh sb="0" eb="2">
      <t>ミンセイ</t>
    </rPh>
    <rPh sb="2" eb="4">
      <t>ブモン</t>
    </rPh>
    <rPh sb="5" eb="6">
      <t>ケイ</t>
    </rPh>
    <phoneticPr fontId="18"/>
  </si>
  <si>
    <t>自動車</t>
    <rPh sb="0" eb="3">
      <t>ジドウシャ</t>
    </rPh>
    <phoneticPr fontId="18"/>
  </si>
  <si>
    <t>鉄道</t>
    <rPh sb="0" eb="2">
      <t>テツドウ</t>
    </rPh>
    <phoneticPr fontId="18"/>
  </si>
  <si>
    <t>国内船舶</t>
    <rPh sb="0" eb="2">
      <t>コクナイ</t>
    </rPh>
    <rPh sb="2" eb="4">
      <t>センパク</t>
    </rPh>
    <phoneticPr fontId="18"/>
  </si>
  <si>
    <t>国内航空</t>
    <rPh sb="0" eb="2">
      <t>コクナイ</t>
    </rPh>
    <rPh sb="2" eb="4">
      <t>コウクウ</t>
    </rPh>
    <phoneticPr fontId="18"/>
  </si>
  <si>
    <t>運輸部門 計</t>
    <rPh sb="0" eb="2">
      <t>ウンユ</t>
    </rPh>
    <rPh sb="2" eb="4">
      <t>ブモン</t>
    </rPh>
    <rPh sb="5" eb="6">
      <t>ケイ</t>
    </rPh>
    <phoneticPr fontId="18"/>
  </si>
  <si>
    <t>最終消費部門 計</t>
    <rPh sb="0" eb="2">
      <t>サイシュウ</t>
    </rPh>
    <rPh sb="2" eb="4">
      <t>ショウヒ</t>
    </rPh>
    <rPh sb="4" eb="6">
      <t>ブモン</t>
    </rPh>
    <rPh sb="7" eb="8">
      <t>ケイ</t>
    </rPh>
    <phoneticPr fontId="18"/>
  </si>
  <si>
    <t>廃棄物部門 計</t>
    <rPh sb="0" eb="3">
      <t>ハイキブツ</t>
    </rPh>
    <rPh sb="3" eb="5">
      <t>ブモン</t>
    </rPh>
    <rPh sb="6" eb="7">
      <t>ケイ</t>
    </rPh>
    <phoneticPr fontId="18"/>
  </si>
  <si>
    <t>セメント</t>
    <phoneticPr fontId="18"/>
  </si>
  <si>
    <t>石灰石部門 計</t>
    <rPh sb="0" eb="3">
      <t>セッカイセキ</t>
    </rPh>
    <rPh sb="3" eb="5">
      <t>ブモン</t>
    </rPh>
    <rPh sb="6" eb="7">
      <t>ケイ</t>
    </rPh>
    <phoneticPr fontId="18"/>
  </si>
  <si>
    <t>1-2　宮城県二酸化炭素排出量の部門別･燃料別内訳(単位：t-C/年)</t>
    <rPh sb="4" eb="7">
      <t>ミヤギケン</t>
    </rPh>
    <rPh sb="7" eb="10">
      <t>ニサンカ</t>
    </rPh>
    <rPh sb="10" eb="12">
      <t>タンソ</t>
    </rPh>
    <rPh sb="12" eb="14">
      <t>ハイシュツ</t>
    </rPh>
    <rPh sb="14" eb="15">
      <t>リョウ</t>
    </rPh>
    <rPh sb="16" eb="18">
      <t>ブモン</t>
    </rPh>
    <rPh sb="18" eb="19">
      <t>ベツ</t>
    </rPh>
    <rPh sb="20" eb="22">
      <t>ネンリョウ</t>
    </rPh>
    <rPh sb="22" eb="23">
      <t>ベツ</t>
    </rPh>
    <rPh sb="23" eb="25">
      <t>ウチワケ</t>
    </rPh>
    <rPh sb="26" eb="28">
      <t>タンイ</t>
    </rPh>
    <rPh sb="33" eb="34">
      <t>ネン</t>
    </rPh>
    <phoneticPr fontId="18"/>
  </si>
  <si>
    <t>｢宮城県地球温暖化対策地域推進計画｣H7.3― p170</t>
    <rPh sb="1" eb="4">
      <t>ミヤギケン</t>
    </rPh>
    <rPh sb="4" eb="6">
      <t>チキュウ</t>
    </rPh>
    <rPh sb="6" eb="9">
      <t>オンダンカ</t>
    </rPh>
    <rPh sb="9" eb="11">
      <t>タイサク</t>
    </rPh>
    <rPh sb="11" eb="13">
      <t>チイキ</t>
    </rPh>
    <rPh sb="13" eb="15">
      <t>スイシン</t>
    </rPh>
    <rPh sb="15" eb="17">
      <t>ケイカク</t>
    </rPh>
    <phoneticPr fontId="18"/>
  </si>
  <si>
    <t>農林水産業</t>
    <phoneticPr fontId="18"/>
  </si>
  <si>
    <t>鉱業</t>
    <phoneticPr fontId="18"/>
  </si>
  <si>
    <t>建設業</t>
    <phoneticPr fontId="18"/>
  </si>
  <si>
    <t>パルプ･紙･加工品</t>
    <phoneticPr fontId="18"/>
  </si>
  <si>
    <t>1-3　宮城県二酸化炭素排出量の部門別･燃料別内訳(単位：t-CO2/年)</t>
    <rPh sb="4" eb="7">
      <t>ミヤギケン</t>
    </rPh>
    <rPh sb="7" eb="10">
      <t>ニサンカ</t>
    </rPh>
    <rPh sb="10" eb="12">
      <t>タンソ</t>
    </rPh>
    <rPh sb="12" eb="14">
      <t>ハイシュツ</t>
    </rPh>
    <rPh sb="14" eb="15">
      <t>リョウ</t>
    </rPh>
    <rPh sb="16" eb="18">
      <t>ブモン</t>
    </rPh>
    <rPh sb="18" eb="19">
      <t>ベツ</t>
    </rPh>
    <rPh sb="20" eb="22">
      <t>ネンリョウ</t>
    </rPh>
    <rPh sb="22" eb="23">
      <t>ベツ</t>
    </rPh>
    <rPh sb="23" eb="25">
      <t>ウチワケ</t>
    </rPh>
    <rPh sb="26" eb="28">
      <t>タンイ</t>
    </rPh>
    <rPh sb="35" eb="36">
      <t>ネン</t>
    </rPh>
    <phoneticPr fontId="18"/>
  </si>
  <si>
    <t>｢宮城県地球温暖化対策地域推進計画｣H7.3を改変</t>
    <rPh sb="1" eb="4">
      <t>ミヤギケン</t>
    </rPh>
    <rPh sb="4" eb="6">
      <t>チキュウ</t>
    </rPh>
    <rPh sb="6" eb="9">
      <t>オンダンカ</t>
    </rPh>
    <rPh sb="9" eb="11">
      <t>タイサク</t>
    </rPh>
    <rPh sb="11" eb="13">
      <t>チイキ</t>
    </rPh>
    <rPh sb="13" eb="15">
      <t>スイシン</t>
    </rPh>
    <rPh sb="15" eb="17">
      <t>ケイカク</t>
    </rPh>
    <rPh sb="23" eb="25">
      <t>カイヘン</t>
    </rPh>
    <phoneticPr fontId="18"/>
  </si>
  <si>
    <t>2-1　全国消費エネルギーの部門別･燃料別内訳(単位：10^9　kcal/年)</t>
    <rPh sb="4" eb="6">
      <t>ゼンコク</t>
    </rPh>
    <rPh sb="6" eb="8">
      <t>ショウヒ</t>
    </rPh>
    <rPh sb="14" eb="16">
      <t>ブモン</t>
    </rPh>
    <rPh sb="16" eb="17">
      <t>ベツ</t>
    </rPh>
    <rPh sb="18" eb="20">
      <t>ネンリョウ</t>
    </rPh>
    <rPh sb="20" eb="21">
      <t>ベツ</t>
    </rPh>
    <rPh sb="21" eb="23">
      <t>ウチワケ</t>
    </rPh>
    <rPh sb="24" eb="26">
      <t>タンイ</t>
    </rPh>
    <rPh sb="37" eb="38">
      <t>ネン</t>
    </rPh>
    <phoneticPr fontId="18"/>
  </si>
  <si>
    <t>※2：石灰岩は燃焼に伴うものでなく直接揮散だから本表は空欄</t>
    <rPh sb="3" eb="6">
      <t>セッカイガン</t>
    </rPh>
    <rPh sb="7" eb="9">
      <t>ネンショウ</t>
    </rPh>
    <rPh sb="10" eb="11">
      <t>トモナ</t>
    </rPh>
    <rPh sb="17" eb="19">
      <t>チョクセツ</t>
    </rPh>
    <rPh sb="19" eb="21">
      <t>キサン</t>
    </rPh>
    <rPh sb="24" eb="25">
      <t>ホン</t>
    </rPh>
    <rPh sb="25" eb="26">
      <t>ヒョウ</t>
    </rPh>
    <rPh sb="27" eb="29">
      <t>クウラン</t>
    </rPh>
    <phoneticPr fontId="18"/>
  </si>
  <si>
    <t>2-2　全国二酸化炭素排出量の部門別･燃料別内訳(単位：千t-C/年)</t>
    <rPh sb="4" eb="6">
      <t>ゼンコク</t>
    </rPh>
    <rPh sb="6" eb="9">
      <t>ニサンカ</t>
    </rPh>
    <rPh sb="9" eb="11">
      <t>タンソ</t>
    </rPh>
    <rPh sb="11" eb="13">
      <t>ハイシュツ</t>
    </rPh>
    <rPh sb="13" eb="14">
      <t>リョウ</t>
    </rPh>
    <rPh sb="15" eb="17">
      <t>ブモン</t>
    </rPh>
    <rPh sb="17" eb="18">
      <t>ベツ</t>
    </rPh>
    <rPh sb="19" eb="21">
      <t>ネンリョウ</t>
    </rPh>
    <rPh sb="21" eb="22">
      <t>ベツ</t>
    </rPh>
    <rPh sb="22" eb="24">
      <t>ウチワケ</t>
    </rPh>
    <rPh sb="25" eb="27">
      <t>タンイ</t>
    </rPh>
    <rPh sb="28" eb="29">
      <t>セン</t>
    </rPh>
    <rPh sb="33" eb="34">
      <t>ネン</t>
    </rPh>
    <phoneticPr fontId="18"/>
  </si>
  <si>
    <t>※2：石灰岩は燃焼に伴うものでなく直接揮散</t>
    <rPh sb="3" eb="6">
      <t>セッカイガン</t>
    </rPh>
    <rPh sb="7" eb="9">
      <t>ネンショウ</t>
    </rPh>
    <rPh sb="10" eb="11">
      <t>トモナ</t>
    </rPh>
    <rPh sb="17" eb="19">
      <t>チョクセツ</t>
    </rPh>
    <rPh sb="19" eb="21">
      <t>キサン</t>
    </rPh>
    <phoneticPr fontId="18"/>
  </si>
  <si>
    <t>2-3　全国二酸化炭素排出量の部門別･燃料別内訳(単位：千t-CO2/年)</t>
    <rPh sb="4" eb="6">
      <t>ゼンコク</t>
    </rPh>
    <rPh sb="6" eb="9">
      <t>ニサンカ</t>
    </rPh>
    <rPh sb="9" eb="11">
      <t>タンソ</t>
    </rPh>
    <rPh sb="11" eb="13">
      <t>ハイシュツ</t>
    </rPh>
    <rPh sb="13" eb="14">
      <t>リョウ</t>
    </rPh>
    <rPh sb="15" eb="17">
      <t>ブモン</t>
    </rPh>
    <rPh sb="17" eb="18">
      <t>ベツ</t>
    </rPh>
    <rPh sb="19" eb="21">
      <t>ネンリョウ</t>
    </rPh>
    <rPh sb="21" eb="22">
      <t>ベツ</t>
    </rPh>
    <rPh sb="22" eb="24">
      <t>ウチワケ</t>
    </rPh>
    <rPh sb="25" eb="27">
      <t>タンイ</t>
    </rPh>
    <rPh sb="28" eb="29">
      <t>セン</t>
    </rPh>
    <rPh sb="35" eb="36">
      <t>ネン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</si>
</sst>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6" formatCode=".0000"/>
  </numFmts>
  <fonts count="23">
    <font>
      <sz val="11"/>
      <name val="明朝"/>
      <family val="1"/>
      <charset val="128"/>
    </font>
    <font>
      <sz val="9"/>
      <color theme="1"/>
      <name val="Meiryo UI"/>
      <family val="2"/>
      <charset val="128"/>
    </font>
    <font>
      <u/>
      <sz val="11"/>
      <color theme="10"/>
      <name val="明朝"/>
      <family val="1"/>
      <charset val="128"/>
    </font>
    <font>
      <u/>
      <sz val="9"/>
      <color theme="10"/>
      <name val="Meiryo UI"/>
      <family val="3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12"/>
      <name val="ＭＳ Ｐゴシック"/>
      <family val="3"/>
      <charset val="128"/>
    </font>
    <font>
      <sz val="12"/>
      <name val="細明朝体"/>
      <family val="3"/>
      <charset val="128"/>
    </font>
    <font>
      <u/>
      <sz val="9"/>
      <color theme="10"/>
      <name val="Meiryo UI"/>
      <family val="2"/>
      <charset val="128"/>
    </font>
    <font>
      <sz val="11"/>
      <name val="明朝"/>
      <family val="1"/>
      <charset val="128"/>
    </font>
    <font>
      <sz val="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9"/>
      <color rgb="FF9C6500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7"/>
      <color theme="1"/>
      <name val="Meiryo UI"/>
      <family val="3"/>
      <charset val="128"/>
    </font>
    <font>
      <sz val="6.5"/>
      <color theme="1"/>
      <name val="Meiryo UI"/>
      <family val="3"/>
      <charset val="128"/>
    </font>
    <font>
      <sz val="8"/>
      <color theme="1"/>
      <name val="ＭＳ Ｐゴシック"/>
      <family val="3"/>
      <charset val="128"/>
      <scheme val="minor"/>
    </font>
    <font>
      <u/>
      <sz val="9"/>
      <color theme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6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9" fillId="0" borderId="0"/>
    <xf numFmtId="0" fontId="16" fillId="0" borderId="0" applyNumberFormat="0" applyFont="0" applyFill="0" applyBorder="0" applyProtection="0">
      <alignment vertical="center"/>
    </xf>
    <xf numFmtId="0" fontId="1" fillId="0" borderId="0">
      <alignment vertical="center"/>
    </xf>
  </cellStyleXfs>
  <cellXfs count="87">
    <xf numFmtId="0" fontId="0" fillId="0" borderId="0" xfId="0"/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20" fillId="3" borderId="3" xfId="0" applyFont="1" applyFill="1" applyBorder="1" applyAlignment="1">
      <alignment horizontal="right" vertical="center"/>
    </xf>
    <xf numFmtId="186" fontId="5" fillId="3" borderId="3" xfId="0" applyNumberFormat="1" applyFont="1" applyFill="1" applyBorder="1" applyAlignment="1">
      <alignment horizontal="center" vertical="center" shrinkToFit="1"/>
    </xf>
    <xf numFmtId="0" fontId="10" fillId="3" borderId="3" xfId="0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10" fillId="0" borderId="3" xfId="0" applyFont="1" applyBorder="1" applyAlignment="1">
      <alignment vertical="center"/>
    </xf>
    <xf numFmtId="0" fontId="20" fillId="0" borderId="3" xfId="0" applyFont="1" applyBorder="1" applyAlignment="1">
      <alignment horizontal="right" vertical="center"/>
    </xf>
    <xf numFmtId="186" fontId="5" fillId="0" borderId="3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0" fillId="0" borderId="9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" fontId="5" fillId="0" borderId="3" xfId="0" applyNumberFormat="1" applyFont="1" applyBorder="1" applyAlignment="1">
      <alignment vertical="center" shrinkToFit="1"/>
    </xf>
    <xf numFmtId="1" fontId="5" fillId="0" borderId="4" xfId="0" applyNumberFormat="1" applyFont="1" applyBorder="1" applyAlignment="1">
      <alignment vertical="center" shrinkToFit="1"/>
    </xf>
    <xf numFmtId="1" fontId="5" fillId="0" borderId="20" xfId="0" applyNumberFormat="1" applyFont="1" applyBorder="1" applyAlignment="1">
      <alignment vertical="center" shrinkToFit="1"/>
    </xf>
    <xf numFmtId="56" fontId="5" fillId="0" borderId="0" xfId="0" quotePrefix="1" applyNumberFormat="1" applyFont="1" applyAlignment="1">
      <alignment horizontal="center"/>
    </xf>
    <xf numFmtId="0" fontId="22" fillId="0" borderId="0" xfId="1" applyFont="1" applyAlignment="1"/>
    <xf numFmtId="0" fontId="22" fillId="0" borderId="0" xfId="1" applyFont="1" applyAlignment="1">
      <alignment vertical="center"/>
    </xf>
    <xf numFmtId="56" fontId="5" fillId="0" borderId="0" xfId="0" quotePrefix="1" applyNumberFormat="1" applyFont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1" fontId="5" fillId="2" borderId="3" xfId="0" applyNumberFormat="1" applyFont="1" applyFill="1" applyBorder="1" applyAlignment="1">
      <alignment vertical="center" shrinkToFit="1"/>
    </xf>
    <xf numFmtId="1" fontId="5" fillId="2" borderId="4" xfId="0" applyNumberFormat="1" applyFont="1" applyFill="1" applyBorder="1" applyAlignment="1">
      <alignment vertical="center" shrinkToFit="1"/>
    </xf>
    <xf numFmtId="1" fontId="5" fillId="2" borderId="20" xfId="0" applyNumberFormat="1" applyFont="1" applyFill="1" applyBorder="1" applyAlignment="1">
      <alignment vertical="center" shrinkToFit="1"/>
    </xf>
    <xf numFmtId="0" fontId="10" fillId="0" borderId="0" xfId="0" applyFont="1" applyAlignment="1"/>
    <xf numFmtId="0" fontId="5" fillId="2" borderId="15" xfId="0" applyFont="1" applyFill="1" applyBorder="1" applyAlignment="1">
      <alignment vertical="center"/>
    </xf>
    <xf numFmtId="1" fontId="5" fillId="2" borderId="15" xfId="0" applyNumberFormat="1" applyFont="1" applyFill="1" applyBorder="1" applyAlignment="1">
      <alignment vertical="center" shrinkToFit="1"/>
    </xf>
    <xf numFmtId="0" fontId="5" fillId="0" borderId="8" xfId="0" applyFont="1" applyBorder="1" applyAlignment="1">
      <alignment vertical="center"/>
    </xf>
    <xf numFmtId="1" fontId="5" fillId="0" borderId="8" xfId="0" applyNumberFormat="1" applyFont="1" applyBorder="1" applyAlignment="1">
      <alignment vertical="center" shrinkToFit="1"/>
    </xf>
    <xf numFmtId="0" fontId="5" fillId="0" borderId="15" xfId="0" applyFont="1" applyBorder="1" applyAlignment="1">
      <alignment vertical="center"/>
    </xf>
    <xf numFmtId="1" fontId="5" fillId="0" borderId="15" xfId="0" applyNumberFormat="1" applyFont="1" applyBorder="1" applyAlignment="1">
      <alignment vertical="center" shrinkToFit="1"/>
    </xf>
    <xf numFmtId="1" fontId="10" fillId="4" borderId="8" xfId="0" applyNumberFormat="1" applyFont="1" applyFill="1" applyBorder="1" applyAlignment="1">
      <alignment vertical="center" shrinkToFit="1"/>
    </xf>
    <xf numFmtId="1" fontId="10" fillId="4" borderId="3" xfId="0" applyNumberFormat="1" applyFont="1" applyFill="1" applyBorder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186" fontId="10" fillId="4" borderId="7" xfId="0" applyNumberFormat="1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16" xfId="0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86" fontId="5" fillId="0" borderId="4" xfId="0" applyNumberFormat="1" applyFont="1" applyBorder="1" applyAlignment="1">
      <alignment horizontal="center" vertical="center" shrinkToFit="1"/>
    </xf>
    <xf numFmtId="186" fontId="0" fillId="0" borderId="6" xfId="0" applyNumberFormat="1" applyBorder="1" applyAlignment="1">
      <alignment horizontal="center" vertical="center" shrinkToFit="1"/>
    </xf>
    <xf numFmtId="186" fontId="0" fillId="0" borderId="16" xfId="0" applyNumberForma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1" fontId="5" fillId="0" borderId="4" xfId="0" applyNumberFormat="1" applyFont="1" applyBorder="1" applyAlignment="1">
      <alignment vertical="center" shrinkToFit="1"/>
    </xf>
    <xf numFmtId="1" fontId="5" fillId="2" borderId="4" xfId="0" applyNumberFormat="1" applyFont="1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0" fontId="5" fillId="0" borderId="13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</cellXfs>
  <cellStyles count="11">
    <cellStyle name="ハイパーリンク" xfId="1" builtinId="8"/>
    <cellStyle name="ハイパーリンク 2" xfId="3"/>
    <cellStyle name="桁区切り 2 2" xfId="5"/>
    <cellStyle name="標準" xfId="0" builtinId="0"/>
    <cellStyle name="標準 2" xfId="2"/>
    <cellStyle name="標準 2 2" xfId="4"/>
    <cellStyle name="標準 2 2 2" xfId="6"/>
    <cellStyle name="標準 3" xfId="7"/>
    <cellStyle name="標準 4" xfId="8"/>
    <cellStyle name="標準 5" xfId="9"/>
    <cellStyle name="標準 6" xfId="1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330"/>
  <sheetViews>
    <sheetView tabSelected="1" zoomScale="80" zoomScaleNormal="80" workbookViewId="0">
      <selection activeCell="AA25" sqref="AA25"/>
    </sheetView>
  </sheetViews>
  <sheetFormatPr defaultColWidth="6.125" defaultRowHeight="12"/>
  <cols>
    <col min="1" max="1" width="1.75" style="1" customWidth="1"/>
    <col min="2" max="2" width="13.875" style="1" customWidth="1"/>
    <col min="3" max="30" width="4.875" style="1" customWidth="1"/>
    <col min="31" max="31" width="7.125" style="1" customWidth="1"/>
    <col min="32" max="63" width="3.125" style="1" customWidth="1"/>
    <col min="64" max="16384" width="6.125" style="1"/>
  </cols>
  <sheetData>
    <row r="1" spans="2:31" ht="10.5" customHeight="1"/>
    <row r="2" spans="2:31" ht="15.75" customHeight="1">
      <c r="B2" s="4" t="s">
        <v>0</v>
      </c>
      <c r="M2" s="5" t="s">
        <v>1</v>
      </c>
    </row>
    <row r="3" spans="2:31" ht="6" customHeight="1"/>
    <row r="4" spans="2:31" ht="13.5" customHeight="1">
      <c r="B4" s="2" t="s">
        <v>2</v>
      </c>
      <c r="M4" s="5" t="s">
        <v>3</v>
      </c>
    </row>
    <row r="5" spans="2:31" s="9" customFormat="1" ht="28.5" customHeight="1">
      <c r="B5" s="6"/>
      <c r="C5" s="6" t="s">
        <v>4</v>
      </c>
      <c r="D5" s="6" t="s">
        <v>5</v>
      </c>
      <c r="E5" s="7" t="s">
        <v>6</v>
      </c>
      <c r="F5" s="7" t="s">
        <v>7</v>
      </c>
      <c r="G5" s="6" t="s">
        <v>8</v>
      </c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6" t="s">
        <v>14</v>
      </c>
      <c r="N5" s="7" t="s">
        <v>15</v>
      </c>
      <c r="O5" s="8" t="s">
        <v>16</v>
      </c>
      <c r="P5" s="6" t="s">
        <v>17</v>
      </c>
      <c r="Q5" s="8" t="s">
        <v>18</v>
      </c>
      <c r="R5" s="7" t="s">
        <v>19</v>
      </c>
      <c r="S5" s="7" t="s">
        <v>20</v>
      </c>
      <c r="T5" s="7" t="s">
        <v>21</v>
      </c>
      <c r="U5" s="7" t="s">
        <v>22</v>
      </c>
      <c r="V5" s="7" t="s">
        <v>23</v>
      </c>
      <c r="W5" s="6" t="s">
        <v>24</v>
      </c>
      <c r="X5" s="6" t="s">
        <v>25</v>
      </c>
      <c r="Y5" s="6" t="s">
        <v>26</v>
      </c>
      <c r="Z5" s="7" t="s">
        <v>27</v>
      </c>
      <c r="AA5" s="7" t="s">
        <v>28</v>
      </c>
      <c r="AB5" s="6" t="s">
        <v>29</v>
      </c>
      <c r="AC5" s="6" t="s">
        <v>30</v>
      </c>
      <c r="AD5" s="6" t="s">
        <v>31</v>
      </c>
      <c r="AE5" s="6" t="s">
        <v>32</v>
      </c>
    </row>
    <row r="6" spans="2:31" s="9" customFormat="1" ht="12" customHeight="1">
      <c r="B6" s="10" t="s">
        <v>33</v>
      </c>
      <c r="C6" s="6" t="s">
        <v>34</v>
      </c>
      <c r="D6" s="6" t="s">
        <v>34</v>
      </c>
      <c r="E6" s="6" t="s">
        <v>34</v>
      </c>
      <c r="F6" s="6" t="s">
        <v>34</v>
      </c>
      <c r="G6" s="6" t="s">
        <v>34</v>
      </c>
      <c r="H6" s="6" t="s">
        <v>34</v>
      </c>
      <c r="I6" s="6" t="s">
        <v>34</v>
      </c>
      <c r="J6" s="6" t="s">
        <v>34</v>
      </c>
      <c r="K6" s="6" t="s">
        <v>34</v>
      </c>
      <c r="L6" s="6" t="s">
        <v>34</v>
      </c>
      <c r="M6" s="6" t="s">
        <v>34</v>
      </c>
      <c r="N6" s="7" t="s">
        <v>35</v>
      </c>
      <c r="O6" s="6" t="s">
        <v>36</v>
      </c>
      <c r="P6" s="6" t="s">
        <v>36</v>
      </c>
      <c r="Q6" s="6" t="s">
        <v>36</v>
      </c>
      <c r="R6" s="7" t="s">
        <v>35</v>
      </c>
      <c r="S6" s="7" t="s">
        <v>35</v>
      </c>
      <c r="T6" s="7" t="s">
        <v>35</v>
      </c>
      <c r="U6" s="7" t="s">
        <v>35</v>
      </c>
      <c r="V6" s="7" t="s">
        <v>35</v>
      </c>
      <c r="W6" s="7" t="s">
        <v>35</v>
      </c>
      <c r="X6" s="7" t="s">
        <v>35</v>
      </c>
      <c r="Y6" s="6" t="s">
        <v>36</v>
      </c>
      <c r="Z6" s="6" t="s">
        <v>34</v>
      </c>
      <c r="AA6" s="6" t="s">
        <v>36</v>
      </c>
      <c r="AB6" s="6" t="s">
        <v>36</v>
      </c>
      <c r="AC6" s="6" t="s">
        <v>37</v>
      </c>
      <c r="AD6" s="6" t="s">
        <v>36</v>
      </c>
      <c r="AE6" s="11"/>
    </row>
    <row r="7" spans="2:31" s="9" customFormat="1" ht="12" customHeight="1">
      <c r="B7" s="12" t="s">
        <v>38</v>
      </c>
      <c r="C7" s="13">
        <v>0.78110000000000002</v>
      </c>
      <c r="D7" s="13">
        <v>0.76580000000000004</v>
      </c>
      <c r="E7" s="13">
        <v>0.76049999999999995</v>
      </c>
      <c r="F7" s="13">
        <v>0.76049999999999995</v>
      </c>
      <c r="G7" s="13">
        <v>0.77480000000000004</v>
      </c>
      <c r="H7" s="13">
        <v>0.78390000000000004</v>
      </c>
      <c r="I7" s="13">
        <v>0.79110000000000003</v>
      </c>
      <c r="J7" s="13">
        <v>0.80469999999999997</v>
      </c>
      <c r="K7" s="13">
        <v>0.81799999999999995</v>
      </c>
      <c r="L7" s="13">
        <v>0.76649999999999996</v>
      </c>
      <c r="M7" s="13">
        <v>0.68330000000000002</v>
      </c>
      <c r="N7" s="13">
        <v>0.59240000000000004</v>
      </c>
      <c r="O7" s="13">
        <v>1.0611999999999999</v>
      </c>
      <c r="P7" s="13">
        <v>1.0081</v>
      </c>
      <c r="Q7" s="13">
        <v>1.23</v>
      </c>
      <c r="R7" s="13">
        <v>0.46</v>
      </c>
      <c r="S7" s="13">
        <v>2.99</v>
      </c>
      <c r="T7" s="13">
        <v>2.0920000000000001</v>
      </c>
      <c r="U7" s="13">
        <v>2.0920000000000001</v>
      </c>
      <c r="V7" s="13">
        <v>0.56389999999999996</v>
      </c>
      <c r="W7" s="13">
        <v>0.56389999999999996</v>
      </c>
      <c r="X7" s="13">
        <v>0.58389999999999997</v>
      </c>
      <c r="Y7" s="13">
        <v>1.0750999999999999</v>
      </c>
      <c r="Z7" s="13">
        <v>0.76049999999999995</v>
      </c>
      <c r="AA7" s="13">
        <v>1.1160000000000001</v>
      </c>
      <c r="AB7" s="66" t="s">
        <v>39</v>
      </c>
      <c r="AC7" s="13">
        <v>1.2093</v>
      </c>
      <c r="AD7" s="66" t="s">
        <v>39</v>
      </c>
      <c r="AE7" s="14" t="s">
        <v>40</v>
      </c>
    </row>
    <row r="8" spans="2:31" s="9" customFormat="1" ht="12" customHeight="1">
      <c r="B8" s="10" t="s">
        <v>41</v>
      </c>
      <c r="C8" s="15">
        <v>9250</v>
      </c>
      <c r="D8" s="15">
        <v>8400</v>
      </c>
      <c r="E8" s="15">
        <v>8000</v>
      </c>
      <c r="F8" s="15">
        <v>8000</v>
      </c>
      <c r="G8" s="15">
        <v>8900</v>
      </c>
      <c r="H8" s="15">
        <v>9200</v>
      </c>
      <c r="I8" s="15">
        <v>9300</v>
      </c>
      <c r="J8" s="15">
        <v>9600</v>
      </c>
      <c r="K8" s="15">
        <v>9800</v>
      </c>
      <c r="L8" s="15">
        <v>8700</v>
      </c>
      <c r="M8" s="15">
        <v>12000</v>
      </c>
      <c r="N8" s="15">
        <v>9400</v>
      </c>
      <c r="O8" s="15">
        <v>8500</v>
      </c>
      <c r="P8" s="15">
        <v>6990</v>
      </c>
      <c r="Q8" s="15">
        <v>7200</v>
      </c>
      <c r="R8" s="15">
        <v>4800</v>
      </c>
      <c r="S8" s="15">
        <v>800</v>
      </c>
      <c r="T8" s="15">
        <v>2000</v>
      </c>
      <c r="U8" s="15">
        <v>200</v>
      </c>
      <c r="V8" s="15">
        <v>9800</v>
      </c>
      <c r="W8" s="15">
        <v>13000</v>
      </c>
      <c r="X8" s="15">
        <v>10000</v>
      </c>
      <c r="Y8" s="15">
        <v>3000</v>
      </c>
      <c r="Z8" s="15">
        <v>8100</v>
      </c>
      <c r="AA8" s="15">
        <v>5700</v>
      </c>
      <c r="AB8" s="67"/>
      <c r="AC8" s="15">
        <v>860</v>
      </c>
      <c r="AD8" s="67"/>
      <c r="AE8" s="16" t="s">
        <v>42</v>
      </c>
    </row>
    <row r="9" spans="2:31" s="9" customFormat="1" ht="12" customHeight="1">
      <c r="B9" s="17" t="s">
        <v>43</v>
      </c>
      <c r="C9" s="18">
        <v>0.72250000000000003</v>
      </c>
      <c r="D9" s="18">
        <v>0.64329999999999998</v>
      </c>
      <c r="E9" s="18">
        <v>0.60840000000000005</v>
      </c>
      <c r="F9" s="18">
        <v>0.60840000000000005</v>
      </c>
      <c r="G9" s="18">
        <v>0.68959999999999999</v>
      </c>
      <c r="H9" s="18">
        <v>0.72119999999999995</v>
      </c>
      <c r="I9" s="18">
        <v>0.73570000000000002</v>
      </c>
      <c r="J9" s="18">
        <v>0.77249999999999996</v>
      </c>
      <c r="K9" s="18">
        <v>0.80159999999999998</v>
      </c>
      <c r="L9" s="18">
        <v>0.66690000000000005</v>
      </c>
      <c r="M9" s="18">
        <v>0.82</v>
      </c>
      <c r="N9" s="18">
        <v>0.55689999999999995</v>
      </c>
      <c r="O9" s="18">
        <v>0.90200000000000002</v>
      </c>
      <c r="P9" s="18">
        <v>0.7046</v>
      </c>
      <c r="Q9" s="18">
        <v>0.88560000000000005</v>
      </c>
      <c r="R9" s="18">
        <v>0.2208</v>
      </c>
      <c r="S9" s="18">
        <v>0.2392</v>
      </c>
      <c r="T9" s="18">
        <v>0.41839999999999999</v>
      </c>
      <c r="U9" s="18">
        <v>0.41839999999999999</v>
      </c>
      <c r="V9" s="18">
        <v>0.55259999999999998</v>
      </c>
      <c r="W9" s="18">
        <v>0.73309999999999997</v>
      </c>
      <c r="X9" s="18">
        <v>0.58389999999999997</v>
      </c>
      <c r="Y9" s="18">
        <v>0.32250000000000001</v>
      </c>
      <c r="Z9" s="18">
        <v>616</v>
      </c>
      <c r="AA9" s="18">
        <v>0.6361</v>
      </c>
      <c r="AB9" s="68"/>
      <c r="AC9" s="18">
        <v>0.104</v>
      </c>
      <c r="AD9" s="68"/>
      <c r="AE9" s="16" t="s">
        <v>44</v>
      </c>
    </row>
    <row r="10" spans="2:31" ht="7.5" customHeight="1">
      <c r="AE10" s="19"/>
    </row>
    <row r="11" spans="2:31" ht="13.5" customHeight="1">
      <c r="B11" s="2" t="s">
        <v>45</v>
      </c>
      <c r="I11" s="20" t="s">
        <v>46</v>
      </c>
      <c r="K11" s="2" t="s">
        <v>47</v>
      </c>
      <c r="S11" s="1" t="s">
        <v>48</v>
      </c>
    </row>
    <row r="12" spans="2:31" ht="11.1" customHeight="1">
      <c r="B12" s="21" t="s">
        <v>49</v>
      </c>
      <c r="C12" s="22"/>
      <c r="D12" s="22"/>
      <c r="E12" s="23"/>
      <c r="F12" s="69" t="s">
        <v>50</v>
      </c>
      <c r="G12" s="70"/>
      <c r="H12" s="69" t="s">
        <v>51</v>
      </c>
      <c r="I12" s="70"/>
      <c r="J12" s="20"/>
      <c r="K12" s="69"/>
      <c r="L12" s="71"/>
      <c r="M12" s="71"/>
      <c r="N12" s="71"/>
      <c r="O12" s="64" t="s">
        <v>52</v>
      </c>
      <c r="P12" s="65"/>
      <c r="Q12" s="64" t="s">
        <v>53</v>
      </c>
      <c r="R12" s="72"/>
      <c r="S12" s="64" t="s">
        <v>54</v>
      </c>
      <c r="T12" s="65"/>
    </row>
    <row r="13" spans="2:31" ht="11.1" customHeight="1">
      <c r="B13" s="21" t="s">
        <v>55</v>
      </c>
      <c r="C13" s="22"/>
      <c r="D13" s="22"/>
      <c r="E13" s="23"/>
      <c r="F13" s="69">
        <v>630324</v>
      </c>
      <c r="G13" s="70"/>
      <c r="H13" s="69">
        <v>36675823</v>
      </c>
      <c r="I13" s="70"/>
      <c r="J13" s="20"/>
      <c r="K13" s="69" t="s">
        <v>38</v>
      </c>
      <c r="L13" s="71"/>
      <c r="M13" s="71"/>
      <c r="N13" s="70"/>
      <c r="O13" s="64"/>
      <c r="P13" s="65"/>
      <c r="Q13" s="64"/>
      <c r="R13" s="72"/>
      <c r="S13" s="64"/>
      <c r="T13" s="65"/>
    </row>
    <row r="14" spans="2:31" ht="11.1" customHeight="1">
      <c r="B14" s="21" t="s">
        <v>56</v>
      </c>
      <c r="C14" s="22"/>
      <c r="D14" s="22"/>
      <c r="E14" s="23"/>
      <c r="F14" s="69">
        <v>150774</v>
      </c>
      <c r="G14" s="70"/>
      <c r="H14" s="69">
        <v>8772857</v>
      </c>
      <c r="I14" s="70"/>
      <c r="J14" s="20"/>
      <c r="K14" s="69" t="s">
        <v>41</v>
      </c>
      <c r="L14" s="71"/>
      <c r="M14" s="71"/>
      <c r="N14" s="70"/>
      <c r="O14" s="64"/>
      <c r="P14" s="65"/>
      <c r="Q14" s="64"/>
      <c r="R14" s="72"/>
      <c r="S14" s="64"/>
      <c r="T14" s="65"/>
    </row>
    <row r="15" spans="2:31" ht="11.1" customHeight="1">
      <c r="J15" s="20"/>
      <c r="K15" s="69" t="s">
        <v>43</v>
      </c>
      <c r="L15" s="71"/>
      <c r="M15" s="71"/>
      <c r="N15" s="70"/>
      <c r="O15" s="77">
        <f>H14/H13</f>
        <v>0.23920000377360312</v>
      </c>
      <c r="P15" s="78"/>
      <c r="Q15" s="77">
        <f>M29/L29</f>
        <v>0.32370539754071948</v>
      </c>
      <c r="R15" s="79"/>
      <c r="S15" s="77">
        <f>(H14+M29*1000)/(H13+L29*1000)</f>
        <v>0.28253661419759313</v>
      </c>
      <c r="T15" s="78"/>
    </row>
    <row r="16" spans="2:31" ht="11.1" customHeight="1">
      <c r="B16" s="2" t="s">
        <v>57</v>
      </c>
      <c r="I16" s="20" t="s">
        <v>58</v>
      </c>
    </row>
    <row r="17" spans="2:31" ht="11.1" customHeight="1">
      <c r="B17" s="4"/>
      <c r="C17" s="1" t="s">
        <v>59</v>
      </c>
      <c r="K17" s="24" t="s">
        <v>60</v>
      </c>
      <c r="P17" s="2" t="s">
        <v>61</v>
      </c>
    </row>
    <row r="18" spans="2:31" ht="11.1" customHeight="1">
      <c r="B18" s="25" t="s">
        <v>49</v>
      </c>
      <c r="C18" s="26" t="s">
        <v>62</v>
      </c>
      <c r="D18" s="27" t="s">
        <v>63</v>
      </c>
      <c r="E18" s="80" t="s">
        <v>64</v>
      </c>
      <c r="F18" s="81"/>
      <c r="G18" s="28" t="s">
        <v>65</v>
      </c>
      <c r="H18" s="26"/>
      <c r="I18" s="28" t="s">
        <v>66</v>
      </c>
      <c r="J18" s="25"/>
      <c r="K18" s="29"/>
      <c r="L18" s="26"/>
      <c r="M18" s="30"/>
      <c r="P18" s="1" t="s">
        <v>67</v>
      </c>
    </row>
    <row r="19" spans="2:31" ht="25.5" customHeight="1">
      <c r="B19" s="31"/>
      <c r="C19" s="32" t="s">
        <v>68</v>
      </c>
      <c r="D19" s="33" t="s">
        <v>69</v>
      </c>
      <c r="E19" s="73" t="s">
        <v>70</v>
      </c>
      <c r="F19" s="74"/>
      <c r="G19" s="34" t="s">
        <v>71</v>
      </c>
      <c r="H19" s="35" t="s">
        <v>72</v>
      </c>
      <c r="I19" s="34" t="s">
        <v>73</v>
      </c>
      <c r="J19" s="33" t="s">
        <v>74</v>
      </c>
      <c r="K19" s="36" t="s">
        <v>68</v>
      </c>
      <c r="L19" s="34" t="s">
        <v>75</v>
      </c>
      <c r="M19" s="37" t="s">
        <v>74</v>
      </c>
      <c r="P19" s="75" t="s">
        <v>76</v>
      </c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</row>
    <row r="20" spans="2:31" ht="11.1" customHeight="1">
      <c r="B20" s="31"/>
      <c r="C20" s="38" t="s">
        <v>77</v>
      </c>
      <c r="D20" s="39" t="s">
        <v>77</v>
      </c>
      <c r="E20" s="85" t="s">
        <v>77</v>
      </c>
      <c r="F20" s="86"/>
      <c r="G20" s="40" t="s">
        <v>77</v>
      </c>
      <c r="H20" s="40" t="s">
        <v>77</v>
      </c>
      <c r="I20" s="40" t="s">
        <v>77</v>
      </c>
      <c r="J20" s="41" t="s">
        <v>78</v>
      </c>
      <c r="K20" s="42" t="s">
        <v>79</v>
      </c>
      <c r="L20" s="40" t="s">
        <v>79</v>
      </c>
      <c r="M20" s="43" t="s">
        <v>80</v>
      </c>
    </row>
    <row r="21" spans="2:31" ht="11.1" customHeight="1">
      <c r="B21" s="11" t="s">
        <v>81</v>
      </c>
      <c r="C21" s="44">
        <v>3139929</v>
      </c>
      <c r="D21" s="44">
        <v>2714752</v>
      </c>
      <c r="E21" s="82">
        <v>621747</v>
      </c>
      <c r="F21" s="70"/>
      <c r="G21" s="44">
        <v>2271</v>
      </c>
      <c r="H21" s="44">
        <v>10017</v>
      </c>
      <c r="I21" s="44">
        <v>634034</v>
      </c>
      <c r="J21" s="45">
        <v>190210</v>
      </c>
      <c r="K21" s="46">
        <v>1450</v>
      </c>
      <c r="L21" s="44">
        <v>34620.264000000003</v>
      </c>
      <c r="M21" s="44">
        <v>10386.079</v>
      </c>
      <c r="P21" s="47" t="s">
        <v>82</v>
      </c>
      <c r="Q21" s="48" t="s">
        <v>83</v>
      </c>
      <c r="R21" s="49"/>
      <c r="S21" s="49"/>
      <c r="T21" s="49"/>
      <c r="U21" s="49"/>
      <c r="V21" s="49"/>
      <c r="W21" s="49"/>
      <c r="X21" s="49"/>
      <c r="Y21" s="49"/>
    </row>
    <row r="22" spans="2:31" ht="11.1" customHeight="1">
      <c r="B22" s="11" t="s">
        <v>84</v>
      </c>
      <c r="C22" s="44">
        <v>10885</v>
      </c>
      <c r="D22" s="44">
        <v>230</v>
      </c>
      <c r="E22" s="82">
        <v>230</v>
      </c>
      <c r="F22" s="70"/>
      <c r="G22" s="44">
        <v>12</v>
      </c>
      <c r="H22" s="44">
        <v>1713</v>
      </c>
      <c r="I22" s="44">
        <v>1955</v>
      </c>
      <c r="J22" s="45">
        <v>1564</v>
      </c>
      <c r="K22" s="46">
        <v>3471</v>
      </c>
      <c r="L22" s="44">
        <v>623.40899999999999</v>
      </c>
      <c r="M22" s="44">
        <v>498.72699999999998</v>
      </c>
      <c r="P22" s="50" t="s">
        <v>85</v>
      </c>
      <c r="Q22" s="3" t="s">
        <v>86</v>
      </c>
      <c r="R22" s="3"/>
      <c r="S22" s="3"/>
      <c r="T22" s="3"/>
      <c r="U22" s="3"/>
      <c r="V22" s="3"/>
      <c r="W22" s="3"/>
      <c r="X22" s="3"/>
      <c r="Y22" s="3"/>
    </row>
    <row r="23" spans="2:31" ht="11.1" customHeight="1">
      <c r="B23" s="11" t="s">
        <v>87</v>
      </c>
      <c r="C23" s="44">
        <v>61793</v>
      </c>
      <c r="D23" s="44">
        <v>6695</v>
      </c>
      <c r="E23" s="82">
        <v>3308</v>
      </c>
      <c r="F23" s="70"/>
      <c r="G23" s="44">
        <v>936</v>
      </c>
      <c r="H23" s="44">
        <v>1334</v>
      </c>
      <c r="I23" s="44">
        <v>5577</v>
      </c>
      <c r="J23" s="45">
        <v>3904</v>
      </c>
      <c r="K23" s="46">
        <v>4334</v>
      </c>
      <c r="L23" s="44">
        <v>391.18400000000003</v>
      </c>
      <c r="M23" s="44">
        <v>273.82900000000001</v>
      </c>
      <c r="P23" s="50" t="s">
        <v>88</v>
      </c>
      <c r="Q23" s="3" t="s">
        <v>89</v>
      </c>
      <c r="R23" s="3"/>
      <c r="S23" s="3"/>
      <c r="T23" s="3"/>
      <c r="U23" s="3"/>
      <c r="V23" s="3"/>
      <c r="W23" s="3"/>
      <c r="X23" s="3"/>
      <c r="Y23" s="3"/>
      <c r="Z23" s="3"/>
    </row>
    <row r="24" spans="2:31" ht="11.1" customHeight="1">
      <c r="B24" s="11" t="s">
        <v>90</v>
      </c>
      <c r="C24" s="44">
        <v>8435</v>
      </c>
      <c r="D24" s="44">
        <v>99</v>
      </c>
      <c r="E24" s="82">
        <v>99</v>
      </c>
      <c r="F24" s="70"/>
      <c r="G24" s="44">
        <v>247</v>
      </c>
      <c r="H24" s="44">
        <v>2460</v>
      </c>
      <c r="I24" s="44">
        <v>2806</v>
      </c>
      <c r="J24" s="45">
        <v>1263</v>
      </c>
      <c r="K24" s="46">
        <v>1193</v>
      </c>
      <c r="L24" s="44">
        <v>396.86500000000001</v>
      </c>
      <c r="M24" s="44">
        <v>178.589</v>
      </c>
      <c r="P24" s="50" t="s">
        <v>91</v>
      </c>
      <c r="Q24" s="3" t="s">
        <v>92</v>
      </c>
      <c r="R24" s="3"/>
      <c r="S24" s="3"/>
      <c r="T24" s="3"/>
      <c r="U24" s="3"/>
      <c r="V24" s="3"/>
      <c r="W24" s="3"/>
      <c r="X24" s="3"/>
      <c r="Y24" s="3"/>
    </row>
    <row r="25" spans="2:31" ht="11.1" customHeight="1">
      <c r="B25" s="11" t="s">
        <v>93</v>
      </c>
      <c r="C25" s="44">
        <v>51736</v>
      </c>
      <c r="D25" s="44">
        <v>14193</v>
      </c>
      <c r="E25" s="82">
        <v>14075</v>
      </c>
      <c r="F25" s="70"/>
      <c r="G25" s="44">
        <v>3202</v>
      </c>
      <c r="H25" s="44">
        <v>2397</v>
      </c>
      <c r="I25" s="44">
        <v>19674</v>
      </c>
      <c r="J25" s="45">
        <v>8853</v>
      </c>
      <c r="K25" s="46">
        <v>6573</v>
      </c>
      <c r="L25" s="44">
        <v>2499.567</v>
      </c>
      <c r="M25" s="44">
        <v>1124.8050000000001</v>
      </c>
      <c r="P25" s="50" t="s">
        <v>94</v>
      </c>
      <c r="Q25" s="3" t="s">
        <v>95</v>
      </c>
      <c r="R25" s="3"/>
      <c r="S25" s="3"/>
      <c r="T25" s="3"/>
      <c r="U25" s="3"/>
      <c r="V25" s="3"/>
      <c r="W25" s="3"/>
      <c r="X25" s="3"/>
      <c r="Y25" s="3"/>
    </row>
    <row r="26" spans="2:31" ht="11.1" customHeight="1">
      <c r="B26" s="11" t="s">
        <v>96</v>
      </c>
      <c r="C26" s="44">
        <v>379</v>
      </c>
      <c r="D26" s="44">
        <v>118</v>
      </c>
      <c r="E26" s="82">
        <v>118</v>
      </c>
      <c r="F26" s="70"/>
      <c r="G26" s="44">
        <v>137</v>
      </c>
      <c r="H26" s="44">
        <v>0</v>
      </c>
      <c r="I26" s="44">
        <v>255</v>
      </c>
      <c r="J26" s="45">
        <v>115</v>
      </c>
      <c r="K26" s="46">
        <v>99</v>
      </c>
      <c r="L26" s="44">
        <v>66.608999999999995</v>
      </c>
      <c r="M26" s="44">
        <v>29.974</v>
      </c>
      <c r="P26" s="50" t="s">
        <v>97</v>
      </c>
      <c r="Q26" s="3" t="s">
        <v>98</v>
      </c>
      <c r="R26" s="3"/>
      <c r="S26" s="3"/>
      <c r="T26" s="3"/>
      <c r="U26" s="3"/>
      <c r="V26" s="3"/>
      <c r="W26" s="3"/>
      <c r="X26" s="3"/>
      <c r="Y26" s="3"/>
    </row>
    <row r="27" spans="2:31" ht="11.1" customHeight="1">
      <c r="B27" s="11" t="s">
        <v>99</v>
      </c>
      <c r="C27" s="44">
        <v>95625</v>
      </c>
      <c r="D27" s="44">
        <v>73690</v>
      </c>
      <c r="E27" s="82">
        <v>116</v>
      </c>
      <c r="F27" s="70"/>
      <c r="G27" s="44">
        <v>1</v>
      </c>
      <c r="H27" s="44">
        <v>2</v>
      </c>
      <c r="I27" s="44">
        <v>119</v>
      </c>
      <c r="J27" s="45">
        <v>54</v>
      </c>
      <c r="K27" s="46">
        <v>3543</v>
      </c>
      <c r="L27" s="44">
        <v>4.4169999999999998</v>
      </c>
      <c r="M27" s="44">
        <v>1.988</v>
      </c>
    </row>
    <row r="28" spans="2:31" ht="11.1" customHeight="1">
      <c r="B28" s="11" t="s">
        <v>100</v>
      </c>
      <c r="C28" s="44">
        <v>475</v>
      </c>
      <c r="D28" s="44">
        <v>11</v>
      </c>
      <c r="E28" s="82">
        <v>11</v>
      </c>
      <c r="F28" s="70"/>
      <c r="G28" s="44">
        <v>13</v>
      </c>
      <c r="H28" s="44">
        <v>0</v>
      </c>
      <c r="I28" s="44">
        <v>24</v>
      </c>
      <c r="J28" s="45">
        <v>17</v>
      </c>
      <c r="K28" s="46">
        <v>94</v>
      </c>
      <c r="L28" s="44">
        <v>4.7489999999999997</v>
      </c>
      <c r="M28" s="44">
        <v>3.3239999999999998</v>
      </c>
    </row>
    <row r="29" spans="2:31" ht="11.1" customHeight="1">
      <c r="B29" s="51" t="s">
        <v>101</v>
      </c>
      <c r="C29" s="52">
        <f>SUM(C21:C28)</f>
        <v>3369257</v>
      </c>
      <c r="D29" s="52">
        <f>SUM(D21:D28)</f>
        <v>2809788</v>
      </c>
      <c r="E29" s="83">
        <f>SUM(E21:E28)</f>
        <v>639704</v>
      </c>
      <c r="F29" s="84"/>
      <c r="G29" s="52">
        <f t="shared" ref="G29:M29" si="0">SUM(G21:G28)</f>
        <v>6819</v>
      </c>
      <c r="H29" s="52">
        <f t="shared" si="0"/>
        <v>17923</v>
      </c>
      <c r="I29" s="52">
        <f t="shared" si="0"/>
        <v>664444</v>
      </c>
      <c r="J29" s="53">
        <f t="shared" si="0"/>
        <v>205980</v>
      </c>
      <c r="K29" s="54">
        <f t="shared" si="0"/>
        <v>20757</v>
      </c>
      <c r="L29" s="52">
        <f t="shared" si="0"/>
        <v>38607.064000000006</v>
      </c>
      <c r="M29" s="52">
        <f t="shared" si="0"/>
        <v>12497.315000000001</v>
      </c>
    </row>
    <row r="30" spans="2:31" ht="11.1" customHeight="1"/>
    <row r="31" spans="2:31" ht="16.5" customHeight="1">
      <c r="B31" s="4" t="s">
        <v>102</v>
      </c>
      <c r="L31" s="5" t="s">
        <v>103</v>
      </c>
      <c r="N31" s="5"/>
      <c r="O31" s="5"/>
      <c r="P31" s="5"/>
      <c r="Q31" s="5"/>
      <c r="R31" s="5"/>
      <c r="S31" s="5"/>
      <c r="T31" s="55" t="s">
        <v>104</v>
      </c>
      <c r="U31" s="55"/>
      <c r="V31" s="19"/>
      <c r="W31" s="55"/>
      <c r="X31" s="19"/>
      <c r="Y31" s="55" t="s">
        <v>105</v>
      </c>
      <c r="Z31" s="19"/>
      <c r="AA31" s="19"/>
      <c r="AB31" s="19"/>
    </row>
    <row r="32" spans="2:31" s="9" customFormat="1" ht="29.25" customHeight="1">
      <c r="B32" s="8" t="s">
        <v>106</v>
      </c>
      <c r="C32" s="6" t="s">
        <v>4</v>
      </c>
      <c r="D32" s="6" t="s">
        <v>5</v>
      </c>
      <c r="E32" s="7" t="s">
        <v>6</v>
      </c>
      <c r="F32" s="7" t="s">
        <v>7</v>
      </c>
      <c r="G32" s="6" t="s">
        <v>8</v>
      </c>
      <c r="H32" s="6" t="s">
        <v>9</v>
      </c>
      <c r="I32" s="6" t="s">
        <v>10</v>
      </c>
      <c r="J32" s="6" t="s">
        <v>11</v>
      </c>
      <c r="K32" s="6" t="s">
        <v>12</v>
      </c>
      <c r="L32" s="6" t="s">
        <v>13</v>
      </c>
      <c r="M32" s="6" t="s">
        <v>14</v>
      </c>
      <c r="N32" s="7" t="s">
        <v>15</v>
      </c>
      <c r="O32" s="8" t="s">
        <v>16</v>
      </c>
      <c r="P32" s="6" t="s">
        <v>17</v>
      </c>
      <c r="Q32" s="8" t="s">
        <v>18</v>
      </c>
      <c r="R32" s="7" t="s">
        <v>19</v>
      </c>
      <c r="S32" s="7" t="s">
        <v>20</v>
      </c>
      <c r="T32" s="7" t="s">
        <v>21</v>
      </c>
      <c r="U32" s="7" t="s">
        <v>22</v>
      </c>
      <c r="V32" s="7" t="s">
        <v>23</v>
      </c>
      <c r="W32" s="6" t="s">
        <v>24</v>
      </c>
      <c r="X32" s="6" t="s">
        <v>25</v>
      </c>
      <c r="Y32" s="6" t="s">
        <v>26</v>
      </c>
      <c r="Z32" s="7" t="s">
        <v>27</v>
      </c>
      <c r="AA32" s="7" t="s">
        <v>28</v>
      </c>
      <c r="AB32" s="6" t="s">
        <v>29</v>
      </c>
      <c r="AC32" s="6" t="s">
        <v>30</v>
      </c>
      <c r="AD32" s="6" t="s">
        <v>31</v>
      </c>
      <c r="AE32" s="6" t="s">
        <v>101</v>
      </c>
    </row>
    <row r="33" spans="2:31" ht="9.9499999999999993" customHeight="1">
      <c r="B33" s="11" t="s">
        <v>107</v>
      </c>
      <c r="C33" s="44">
        <v>97532</v>
      </c>
      <c r="D33" s="44">
        <v>0</v>
      </c>
      <c r="E33" s="44">
        <v>0</v>
      </c>
      <c r="F33" s="44">
        <v>0</v>
      </c>
      <c r="G33" s="44">
        <v>0</v>
      </c>
      <c r="H33" s="44">
        <v>2466</v>
      </c>
      <c r="I33" s="44">
        <v>0</v>
      </c>
      <c r="J33" s="44">
        <v>0</v>
      </c>
      <c r="K33" s="44">
        <v>395146</v>
      </c>
      <c r="L33" s="44">
        <v>0</v>
      </c>
      <c r="M33" s="44">
        <v>0</v>
      </c>
      <c r="N33" s="44">
        <v>0</v>
      </c>
      <c r="O33" s="44">
        <v>0</v>
      </c>
      <c r="P33" s="44">
        <v>589844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f t="shared" ref="AE33:AE40" si="1">SUM(C33:AD33)</f>
        <v>1084988</v>
      </c>
    </row>
    <row r="34" spans="2:31" ht="9.9499999999999993" customHeight="1">
      <c r="B34" s="11" t="s">
        <v>108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3660</v>
      </c>
      <c r="Y34" s="44">
        <v>0</v>
      </c>
      <c r="Z34" s="44">
        <v>0</v>
      </c>
      <c r="AA34" s="44">
        <v>0</v>
      </c>
      <c r="AB34" s="44">
        <v>0</v>
      </c>
      <c r="AC34" s="44">
        <v>15275</v>
      </c>
      <c r="AD34" s="44">
        <v>0</v>
      </c>
      <c r="AE34" s="44">
        <f t="shared" si="1"/>
        <v>18935</v>
      </c>
    </row>
    <row r="35" spans="2:31" ht="9.9499999999999993" customHeight="1">
      <c r="B35" s="56" t="s">
        <v>109</v>
      </c>
      <c r="C35" s="57">
        <f>SUM(C33:C34)</f>
        <v>97532</v>
      </c>
      <c r="D35" s="57">
        <f t="shared" ref="D35:AD35" si="2">SUM(D33:D34)</f>
        <v>0</v>
      </c>
      <c r="E35" s="57">
        <f t="shared" si="2"/>
        <v>0</v>
      </c>
      <c r="F35" s="57">
        <f t="shared" si="2"/>
        <v>0</v>
      </c>
      <c r="G35" s="57">
        <f t="shared" si="2"/>
        <v>0</v>
      </c>
      <c r="H35" s="57">
        <f t="shared" si="2"/>
        <v>2466</v>
      </c>
      <c r="I35" s="57">
        <f t="shared" si="2"/>
        <v>0</v>
      </c>
      <c r="J35" s="57">
        <f t="shared" si="2"/>
        <v>0</v>
      </c>
      <c r="K35" s="57">
        <f t="shared" si="2"/>
        <v>395146</v>
      </c>
      <c r="L35" s="57">
        <f t="shared" si="2"/>
        <v>0</v>
      </c>
      <c r="M35" s="57">
        <f t="shared" si="2"/>
        <v>0</v>
      </c>
      <c r="N35" s="57">
        <f t="shared" si="2"/>
        <v>0</v>
      </c>
      <c r="O35" s="57">
        <f t="shared" si="2"/>
        <v>0</v>
      </c>
      <c r="P35" s="57">
        <f t="shared" si="2"/>
        <v>589844</v>
      </c>
      <c r="Q35" s="57">
        <f t="shared" si="2"/>
        <v>0</v>
      </c>
      <c r="R35" s="57">
        <f t="shared" si="2"/>
        <v>0</v>
      </c>
      <c r="S35" s="57">
        <f t="shared" si="2"/>
        <v>0</v>
      </c>
      <c r="T35" s="57">
        <f t="shared" si="2"/>
        <v>0</v>
      </c>
      <c r="U35" s="57">
        <f t="shared" si="2"/>
        <v>0</v>
      </c>
      <c r="V35" s="57">
        <f t="shared" si="2"/>
        <v>0</v>
      </c>
      <c r="W35" s="57">
        <f t="shared" si="2"/>
        <v>0</v>
      </c>
      <c r="X35" s="57">
        <f t="shared" si="2"/>
        <v>3660</v>
      </c>
      <c r="Y35" s="57">
        <f t="shared" si="2"/>
        <v>0</v>
      </c>
      <c r="Z35" s="57">
        <f t="shared" si="2"/>
        <v>0</v>
      </c>
      <c r="AA35" s="57">
        <f t="shared" si="2"/>
        <v>0</v>
      </c>
      <c r="AB35" s="57">
        <f t="shared" si="2"/>
        <v>0</v>
      </c>
      <c r="AC35" s="57">
        <f t="shared" si="2"/>
        <v>15275</v>
      </c>
      <c r="AD35" s="57">
        <f t="shared" si="2"/>
        <v>0</v>
      </c>
      <c r="AE35" s="57">
        <f t="shared" si="1"/>
        <v>1103923</v>
      </c>
    </row>
    <row r="36" spans="2:31" ht="9.9499999999999993" customHeight="1">
      <c r="B36" s="58" t="s">
        <v>110</v>
      </c>
      <c r="C36" s="59">
        <v>0</v>
      </c>
      <c r="D36" s="59">
        <v>11436</v>
      </c>
      <c r="E36" s="59">
        <v>0</v>
      </c>
      <c r="F36" s="59">
        <v>0</v>
      </c>
      <c r="G36" s="59">
        <v>98935</v>
      </c>
      <c r="H36" s="59">
        <v>91274</v>
      </c>
      <c r="I36" s="59">
        <v>131723</v>
      </c>
      <c r="J36" s="59">
        <v>0</v>
      </c>
      <c r="K36" s="59">
        <v>62</v>
      </c>
      <c r="L36" s="59">
        <v>0</v>
      </c>
      <c r="M36" s="59">
        <v>15253</v>
      </c>
      <c r="N36" s="59">
        <v>0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0</v>
      </c>
      <c r="AA36" s="59">
        <v>0</v>
      </c>
      <c r="AB36" s="59">
        <v>0</v>
      </c>
      <c r="AC36" s="59">
        <v>26201</v>
      </c>
      <c r="AD36" s="59">
        <v>0</v>
      </c>
      <c r="AE36" s="59">
        <f t="shared" si="1"/>
        <v>374884</v>
      </c>
    </row>
    <row r="37" spans="2:31" ht="9.9499999999999993" customHeight="1">
      <c r="B37" s="11" t="s">
        <v>111</v>
      </c>
      <c r="C37" s="44">
        <v>0</v>
      </c>
      <c r="D37" s="44">
        <v>0</v>
      </c>
      <c r="E37" s="44">
        <v>0</v>
      </c>
      <c r="F37" s="44">
        <v>0</v>
      </c>
      <c r="G37" s="44">
        <v>4041</v>
      </c>
      <c r="H37" s="44">
        <v>6127</v>
      </c>
      <c r="I37" s="44">
        <v>242</v>
      </c>
      <c r="J37" s="44">
        <v>0</v>
      </c>
      <c r="K37" s="44">
        <v>3352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1659</v>
      </c>
      <c r="AD37" s="44">
        <v>0</v>
      </c>
      <c r="AE37" s="44">
        <f t="shared" si="1"/>
        <v>15421</v>
      </c>
    </row>
    <row r="38" spans="2:31" ht="9.9499999999999993" customHeight="1">
      <c r="B38" s="60" t="s">
        <v>112</v>
      </c>
      <c r="C38" s="61">
        <v>0</v>
      </c>
      <c r="D38" s="61"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f t="shared" si="1"/>
        <v>0</v>
      </c>
    </row>
    <row r="39" spans="2:31" ht="9.9499999999999993" customHeight="1">
      <c r="B39" s="58" t="s">
        <v>113</v>
      </c>
      <c r="C39" s="59">
        <v>0</v>
      </c>
      <c r="D39" s="59">
        <v>3268</v>
      </c>
      <c r="E39" s="59">
        <v>0</v>
      </c>
      <c r="F39" s="59">
        <v>0</v>
      </c>
      <c r="G39" s="59">
        <v>28462</v>
      </c>
      <c r="H39" s="59">
        <v>6173</v>
      </c>
      <c r="I39" s="59">
        <v>424880</v>
      </c>
      <c r="J39" s="59">
        <v>13834</v>
      </c>
      <c r="K39" s="59">
        <v>18199</v>
      </c>
      <c r="L39" s="59">
        <v>0</v>
      </c>
      <c r="M39" s="59">
        <v>58248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0</v>
      </c>
      <c r="X39" s="59">
        <v>19530</v>
      </c>
      <c r="Y39" s="59">
        <v>0</v>
      </c>
      <c r="Z39" s="59">
        <v>0</v>
      </c>
      <c r="AA39" s="59">
        <v>0</v>
      </c>
      <c r="AB39" s="59">
        <v>0</v>
      </c>
      <c r="AC39" s="59">
        <v>334966</v>
      </c>
      <c r="AD39" s="59">
        <v>0</v>
      </c>
      <c r="AE39" s="59">
        <f t="shared" si="1"/>
        <v>907560</v>
      </c>
    </row>
    <row r="40" spans="2:31" ht="9.9499999999999993" customHeight="1">
      <c r="B40" s="11" t="s">
        <v>114</v>
      </c>
      <c r="C40" s="44">
        <v>0</v>
      </c>
      <c r="D40" s="44">
        <v>395</v>
      </c>
      <c r="E40" s="44">
        <v>0</v>
      </c>
      <c r="F40" s="44">
        <v>0</v>
      </c>
      <c r="G40" s="44">
        <v>1664</v>
      </c>
      <c r="H40" s="44">
        <v>589</v>
      </c>
      <c r="I40" s="44">
        <v>306416</v>
      </c>
      <c r="J40" s="44">
        <v>1219</v>
      </c>
      <c r="K40" s="44">
        <v>0</v>
      </c>
      <c r="L40" s="44">
        <v>0</v>
      </c>
      <c r="M40" s="44">
        <v>3036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30</v>
      </c>
      <c r="Y40" s="44">
        <v>0</v>
      </c>
      <c r="Z40" s="44">
        <v>0</v>
      </c>
      <c r="AA40" s="44">
        <v>0</v>
      </c>
      <c r="AB40" s="44">
        <v>0</v>
      </c>
      <c r="AC40" s="44">
        <v>76667</v>
      </c>
      <c r="AD40" s="44">
        <v>0</v>
      </c>
      <c r="AE40" s="44">
        <f t="shared" si="1"/>
        <v>390016</v>
      </c>
    </row>
    <row r="41" spans="2:31" ht="9.9499999999999993" customHeight="1">
      <c r="B41" s="11" t="s">
        <v>115</v>
      </c>
      <c r="C41" s="44">
        <v>0</v>
      </c>
      <c r="D41" s="44">
        <v>42</v>
      </c>
      <c r="E41" s="44">
        <v>0</v>
      </c>
      <c r="F41" s="44">
        <v>0</v>
      </c>
      <c r="G41" s="44">
        <v>1620</v>
      </c>
      <c r="H41" s="44">
        <v>37</v>
      </c>
      <c r="I41" s="44">
        <v>18312</v>
      </c>
      <c r="J41" s="44">
        <v>1286</v>
      </c>
      <c r="K41" s="44">
        <v>19835</v>
      </c>
      <c r="L41" s="44">
        <v>0</v>
      </c>
      <c r="M41" s="44">
        <v>576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48251</v>
      </c>
      <c r="AD41" s="44">
        <v>0</v>
      </c>
      <c r="AE41" s="44">
        <f>SUM(C41:AD41)</f>
        <v>89959</v>
      </c>
    </row>
    <row r="42" spans="2:31" ht="9.9499999999999993" customHeight="1">
      <c r="B42" s="11" t="s">
        <v>116</v>
      </c>
      <c r="C42" s="44">
        <v>0</v>
      </c>
      <c r="D42" s="44">
        <v>8</v>
      </c>
      <c r="E42" s="44">
        <v>0</v>
      </c>
      <c r="F42" s="44">
        <v>0</v>
      </c>
      <c r="G42" s="44">
        <v>13119</v>
      </c>
      <c r="H42" s="44">
        <v>432</v>
      </c>
      <c r="I42" s="44">
        <v>17298</v>
      </c>
      <c r="J42" s="44">
        <v>3101</v>
      </c>
      <c r="K42" s="44">
        <v>0</v>
      </c>
      <c r="L42" s="44">
        <v>0</v>
      </c>
      <c r="M42" s="44">
        <v>240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270</v>
      </c>
      <c r="Y42" s="44">
        <v>0</v>
      </c>
      <c r="Z42" s="44">
        <v>0</v>
      </c>
      <c r="AA42" s="44">
        <v>0</v>
      </c>
      <c r="AB42" s="44">
        <v>0</v>
      </c>
      <c r="AC42" s="44">
        <v>15978</v>
      </c>
      <c r="AD42" s="44">
        <v>0</v>
      </c>
      <c r="AE42" s="44">
        <f t="shared" ref="AE42:AE79" si="3">SUM(C42:AD42)</f>
        <v>50446</v>
      </c>
    </row>
    <row r="43" spans="2:31" ht="9.9499999999999993" customHeight="1">
      <c r="B43" s="11" t="s">
        <v>117</v>
      </c>
      <c r="C43" s="44">
        <v>0</v>
      </c>
      <c r="D43" s="44">
        <v>67</v>
      </c>
      <c r="E43" s="44">
        <v>0</v>
      </c>
      <c r="F43" s="44">
        <v>0</v>
      </c>
      <c r="G43" s="44">
        <v>1816</v>
      </c>
      <c r="H43" s="44">
        <v>11261</v>
      </c>
      <c r="I43" s="44">
        <v>100440</v>
      </c>
      <c r="J43" s="44">
        <v>0</v>
      </c>
      <c r="K43" s="44">
        <v>0</v>
      </c>
      <c r="L43" s="44">
        <v>0</v>
      </c>
      <c r="M43" s="44">
        <v>120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120026</v>
      </c>
      <c r="AD43" s="44">
        <v>0</v>
      </c>
      <c r="AE43" s="44">
        <f t="shared" si="3"/>
        <v>233730</v>
      </c>
    </row>
    <row r="44" spans="2:31" ht="9.9499999999999993" customHeight="1">
      <c r="B44" s="11" t="s">
        <v>118</v>
      </c>
      <c r="C44" s="44">
        <v>0</v>
      </c>
      <c r="D44" s="44">
        <v>0</v>
      </c>
      <c r="E44" s="44">
        <v>0</v>
      </c>
      <c r="F44" s="44">
        <v>0</v>
      </c>
      <c r="G44" s="44">
        <v>1068</v>
      </c>
      <c r="H44" s="44">
        <v>699</v>
      </c>
      <c r="I44" s="44">
        <v>995</v>
      </c>
      <c r="J44" s="44">
        <v>0</v>
      </c>
      <c r="K44" s="44">
        <v>0</v>
      </c>
      <c r="L44" s="44">
        <v>0</v>
      </c>
      <c r="M44" s="44">
        <v>5532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9827</v>
      </c>
      <c r="AD44" s="44">
        <v>0</v>
      </c>
      <c r="AE44" s="44">
        <f t="shared" si="3"/>
        <v>18121</v>
      </c>
    </row>
    <row r="45" spans="2:31" ht="9.9499999999999993" customHeight="1">
      <c r="B45" s="11" t="s">
        <v>119</v>
      </c>
      <c r="C45" s="44">
        <v>0</v>
      </c>
      <c r="D45" s="44">
        <v>470</v>
      </c>
      <c r="E45" s="44">
        <v>0</v>
      </c>
      <c r="F45" s="44">
        <v>0</v>
      </c>
      <c r="G45" s="44">
        <v>1086</v>
      </c>
      <c r="H45" s="44">
        <v>1021</v>
      </c>
      <c r="I45" s="44">
        <v>62505</v>
      </c>
      <c r="J45" s="44">
        <v>0</v>
      </c>
      <c r="K45" s="44">
        <v>823239</v>
      </c>
      <c r="L45" s="44">
        <v>0</v>
      </c>
      <c r="M45" s="44">
        <v>8184</v>
      </c>
      <c r="N45" s="44">
        <v>0</v>
      </c>
      <c r="O45" s="44">
        <v>952</v>
      </c>
      <c r="P45" s="44">
        <v>1133345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4">
        <v>0</v>
      </c>
      <c r="X45" s="44">
        <v>0</v>
      </c>
      <c r="Y45" s="44">
        <v>2932644</v>
      </c>
      <c r="Z45" s="44">
        <v>0</v>
      </c>
      <c r="AA45" s="44">
        <v>0</v>
      </c>
      <c r="AB45" s="44">
        <v>0</v>
      </c>
      <c r="AC45" s="44">
        <v>382090</v>
      </c>
      <c r="AD45" s="44">
        <v>0</v>
      </c>
      <c r="AE45" s="44">
        <f t="shared" si="3"/>
        <v>5345536</v>
      </c>
    </row>
    <row r="46" spans="2:31" ht="9.9499999999999993" customHeight="1">
      <c r="B46" s="11" t="s">
        <v>120</v>
      </c>
      <c r="C46" s="44">
        <v>0</v>
      </c>
      <c r="D46" s="44">
        <v>277</v>
      </c>
      <c r="E46" s="44">
        <v>0</v>
      </c>
      <c r="F46" s="44">
        <v>0</v>
      </c>
      <c r="G46" s="44">
        <v>4913</v>
      </c>
      <c r="H46" s="44">
        <v>497</v>
      </c>
      <c r="I46" s="44">
        <v>22097</v>
      </c>
      <c r="J46" s="44">
        <v>0</v>
      </c>
      <c r="K46" s="44">
        <v>0</v>
      </c>
      <c r="L46" s="44">
        <v>0</v>
      </c>
      <c r="M46" s="44">
        <v>1104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18310</v>
      </c>
      <c r="Y46" s="44">
        <v>0</v>
      </c>
      <c r="Z46" s="44">
        <v>0</v>
      </c>
      <c r="AA46" s="44">
        <v>0</v>
      </c>
      <c r="AB46" s="44">
        <v>0</v>
      </c>
      <c r="AC46" s="44">
        <v>44056</v>
      </c>
      <c r="AD46" s="44">
        <v>0</v>
      </c>
      <c r="AE46" s="44">
        <f t="shared" si="3"/>
        <v>91254</v>
      </c>
    </row>
    <row r="47" spans="2:31" ht="9.9499999999999993" customHeight="1">
      <c r="B47" s="11" t="s">
        <v>121</v>
      </c>
      <c r="C47" s="44">
        <v>0</v>
      </c>
      <c r="D47" s="44">
        <v>50</v>
      </c>
      <c r="E47" s="44">
        <v>0</v>
      </c>
      <c r="F47" s="44">
        <v>0</v>
      </c>
      <c r="G47" s="44">
        <v>1994</v>
      </c>
      <c r="H47" s="44">
        <v>340</v>
      </c>
      <c r="I47" s="44">
        <v>68309</v>
      </c>
      <c r="J47" s="44">
        <v>605</v>
      </c>
      <c r="K47" s="44">
        <v>34163</v>
      </c>
      <c r="L47" s="44">
        <v>0</v>
      </c>
      <c r="M47" s="44">
        <v>108</v>
      </c>
      <c r="N47" s="44">
        <v>0</v>
      </c>
      <c r="O47" s="44">
        <v>43325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74224</v>
      </c>
      <c r="AD47" s="44">
        <v>0</v>
      </c>
      <c r="AE47" s="44">
        <f t="shared" si="3"/>
        <v>223118</v>
      </c>
    </row>
    <row r="48" spans="2:31" ht="9.9499999999999993" customHeight="1">
      <c r="B48" s="11" t="s">
        <v>122</v>
      </c>
      <c r="C48" s="44">
        <v>0</v>
      </c>
      <c r="D48" s="44">
        <v>0</v>
      </c>
      <c r="E48" s="44">
        <v>0</v>
      </c>
      <c r="F48" s="44">
        <v>0</v>
      </c>
      <c r="G48" s="44">
        <v>472</v>
      </c>
      <c r="H48" s="44">
        <v>147</v>
      </c>
      <c r="I48" s="44">
        <v>9691</v>
      </c>
      <c r="J48" s="44">
        <v>0</v>
      </c>
      <c r="K48" s="44">
        <v>666077</v>
      </c>
      <c r="L48" s="44">
        <v>0</v>
      </c>
      <c r="M48" s="44">
        <v>684</v>
      </c>
      <c r="N48" s="44">
        <v>852674</v>
      </c>
      <c r="O48" s="44">
        <v>0</v>
      </c>
      <c r="P48" s="44">
        <v>8765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20178</v>
      </c>
      <c r="AD48" s="44">
        <v>0</v>
      </c>
      <c r="AE48" s="44">
        <f t="shared" si="3"/>
        <v>1558688</v>
      </c>
    </row>
    <row r="49" spans="2:31" ht="9.9499999999999993" customHeight="1">
      <c r="B49" s="11" t="s">
        <v>123</v>
      </c>
      <c r="C49" s="44">
        <v>0</v>
      </c>
      <c r="D49" s="44">
        <v>487</v>
      </c>
      <c r="E49" s="44">
        <v>0</v>
      </c>
      <c r="F49" s="44">
        <v>0</v>
      </c>
      <c r="G49" s="44">
        <v>3035</v>
      </c>
      <c r="H49" s="44">
        <v>2171</v>
      </c>
      <c r="I49" s="44">
        <v>134236</v>
      </c>
      <c r="J49" s="44">
        <v>0</v>
      </c>
      <c r="K49" s="44">
        <v>20629</v>
      </c>
      <c r="L49" s="44">
        <v>0</v>
      </c>
      <c r="M49" s="44">
        <v>12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106692</v>
      </c>
      <c r="AD49" s="44">
        <v>0</v>
      </c>
      <c r="AE49" s="44">
        <f t="shared" si="3"/>
        <v>267262</v>
      </c>
    </row>
    <row r="50" spans="2:31" ht="9.9499999999999993" customHeight="1">
      <c r="B50" s="11" t="s">
        <v>124</v>
      </c>
      <c r="C50" s="44">
        <v>0</v>
      </c>
      <c r="D50" s="44">
        <v>395</v>
      </c>
      <c r="E50" s="44">
        <v>0</v>
      </c>
      <c r="F50" s="44">
        <v>0</v>
      </c>
      <c r="G50" s="44">
        <v>792</v>
      </c>
      <c r="H50" s="44">
        <v>37</v>
      </c>
      <c r="I50" s="44">
        <v>20283</v>
      </c>
      <c r="J50" s="44">
        <v>0</v>
      </c>
      <c r="K50" s="44">
        <v>33820</v>
      </c>
      <c r="L50" s="44">
        <v>0</v>
      </c>
      <c r="M50" s="44">
        <v>2808</v>
      </c>
      <c r="N50" s="44">
        <v>0</v>
      </c>
      <c r="O50" s="44">
        <v>0</v>
      </c>
      <c r="P50" s="44">
        <v>84174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67172</v>
      </c>
      <c r="AD50" s="44">
        <v>0</v>
      </c>
      <c r="AE50" s="44">
        <f t="shared" si="3"/>
        <v>209481</v>
      </c>
    </row>
    <row r="51" spans="2:31" ht="9.9499999999999993" customHeight="1">
      <c r="B51" s="11" t="s">
        <v>125</v>
      </c>
      <c r="C51" s="44">
        <v>0</v>
      </c>
      <c r="D51" s="44">
        <v>0</v>
      </c>
      <c r="E51" s="44">
        <v>0</v>
      </c>
      <c r="F51" s="44">
        <v>0</v>
      </c>
      <c r="G51" s="44">
        <v>169</v>
      </c>
      <c r="H51" s="44">
        <v>0</v>
      </c>
      <c r="I51" s="44">
        <v>1042</v>
      </c>
      <c r="J51" s="44">
        <v>0</v>
      </c>
      <c r="K51" s="44">
        <v>0</v>
      </c>
      <c r="L51" s="44">
        <v>0</v>
      </c>
      <c r="M51" s="44">
        <v>24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771</v>
      </c>
      <c r="AD51" s="44">
        <v>0</v>
      </c>
      <c r="AE51" s="44">
        <f t="shared" si="3"/>
        <v>2006</v>
      </c>
    </row>
    <row r="52" spans="2:31" ht="9.9499999999999993" customHeight="1">
      <c r="B52" s="11" t="s">
        <v>126</v>
      </c>
      <c r="C52" s="44">
        <v>0</v>
      </c>
      <c r="D52" s="44">
        <v>1000</v>
      </c>
      <c r="E52" s="44">
        <v>0</v>
      </c>
      <c r="F52" s="44">
        <v>0</v>
      </c>
      <c r="G52" s="44">
        <v>56942</v>
      </c>
      <c r="H52" s="44">
        <v>26855</v>
      </c>
      <c r="I52" s="44">
        <v>120686</v>
      </c>
      <c r="J52" s="44">
        <v>40829</v>
      </c>
      <c r="K52" s="44">
        <v>91532</v>
      </c>
      <c r="L52" s="44">
        <v>0</v>
      </c>
      <c r="M52" s="44">
        <v>44784</v>
      </c>
      <c r="N52" s="44">
        <v>0</v>
      </c>
      <c r="O52" s="44">
        <v>25296</v>
      </c>
      <c r="P52" s="44">
        <v>0</v>
      </c>
      <c r="Q52" s="44">
        <v>181080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182127</v>
      </c>
      <c r="AD52" s="44">
        <v>0</v>
      </c>
      <c r="AE52" s="44">
        <f t="shared" si="3"/>
        <v>771131</v>
      </c>
    </row>
    <row r="53" spans="2:31" ht="9.9499999999999993" customHeight="1">
      <c r="B53" s="11" t="s">
        <v>127</v>
      </c>
      <c r="C53" s="44">
        <v>0</v>
      </c>
      <c r="D53" s="44">
        <v>84</v>
      </c>
      <c r="E53" s="44">
        <v>0</v>
      </c>
      <c r="F53" s="44">
        <v>0</v>
      </c>
      <c r="G53" s="44">
        <v>128089</v>
      </c>
      <c r="H53" s="44">
        <v>2484</v>
      </c>
      <c r="I53" s="44">
        <v>94581</v>
      </c>
      <c r="J53" s="44">
        <v>0</v>
      </c>
      <c r="K53" s="44">
        <v>562902</v>
      </c>
      <c r="L53" s="44">
        <v>0</v>
      </c>
      <c r="M53" s="44">
        <v>5028</v>
      </c>
      <c r="N53" s="44">
        <v>0</v>
      </c>
      <c r="O53" s="44">
        <v>48714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616998</v>
      </c>
      <c r="AD53" s="44">
        <v>0</v>
      </c>
      <c r="AE53" s="44">
        <f t="shared" si="3"/>
        <v>1458880</v>
      </c>
    </row>
    <row r="54" spans="2:31" ht="9.9499999999999993" customHeight="1">
      <c r="B54" s="11" t="s">
        <v>128</v>
      </c>
      <c r="C54" s="44">
        <v>0</v>
      </c>
      <c r="D54" s="44">
        <v>370</v>
      </c>
      <c r="E54" s="44">
        <v>0</v>
      </c>
      <c r="F54" s="44">
        <v>0</v>
      </c>
      <c r="G54" s="44">
        <v>4859</v>
      </c>
      <c r="H54" s="44">
        <v>1049</v>
      </c>
      <c r="I54" s="44">
        <v>15485</v>
      </c>
      <c r="J54" s="44">
        <v>40253</v>
      </c>
      <c r="K54" s="44">
        <v>0</v>
      </c>
      <c r="L54" s="44">
        <v>0</v>
      </c>
      <c r="M54" s="44">
        <v>5268</v>
      </c>
      <c r="N54" s="44">
        <v>0</v>
      </c>
      <c r="O54" s="44">
        <v>0</v>
      </c>
      <c r="P54" s="44">
        <v>0</v>
      </c>
      <c r="Q54" s="44">
        <v>59681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79369</v>
      </c>
      <c r="AD54" s="44">
        <v>0</v>
      </c>
      <c r="AE54" s="44">
        <f t="shared" si="3"/>
        <v>206334</v>
      </c>
    </row>
    <row r="55" spans="2:31" ht="9.9499999999999993" customHeight="1">
      <c r="B55" s="11" t="s">
        <v>129</v>
      </c>
      <c r="C55" s="44">
        <v>0</v>
      </c>
      <c r="D55" s="44">
        <v>815</v>
      </c>
      <c r="E55" s="44">
        <v>0</v>
      </c>
      <c r="F55" s="44">
        <v>0</v>
      </c>
      <c r="G55" s="44">
        <v>42124</v>
      </c>
      <c r="H55" s="44">
        <v>4352</v>
      </c>
      <c r="I55" s="44">
        <v>100496</v>
      </c>
      <c r="J55" s="44">
        <v>0</v>
      </c>
      <c r="K55" s="44">
        <v>0</v>
      </c>
      <c r="L55" s="44">
        <v>0</v>
      </c>
      <c r="M55" s="44">
        <v>86664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245370</v>
      </c>
      <c r="AD55" s="44">
        <v>0</v>
      </c>
      <c r="AE55" s="44">
        <f t="shared" si="3"/>
        <v>479821</v>
      </c>
    </row>
    <row r="56" spans="2:31" ht="9.9499999999999993" customHeight="1">
      <c r="B56" s="11" t="s">
        <v>130</v>
      </c>
      <c r="C56" s="44">
        <v>0</v>
      </c>
      <c r="D56" s="44">
        <v>8</v>
      </c>
      <c r="E56" s="44">
        <v>0</v>
      </c>
      <c r="F56" s="44">
        <v>0</v>
      </c>
      <c r="G56" s="44">
        <v>9968</v>
      </c>
      <c r="H56" s="44">
        <v>782</v>
      </c>
      <c r="I56" s="44">
        <v>23371</v>
      </c>
      <c r="J56" s="44">
        <v>0</v>
      </c>
      <c r="K56" s="44">
        <v>78</v>
      </c>
      <c r="L56" s="44">
        <v>0</v>
      </c>
      <c r="M56" s="44">
        <v>4800</v>
      </c>
      <c r="N56" s="44">
        <v>0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65138</v>
      </c>
      <c r="AD56" s="44">
        <v>0</v>
      </c>
      <c r="AE56" s="44">
        <f t="shared" si="3"/>
        <v>104145</v>
      </c>
    </row>
    <row r="57" spans="2:31" ht="9.9499999999999993" customHeight="1">
      <c r="B57" s="11" t="s">
        <v>131</v>
      </c>
      <c r="C57" s="44">
        <v>0</v>
      </c>
      <c r="D57" s="44">
        <v>806</v>
      </c>
      <c r="E57" s="44">
        <v>0</v>
      </c>
      <c r="F57" s="44">
        <v>0</v>
      </c>
      <c r="G57" s="44">
        <v>35564</v>
      </c>
      <c r="H57" s="44">
        <v>6100</v>
      </c>
      <c r="I57" s="44">
        <v>285594</v>
      </c>
      <c r="J57" s="44">
        <v>1171</v>
      </c>
      <c r="K57" s="44">
        <v>0</v>
      </c>
      <c r="L57" s="44">
        <v>0</v>
      </c>
      <c r="M57" s="44">
        <v>5340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300</v>
      </c>
      <c r="Y57" s="44">
        <v>0</v>
      </c>
      <c r="Z57" s="44">
        <v>0</v>
      </c>
      <c r="AA57" s="44">
        <v>0</v>
      </c>
      <c r="AB57" s="44">
        <v>0</v>
      </c>
      <c r="AC57" s="44">
        <v>550925</v>
      </c>
      <c r="AD57" s="44">
        <v>0</v>
      </c>
      <c r="AE57" s="44">
        <f t="shared" si="3"/>
        <v>885800</v>
      </c>
    </row>
    <row r="58" spans="2:31" ht="9.9499999999999993" customHeight="1">
      <c r="B58" s="11" t="s">
        <v>132</v>
      </c>
      <c r="C58" s="44">
        <v>0</v>
      </c>
      <c r="D58" s="44">
        <v>479</v>
      </c>
      <c r="E58" s="44">
        <v>0</v>
      </c>
      <c r="F58" s="44">
        <v>0</v>
      </c>
      <c r="G58" s="44">
        <v>4539</v>
      </c>
      <c r="H58" s="44">
        <v>1619</v>
      </c>
      <c r="I58" s="44">
        <v>40734</v>
      </c>
      <c r="J58" s="44">
        <v>0</v>
      </c>
      <c r="K58" s="44">
        <v>0</v>
      </c>
      <c r="L58" s="44">
        <v>0</v>
      </c>
      <c r="M58" s="44">
        <v>7188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59460</v>
      </c>
      <c r="AD58" s="44">
        <v>0</v>
      </c>
      <c r="AE58" s="44">
        <f t="shared" si="3"/>
        <v>114019</v>
      </c>
    </row>
    <row r="59" spans="2:31" ht="9.9499999999999993" customHeight="1">
      <c r="B59" s="11" t="s">
        <v>133</v>
      </c>
      <c r="C59" s="44">
        <v>0</v>
      </c>
      <c r="D59" s="44">
        <v>42</v>
      </c>
      <c r="E59" s="44">
        <v>0</v>
      </c>
      <c r="F59" s="44">
        <v>0</v>
      </c>
      <c r="G59" s="44">
        <v>6114</v>
      </c>
      <c r="H59" s="44">
        <v>248</v>
      </c>
      <c r="I59" s="44">
        <v>6845</v>
      </c>
      <c r="J59" s="44">
        <v>0</v>
      </c>
      <c r="K59" s="44">
        <v>0</v>
      </c>
      <c r="L59" s="44">
        <v>0</v>
      </c>
      <c r="M59" s="44">
        <v>648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28137</v>
      </c>
      <c r="AD59" s="44">
        <v>0</v>
      </c>
      <c r="AE59" s="44">
        <f t="shared" si="3"/>
        <v>42034</v>
      </c>
    </row>
    <row r="60" spans="2:31" ht="9.9499999999999993" customHeight="1">
      <c r="B60" s="11" t="s">
        <v>134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f t="shared" si="3"/>
        <v>0</v>
      </c>
    </row>
    <row r="61" spans="2:31" ht="9.9499999999999993" customHeight="1">
      <c r="B61" s="60" t="s">
        <v>135</v>
      </c>
      <c r="C61" s="61">
        <v>0</v>
      </c>
      <c r="D61" s="61">
        <v>25</v>
      </c>
      <c r="E61" s="61">
        <v>0</v>
      </c>
      <c r="F61" s="61">
        <v>0</v>
      </c>
      <c r="G61" s="61">
        <v>2465</v>
      </c>
      <c r="H61" s="61">
        <v>1702</v>
      </c>
      <c r="I61" s="61">
        <v>4380</v>
      </c>
      <c r="J61" s="61">
        <v>0</v>
      </c>
      <c r="K61" s="61">
        <v>0</v>
      </c>
      <c r="L61" s="61">
        <v>0</v>
      </c>
      <c r="M61" s="61">
        <v>1656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61">
        <v>13401</v>
      </c>
      <c r="AD61" s="61">
        <v>0</v>
      </c>
      <c r="AE61" s="61">
        <f t="shared" si="3"/>
        <v>23629</v>
      </c>
    </row>
    <row r="62" spans="2:31" ht="9.9499999999999993" customHeight="1">
      <c r="B62" s="56" t="s">
        <v>136</v>
      </c>
      <c r="C62" s="57">
        <f>SUM(C39:C61)</f>
        <v>0</v>
      </c>
      <c r="D62" s="57">
        <f t="shared" ref="D62:AD62" si="4">SUM(D39:D61)</f>
        <v>9088</v>
      </c>
      <c r="E62" s="57">
        <f t="shared" si="4"/>
        <v>0</v>
      </c>
      <c r="F62" s="57">
        <f t="shared" si="4"/>
        <v>0</v>
      </c>
      <c r="G62" s="57">
        <f t="shared" si="4"/>
        <v>350874</v>
      </c>
      <c r="H62" s="57">
        <f t="shared" si="4"/>
        <v>68595</v>
      </c>
      <c r="I62" s="57">
        <f t="shared" si="4"/>
        <v>1878676</v>
      </c>
      <c r="J62" s="57">
        <f t="shared" si="4"/>
        <v>102298</v>
      </c>
      <c r="K62" s="57">
        <f t="shared" si="4"/>
        <v>2270474</v>
      </c>
      <c r="L62" s="57">
        <f t="shared" si="4"/>
        <v>0</v>
      </c>
      <c r="M62" s="57">
        <f t="shared" si="4"/>
        <v>242052</v>
      </c>
      <c r="N62" s="57">
        <f t="shared" si="4"/>
        <v>852674</v>
      </c>
      <c r="O62" s="57">
        <f t="shared" si="4"/>
        <v>118287</v>
      </c>
      <c r="P62" s="57">
        <f t="shared" si="4"/>
        <v>1226284</v>
      </c>
      <c r="Q62" s="57">
        <f t="shared" si="4"/>
        <v>240761</v>
      </c>
      <c r="R62" s="57">
        <f t="shared" si="4"/>
        <v>0</v>
      </c>
      <c r="S62" s="57">
        <f t="shared" si="4"/>
        <v>0</v>
      </c>
      <c r="T62" s="57">
        <f t="shared" si="4"/>
        <v>0</v>
      </c>
      <c r="U62" s="57">
        <f t="shared" si="4"/>
        <v>0</v>
      </c>
      <c r="V62" s="57">
        <f t="shared" si="4"/>
        <v>0</v>
      </c>
      <c r="W62" s="57">
        <f t="shared" si="4"/>
        <v>0</v>
      </c>
      <c r="X62" s="57">
        <f t="shared" si="4"/>
        <v>38440</v>
      </c>
      <c r="Y62" s="57">
        <f t="shared" si="4"/>
        <v>2932644</v>
      </c>
      <c r="Z62" s="57">
        <f t="shared" si="4"/>
        <v>0</v>
      </c>
      <c r="AA62" s="57">
        <f t="shared" si="4"/>
        <v>0</v>
      </c>
      <c r="AB62" s="57">
        <f t="shared" si="4"/>
        <v>0</v>
      </c>
      <c r="AC62" s="57">
        <f t="shared" si="4"/>
        <v>3141823</v>
      </c>
      <c r="AD62" s="57">
        <f t="shared" si="4"/>
        <v>0</v>
      </c>
      <c r="AE62" s="57">
        <f t="shared" si="3"/>
        <v>13472970</v>
      </c>
    </row>
    <row r="63" spans="2:31" ht="9.9499999999999993" customHeight="1">
      <c r="B63" s="56" t="s">
        <v>137</v>
      </c>
      <c r="C63" s="57">
        <f t="shared" ref="C63:G63" si="5">C62+C38+C37+C36</f>
        <v>0</v>
      </c>
      <c r="D63" s="57">
        <f t="shared" si="5"/>
        <v>20524</v>
      </c>
      <c r="E63" s="57">
        <f t="shared" si="5"/>
        <v>0</v>
      </c>
      <c r="F63" s="57">
        <f t="shared" si="5"/>
        <v>0</v>
      </c>
      <c r="G63" s="57">
        <f t="shared" si="5"/>
        <v>453850</v>
      </c>
      <c r="H63" s="57">
        <f>H62+H38+H37+H36</f>
        <v>165996</v>
      </c>
      <c r="I63" s="57">
        <f t="shared" ref="I63:AD63" si="6">I62+I38+I37+I36</f>
        <v>2010641</v>
      </c>
      <c r="J63" s="57">
        <f t="shared" si="6"/>
        <v>102298</v>
      </c>
      <c r="K63" s="57">
        <f t="shared" si="6"/>
        <v>2273888</v>
      </c>
      <c r="L63" s="57">
        <f t="shared" si="6"/>
        <v>0</v>
      </c>
      <c r="M63" s="57">
        <f t="shared" si="6"/>
        <v>257305</v>
      </c>
      <c r="N63" s="57">
        <f t="shared" si="6"/>
        <v>852674</v>
      </c>
      <c r="O63" s="57">
        <f t="shared" si="6"/>
        <v>118287</v>
      </c>
      <c r="P63" s="57">
        <f t="shared" si="6"/>
        <v>1226284</v>
      </c>
      <c r="Q63" s="57">
        <f t="shared" si="6"/>
        <v>240761</v>
      </c>
      <c r="R63" s="57">
        <f t="shared" si="6"/>
        <v>0</v>
      </c>
      <c r="S63" s="57">
        <f t="shared" si="6"/>
        <v>0</v>
      </c>
      <c r="T63" s="57">
        <f t="shared" si="6"/>
        <v>0</v>
      </c>
      <c r="U63" s="57">
        <f t="shared" si="6"/>
        <v>0</v>
      </c>
      <c r="V63" s="57">
        <f t="shared" si="6"/>
        <v>0</v>
      </c>
      <c r="W63" s="57">
        <f t="shared" si="6"/>
        <v>0</v>
      </c>
      <c r="X63" s="57">
        <f t="shared" si="6"/>
        <v>38440</v>
      </c>
      <c r="Y63" s="57">
        <f t="shared" si="6"/>
        <v>2932644</v>
      </c>
      <c r="Z63" s="57">
        <f t="shared" si="6"/>
        <v>0</v>
      </c>
      <c r="AA63" s="57">
        <f t="shared" si="6"/>
        <v>0</v>
      </c>
      <c r="AB63" s="57">
        <f t="shared" si="6"/>
        <v>0</v>
      </c>
      <c r="AC63" s="57">
        <f t="shared" si="6"/>
        <v>3169683</v>
      </c>
      <c r="AD63" s="57">
        <f t="shared" si="6"/>
        <v>0</v>
      </c>
      <c r="AE63" s="57">
        <f t="shared" si="3"/>
        <v>13863275</v>
      </c>
    </row>
    <row r="64" spans="2:31" ht="9.9499999999999993" customHeight="1">
      <c r="B64" s="58" t="s">
        <v>138</v>
      </c>
      <c r="C64" s="59">
        <v>0</v>
      </c>
      <c r="D64" s="59">
        <v>0</v>
      </c>
      <c r="E64" s="59">
        <v>0</v>
      </c>
      <c r="F64" s="59">
        <v>0</v>
      </c>
      <c r="G64" s="59">
        <v>4216243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1063582</v>
      </c>
      <c r="N64" s="59">
        <v>0</v>
      </c>
      <c r="O64" s="59">
        <v>0</v>
      </c>
      <c r="P64" s="59">
        <v>0</v>
      </c>
      <c r="Q64" s="59">
        <v>0</v>
      </c>
      <c r="R64" s="59">
        <v>0</v>
      </c>
      <c r="S64" s="59">
        <v>0</v>
      </c>
      <c r="T64" s="59">
        <v>0</v>
      </c>
      <c r="U64" s="59">
        <v>0</v>
      </c>
      <c r="V64" s="59">
        <v>0</v>
      </c>
      <c r="W64" s="59">
        <v>0</v>
      </c>
      <c r="X64" s="59">
        <v>1130748</v>
      </c>
      <c r="Y64" s="59">
        <v>0</v>
      </c>
      <c r="Z64" s="59">
        <v>0</v>
      </c>
      <c r="AA64" s="59">
        <v>0</v>
      </c>
      <c r="AB64" s="59">
        <v>0</v>
      </c>
      <c r="AC64" s="59">
        <v>2563398</v>
      </c>
      <c r="AD64" s="59">
        <v>0</v>
      </c>
      <c r="AE64" s="59">
        <f t="shared" si="3"/>
        <v>8973971</v>
      </c>
    </row>
    <row r="65" spans="2:31" ht="9.9499999999999993" customHeight="1">
      <c r="B65" s="11" t="s">
        <v>139</v>
      </c>
      <c r="C65" s="44">
        <v>0</v>
      </c>
      <c r="D65" s="44">
        <v>0</v>
      </c>
      <c r="E65" s="44">
        <v>0</v>
      </c>
      <c r="F65" s="44">
        <v>0</v>
      </c>
      <c r="G65" s="44">
        <v>221823</v>
      </c>
      <c r="H65" s="44">
        <v>0</v>
      </c>
      <c r="I65" s="44">
        <v>957232</v>
      </c>
      <c r="J65" s="44">
        <v>6617</v>
      </c>
      <c r="K65" s="44">
        <v>0</v>
      </c>
      <c r="L65" s="44">
        <v>0</v>
      </c>
      <c r="M65" s="44">
        <v>37668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1035907</v>
      </c>
      <c r="Y65" s="44">
        <v>0</v>
      </c>
      <c r="Z65" s="44">
        <v>0</v>
      </c>
      <c r="AA65" s="44">
        <v>0</v>
      </c>
      <c r="AB65" s="44">
        <v>0</v>
      </c>
      <c r="AC65" s="44">
        <v>2687372</v>
      </c>
      <c r="AD65" s="44">
        <v>0</v>
      </c>
      <c r="AE65" s="44">
        <f t="shared" si="3"/>
        <v>4946619</v>
      </c>
    </row>
    <row r="66" spans="2:31" ht="9.9499999999999993" customHeight="1">
      <c r="B66" s="56" t="s">
        <v>140</v>
      </c>
      <c r="C66" s="57">
        <f>SUM(C64:C65)</f>
        <v>0</v>
      </c>
      <c r="D66" s="57">
        <f t="shared" ref="D66:AD66" si="7">SUM(D64:D65)</f>
        <v>0</v>
      </c>
      <c r="E66" s="57">
        <f t="shared" si="7"/>
        <v>0</v>
      </c>
      <c r="F66" s="57">
        <f t="shared" si="7"/>
        <v>0</v>
      </c>
      <c r="G66" s="57">
        <f t="shared" si="7"/>
        <v>4438066</v>
      </c>
      <c r="H66" s="57">
        <f t="shared" si="7"/>
        <v>0</v>
      </c>
      <c r="I66" s="57">
        <f t="shared" si="7"/>
        <v>957232</v>
      </c>
      <c r="J66" s="57">
        <f t="shared" si="7"/>
        <v>6617</v>
      </c>
      <c r="K66" s="57">
        <f t="shared" si="7"/>
        <v>0</v>
      </c>
      <c r="L66" s="57">
        <f t="shared" si="7"/>
        <v>0</v>
      </c>
      <c r="M66" s="57">
        <f t="shared" si="7"/>
        <v>1101250</v>
      </c>
      <c r="N66" s="57">
        <f t="shared" si="7"/>
        <v>0</v>
      </c>
      <c r="O66" s="57">
        <f t="shared" si="7"/>
        <v>0</v>
      </c>
      <c r="P66" s="57">
        <f t="shared" si="7"/>
        <v>0</v>
      </c>
      <c r="Q66" s="57">
        <f t="shared" si="7"/>
        <v>0</v>
      </c>
      <c r="R66" s="57">
        <f t="shared" si="7"/>
        <v>0</v>
      </c>
      <c r="S66" s="57">
        <f t="shared" si="7"/>
        <v>0</v>
      </c>
      <c r="T66" s="57">
        <f t="shared" si="7"/>
        <v>0</v>
      </c>
      <c r="U66" s="57">
        <f t="shared" si="7"/>
        <v>0</v>
      </c>
      <c r="V66" s="57">
        <f t="shared" si="7"/>
        <v>0</v>
      </c>
      <c r="W66" s="57">
        <f t="shared" si="7"/>
        <v>0</v>
      </c>
      <c r="X66" s="57">
        <f t="shared" si="7"/>
        <v>2166655</v>
      </c>
      <c r="Y66" s="57">
        <f t="shared" si="7"/>
        <v>0</v>
      </c>
      <c r="Z66" s="57">
        <f t="shared" si="7"/>
        <v>0</v>
      </c>
      <c r="AA66" s="57">
        <f t="shared" si="7"/>
        <v>0</v>
      </c>
      <c r="AB66" s="57">
        <f t="shared" si="7"/>
        <v>0</v>
      </c>
      <c r="AC66" s="57">
        <f t="shared" si="7"/>
        <v>5250770</v>
      </c>
      <c r="AD66" s="57">
        <f t="shared" si="7"/>
        <v>0</v>
      </c>
      <c r="AE66" s="57">
        <f t="shared" si="3"/>
        <v>13920590</v>
      </c>
    </row>
    <row r="67" spans="2:31" ht="9.9499999999999993" customHeight="1">
      <c r="B67" s="58" t="s">
        <v>141</v>
      </c>
      <c r="C67" s="59">
        <v>0</v>
      </c>
      <c r="D67" s="59">
        <v>7812374</v>
      </c>
      <c r="E67" s="59">
        <v>0</v>
      </c>
      <c r="F67" s="59">
        <v>0</v>
      </c>
      <c r="G67" s="59">
        <v>0</v>
      </c>
      <c r="H67" s="59">
        <v>7856062</v>
      </c>
      <c r="I67" s="59">
        <v>0</v>
      </c>
      <c r="J67" s="59">
        <v>0</v>
      </c>
      <c r="K67" s="59">
        <v>0</v>
      </c>
      <c r="L67" s="59">
        <v>0</v>
      </c>
      <c r="M67" s="59">
        <v>376889</v>
      </c>
      <c r="N67" s="59">
        <v>0</v>
      </c>
      <c r="O67" s="59">
        <v>0</v>
      </c>
      <c r="P67" s="59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59">
        <v>0</v>
      </c>
      <c r="AC67" s="59">
        <v>0</v>
      </c>
      <c r="AD67" s="59">
        <v>0</v>
      </c>
      <c r="AE67" s="59">
        <f t="shared" si="3"/>
        <v>16045325</v>
      </c>
    </row>
    <row r="68" spans="2:31" ht="9.9499999999999993" customHeight="1">
      <c r="B68" s="11" t="s">
        <v>142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36075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164099</v>
      </c>
      <c r="AD68" s="44">
        <v>0</v>
      </c>
      <c r="AE68" s="44">
        <f t="shared" si="3"/>
        <v>200174</v>
      </c>
    </row>
    <row r="69" spans="2:31" ht="9.9499999999999993" customHeight="1">
      <c r="B69" s="11" t="s">
        <v>143</v>
      </c>
      <c r="C69" s="44">
        <v>0</v>
      </c>
      <c r="D69" s="44">
        <v>0</v>
      </c>
      <c r="E69" s="44">
        <v>0</v>
      </c>
      <c r="F69" s="44">
        <v>0</v>
      </c>
      <c r="G69" s="44">
        <v>0</v>
      </c>
      <c r="H69" s="44">
        <v>35135</v>
      </c>
      <c r="I69" s="44">
        <v>233389</v>
      </c>
      <c r="J69" s="44">
        <v>68330</v>
      </c>
      <c r="K69" s="44">
        <v>463671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f t="shared" si="3"/>
        <v>800525</v>
      </c>
    </row>
    <row r="70" spans="2:31" ht="9.9499999999999993" customHeight="1">
      <c r="B70" s="11" t="s">
        <v>144</v>
      </c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323222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f t="shared" si="3"/>
        <v>323222</v>
      </c>
    </row>
    <row r="71" spans="2:31" ht="9.9499999999999993" customHeight="1">
      <c r="B71" s="56" t="s">
        <v>145</v>
      </c>
      <c r="C71" s="57">
        <f>SUM(C67:C70)</f>
        <v>0</v>
      </c>
      <c r="D71" s="57">
        <f t="shared" ref="D71:AD71" si="8">SUM(D67:D70)</f>
        <v>7812374</v>
      </c>
      <c r="E71" s="57">
        <f t="shared" si="8"/>
        <v>0</v>
      </c>
      <c r="F71" s="57">
        <f t="shared" si="8"/>
        <v>0</v>
      </c>
      <c r="G71" s="57">
        <f t="shared" si="8"/>
        <v>0</v>
      </c>
      <c r="H71" s="57">
        <f t="shared" si="8"/>
        <v>7927272</v>
      </c>
      <c r="I71" s="57">
        <f t="shared" si="8"/>
        <v>233389</v>
      </c>
      <c r="J71" s="57">
        <f t="shared" si="8"/>
        <v>68330</v>
      </c>
      <c r="K71" s="57">
        <f t="shared" si="8"/>
        <v>463671</v>
      </c>
      <c r="L71" s="57">
        <f t="shared" si="8"/>
        <v>323222</v>
      </c>
      <c r="M71" s="57">
        <f t="shared" si="8"/>
        <v>376889</v>
      </c>
      <c r="N71" s="57">
        <f t="shared" si="8"/>
        <v>0</v>
      </c>
      <c r="O71" s="57">
        <f t="shared" si="8"/>
        <v>0</v>
      </c>
      <c r="P71" s="57">
        <f t="shared" si="8"/>
        <v>0</v>
      </c>
      <c r="Q71" s="57">
        <f t="shared" si="8"/>
        <v>0</v>
      </c>
      <c r="R71" s="57">
        <f t="shared" si="8"/>
        <v>0</v>
      </c>
      <c r="S71" s="57">
        <f t="shared" si="8"/>
        <v>0</v>
      </c>
      <c r="T71" s="57">
        <f t="shared" si="8"/>
        <v>0</v>
      </c>
      <c r="U71" s="57">
        <f t="shared" si="8"/>
        <v>0</v>
      </c>
      <c r="V71" s="57">
        <f t="shared" si="8"/>
        <v>0</v>
      </c>
      <c r="W71" s="57">
        <f t="shared" si="8"/>
        <v>0</v>
      </c>
      <c r="X71" s="57">
        <f t="shared" si="8"/>
        <v>0</v>
      </c>
      <c r="Y71" s="57">
        <f t="shared" si="8"/>
        <v>0</v>
      </c>
      <c r="Z71" s="57">
        <f t="shared" si="8"/>
        <v>0</v>
      </c>
      <c r="AA71" s="57">
        <f t="shared" si="8"/>
        <v>0</v>
      </c>
      <c r="AB71" s="57">
        <f t="shared" si="8"/>
        <v>0</v>
      </c>
      <c r="AC71" s="57">
        <f t="shared" si="8"/>
        <v>164099</v>
      </c>
      <c r="AD71" s="57">
        <f t="shared" si="8"/>
        <v>0</v>
      </c>
      <c r="AE71" s="57">
        <f t="shared" si="3"/>
        <v>17369246</v>
      </c>
    </row>
    <row r="72" spans="2:31" ht="9.9499999999999993" customHeight="1">
      <c r="B72" s="56" t="s">
        <v>146</v>
      </c>
      <c r="C72" s="57">
        <f>C71+C66+C63+C35</f>
        <v>97532</v>
      </c>
      <c r="D72" s="57">
        <f t="shared" ref="D72:AD72" si="9">D71+D66+D63+D35</f>
        <v>7832898</v>
      </c>
      <c r="E72" s="57">
        <f t="shared" si="9"/>
        <v>0</v>
      </c>
      <c r="F72" s="57">
        <f t="shared" si="9"/>
        <v>0</v>
      </c>
      <c r="G72" s="57">
        <f t="shared" si="9"/>
        <v>4891916</v>
      </c>
      <c r="H72" s="57">
        <f t="shared" si="9"/>
        <v>8095734</v>
      </c>
      <c r="I72" s="57">
        <f t="shared" si="9"/>
        <v>3201262</v>
      </c>
      <c r="J72" s="57">
        <f t="shared" si="9"/>
        <v>177245</v>
      </c>
      <c r="K72" s="57">
        <f t="shared" si="9"/>
        <v>3132705</v>
      </c>
      <c r="L72" s="57">
        <f t="shared" si="9"/>
        <v>323222</v>
      </c>
      <c r="M72" s="57">
        <f t="shared" si="9"/>
        <v>1735444</v>
      </c>
      <c r="N72" s="57">
        <f t="shared" si="9"/>
        <v>852674</v>
      </c>
      <c r="O72" s="57">
        <f t="shared" si="9"/>
        <v>118287</v>
      </c>
      <c r="P72" s="57">
        <f t="shared" si="9"/>
        <v>1816128</v>
      </c>
      <c r="Q72" s="57">
        <f t="shared" si="9"/>
        <v>240761</v>
      </c>
      <c r="R72" s="57">
        <f t="shared" si="9"/>
        <v>0</v>
      </c>
      <c r="S72" s="57">
        <f t="shared" si="9"/>
        <v>0</v>
      </c>
      <c r="T72" s="57">
        <f t="shared" si="9"/>
        <v>0</v>
      </c>
      <c r="U72" s="57">
        <f t="shared" si="9"/>
        <v>0</v>
      </c>
      <c r="V72" s="57">
        <f t="shared" si="9"/>
        <v>0</v>
      </c>
      <c r="W72" s="57">
        <f t="shared" si="9"/>
        <v>0</v>
      </c>
      <c r="X72" s="57">
        <f t="shared" si="9"/>
        <v>2208755</v>
      </c>
      <c r="Y72" s="57">
        <f t="shared" si="9"/>
        <v>2932644</v>
      </c>
      <c r="Z72" s="57">
        <f t="shared" si="9"/>
        <v>0</v>
      </c>
      <c r="AA72" s="57">
        <f t="shared" si="9"/>
        <v>0</v>
      </c>
      <c r="AB72" s="57">
        <f t="shared" si="9"/>
        <v>0</v>
      </c>
      <c r="AC72" s="57">
        <f t="shared" si="9"/>
        <v>8599827</v>
      </c>
      <c r="AD72" s="57">
        <f t="shared" si="9"/>
        <v>0</v>
      </c>
      <c r="AE72" s="57">
        <f t="shared" si="3"/>
        <v>46257034</v>
      </c>
    </row>
    <row r="73" spans="2:31" ht="9.9499999999999993" customHeight="1">
      <c r="B73" s="58" t="s">
        <v>52</v>
      </c>
      <c r="C73" s="59">
        <v>0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59">
        <v>0</v>
      </c>
      <c r="X73" s="59">
        <v>0</v>
      </c>
      <c r="Y73" s="59">
        <v>0</v>
      </c>
      <c r="Z73" s="59">
        <v>0</v>
      </c>
      <c r="AA73" s="59">
        <v>0</v>
      </c>
      <c r="AB73" s="62">
        <v>0</v>
      </c>
      <c r="AC73" s="59">
        <v>0</v>
      </c>
      <c r="AD73" s="59">
        <v>0</v>
      </c>
      <c r="AE73" s="59">
        <f t="shared" si="3"/>
        <v>0</v>
      </c>
    </row>
    <row r="74" spans="2:31" ht="9.9499999999999993" customHeight="1">
      <c r="B74" s="11" t="s">
        <v>53</v>
      </c>
      <c r="C74" s="44">
        <v>0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63">
        <v>0</v>
      </c>
      <c r="AC74" s="44">
        <v>0</v>
      </c>
      <c r="AD74" s="44">
        <v>0</v>
      </c>
      <c r="AE74" s="44">
        <f t="shared" si="3"/>
        <v>0</v>
      </c>
    </row>
    <row r="75" spans="2:31" ht="9.9499999999999993" customHeight="1">
      <c r="B75" s="56" t="s">
        <v>147</v>
      </c>
      <c r="C75" s="57">
        <f>SUM(C73:C74)</f>
        <v>0</v>
      </c>
      <c r="D75" s="57">
        <f t="shared" ref="D75:AD75" si="10">SUM(D73:D74)</f>
        <v>0</v>
      </c>
      <c r="E75" s="57">
        <f t="shared" si="10"/>
        <v>0</v>
      </c>
      <c r="F75" s="57">
        <f t="shared" si="10"/>
        <v>0</v>
      </c>
      <c r="G75" s="57">
        <f t="shared" si="10"/>
        <v>0</v>
      </c>
      <c r="H75" s="57">
        <f t="shared" si="10"/>
        <v>0</v>
      </c>
      <c r="I75" s="57">
        <f t="shared" si="10"/>
        <v>0</v>
      </c>
      <c r="J75" s="57">
        <f t="shared" si="10"/>
        <v>0</v>
      </c>
      <c r="K75" s="57">
        <f t="shared" si="10"/>
        <v>0</v>
      </c>
      <c r="L75" s="57">
        <f t="shared" si="10"/>
        <v>0</v>
      </c>
      <c r="M75" s="57">
        <f t="shared" si="10"/>
        <v>0</v>
      </c>
      <c r="N75" s="57">
        <f t="shared" si="10"/>
        <v>0</v>
      </c>
      <c r="O75" s="57">
        <f t="shared" si="10"/>
        <v>0</v>
      </c>
      <c r="P75" s="57">
        <f t="shared" si="10"/>
        <v>0</v>
      </c>
      <c r="Q75" s="57">
        <f t="shared" si="10"/>
        <v>0</v>
      </c>
      <c r="R75" s="57">
        <f t="shared" si="10"/>
        <v>0</v>
      </c>
      <c r="S75" s="57">
        <f t="shared" si="10"/>
        <v>0</v>
      </c>
      <c r="T75" s="57">
        <f t="shared" si="10"/>
        <v>0</v>
      </c>
      <c r="U75" s="57">
        <f t="shared" si="10"/>
        <v>0</v>
      </c>
      <c r="V75" s="57">
        <f t="shared" si="10"/>
        <v>0</v>
      </c>
      <c r="W75" s="57">
        <f t="shared" si="10"/>
        <v>0</v>
      </c>
      <c r="X75" s="57">
        <f t="shared" si="10"/>
        <v>0</v>
      </c>
      <c r="Y75" s="57">
        <f t="shared" si="10"/>
        <v>0</v>
      </c>
      <c r="Z75" s="57">
        <f t="shared" si="10"/>
        <v>0</v>
      </c>
      <c r="AA75" s="57">
        <f t="shared" si="10"/>
        <v>0</v>
      </c>
      <c r="AB75" s="57">
        <f t="shared" si="10"/>
        <v>0</v>
      </c>
      <c r="AC75" s="57">
        <f t="shared" si="10"/>
        <v>0</v>
      </c>
      <c r="AD75" s="57">
        <f t="shared" si="10"/>
        <v>0</v>
      </c>
      <c r="AE75" s="57">
        <f t="shared" si="3"/>
        <v>0</v>
      </c>
    </row>
    <row r="76" spans="2:31" ht="9.9499999999999993" customHeight="1">
      <c r="B76" s="58" t="s">
        <v>148</v>
      </c>
      <c r="C76" s="59">
        <v>0</v>
      </c>
      <c r="D76" s="59">
        <v>0</v>
      </c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v>0</v>
      </c>
      <c r="P76" s="59">
        <v>0</v>
      </c>
      <c r="Q76" s="59">
        <v>0</v>
      </c>
      <c r="R76" s="59">
        <v>0</v>
      </c>
      <c r="S76" s="59">
        <v>0</v>
      </c>
      <c r="T76" s="59">
        <v>0</v>
      </c>
      <c r="U76" s="59">
        <v>0</v>
      </c>
      <c r="V76" s="59">
        <v>0</v>
      </c>
      <c r="W76" s="59">
        <v>0</v>
      </c>
      <c r="X76" s="59">
        <v>0</v>
      </c>
      <c r="Y76" s="59">
        <v>0</v>
      </c>
      <c r="Z76" s="59">
        <v>0</v>
      </c>
      <c r="AA76" s="59">
        <v>0</v>
      </c>
      <c r="AB76" s="59">
        <v>0</v>
      </c>
      <c r="AC76" s="59">
        <v>0</v>
      </c>
      <c r="AD76" s="62">
        <v>0</v>
      </c>
      <c r="AE76" s="59">
        <f t="shared" si="3"/>
        <v>0</v>
      </c>
    </row>
    <row r="77" spans="2:31" ht="9.9499999999999993" customHeight="1">
      <c r="B77" s="11" t="s">
        <v>127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63">
        <v>0</v>
      </c>
      <c r="AE77" s="44">
        <f t="shared" si="3"/>
        <v>0</v>
      </c>
    </row>
    <row r="78" spans="2:31" ht="9.9499999999999993" customHeight="1">
      <c r="B78" s="56" t="s">
        <v>149</v>
      </c>
      <c r="C78" s="57">
        <f>SUM(C76:C77)</f>
        <v>0</v>
      </c>
      <c r="D78" s="57">
        <f t="shared" ref="D78:AD78" si="11">SUM(D76:D77)</f>
        <v>0</v>
      </c>
      <c r="E78" s="57">
        <f t="shared" si="11"/>
        <v>0</v>
      </c>
      <c r="F78" s="57">
        <f t="shared" si="11"/>
        <v>0</v>
      </c>
      <c r="G78" s="57">
        <f t="shared" si="11"/>
        <v>0</v>
      </c>
      <c r="H78" s="57">
        <f t="shared" si="11"/>
        <v>0</v>
      </c>
      <c r="I78" s="57">
        <f t="shared" si="11"/>
        <v>0</v>
      </c>
      <c r="J78" s="57">
        <f t="shared" si="11"/>
        <v>0</v>
      </c>
      <c r="K78" s="57">
        <f t="shared" si="11"/>
        <v>0</v>
      </c>
      <c r="L78" s="57">
        <f t="shared" si="11"/>
        <v>0</v>
      </c>
      <c r="M78" s="57">
        <f t="shared" si="11"/>
        <v>0</v>
      </c>
      <c r="N78" s="57">
        <f t="shared" si="11"/>
        <v>0</v>
      </c>
      <c r="O78" s="57">
        <f t="shared" si="11"/>
        <v>0</v>
      </c>
      <c r="P78" s="57">
        <f t="shared" si="11"/>
        <v>0</v>
      </c>
      <c r="Q78" s="57">
        <f t="shared" si="11"/>
        <v>0</v>
      </c>
      <c r="R78" s="57">
        <f t="shared" si="11"/>
        <v>0</v>
      </c>
      <c r="S78" s="57">
        <f t="shared" si="11"/>
        <v>0</v>
      </c>
      <c r="T78" s="57">
        <f t="shared" si="11"/>
        <v>0</v>
      </c>
      <c r="U78" s="57">
        <f t="shared" si="11"/>
        <v>0</v>
      </c>
      <c r="V78" s="57">
        <f t="shared" si="11"/>
        <v>0</v>
      </c>
      <c r="W78" s="57">
        <f t="shared" si="11"/>
        <v>0</v>
      </c>
      <c r="X78" s="57">
        <f t="shared" si="11"/>
        <v>0</v>
      </c>
      <c r="Y78" s="57">
        <f t="shared" si="11"/>
        <v>0</v>
      </c>
      <c r="Z78" s="57">
        <f t="shared" si="11"/>
        <v>0</v>
      </c>
      <c r="AA78" s="57">
        <f t="shared" si="11"/>
        <v>0</v>
      </c>
      <c r="AB78" s="57">
        <f t="shared" si="11"/>
        <v>0</v>
      </c>
      <c r="AC78" s="57">
        <f t="shared" si="11"/>
        <v>0</v>
      </c>
      <c r="AD78" s="57">
        <f t="shared" si="11"/>
        <v>0</v>
      </c>
      <c r="AE78" s="57">
        <f t="shared" si="3"/>
        <v>0</v>
      </c>
    </row>
    <row r="79" spans="2:31" ht="9.9499999999999993" customHeight="1">
      <c r="B79" s="56" t="s">
        <v>101</v>
      </c>
      <c r="C79" s="57">
        <f>C78+C75+C72</f>
        <v>97532</v>
      </c>
      <c r="D79" s="57">
        <f t="shared" ref="D79:AD79" si="12">D78+D75+D72</f>
        <v>7832898</v>
      </c>
      <c r="E79" s="57">
        <f t="shared" si="12"/>
        <v>0</v>
      </c>
      <c r="F79" s="57">
        <f t="shared" si="12"/>
        <v>0</v>
      </c>
      <c r="G79" s="57">
        <f t="shared" si="12"/>
        <v>4891916</v>
      </c>
      <c r="H79" s="57">
        <f t="shared" si="12"/>
        <v>8095734</v>
      </c>
      <c r="I79" s="57">
        <f t="shared" si="12"/>
        <v>3201262</v>
      </c>
      <c r="J79" s="57">
        <f t="shared" si="12"/>
        <v>177245</v>
      </c>
      <c r="K79" s="57">
        <f t="shared" si="12"/>
        <v>3132705</v>
      </c>
      <c r="L79" s="57">
        <f t="shared" si="12"/>
        <v>323222</v>
      </c>
      <c r="M79" s="57">
        <f t="shared" si="12"/>
        <v>1735444</v>
      </c>
      <c r="N79" s="57">
        <f t="shared" si="12"/>
        <v>852674</v>
      </c>
      <c r="O79" s="57">
        <f t="shared" si="12"/>
        <v>118287</v>
      </c>
      <c r="P79" s="57">
        <f t="shared" si="12"/>
        <v>1816128</v>
      </c>
      <c r="Q79" s="57">
        <f t="shared" si="12"/>
        <v>240761</v>
      </c>
      <c r="R79" s="57">
        <f t="shared" si="12"/>
        <v>0</v>
      </c>
      <c r="S79" s="57">
        <f t="shared" si="12"/>
        <v>0</v>
      </c>
      <c r="T79" s="57">
        <f t="shared" si="12"/>
        <v>0</v>
      </c>
      <c r="U79" s="57">
        <f t="shared" si="12"/>
        <v>0</v>
      </c>
      <c r="V79" s="57">
        <f t="shared" si="12"/>
        <v>0</v>
      </c>
      <c r="W79" s="57">
        <f t="shared" si="12"/>
        <v>0</v>
      </c>
      <c r="X79" s="57">
        <f t="shared" si="12"/>
        <v>2208755</v>
      </c>
      <c r="Y79" s="57">
        <f t="shared" si="12"/>
        <v>2932644</v>
      </c>
      <c r="Z79" s="57">
        <f t="shared" si="12"/>
        <v>0</v>
      </c>
      <c r="AA79" s="57">
        <f t="shared" si="12"/>
        <v>0</v>
      </c>
      <c r="AB79" s="57">
        <f t="shared" si="12"/>
        <v>0</v>
      </c>
      <c r="AC79" s="57">
        <f t="shared" si="12"/>
        <v>8599827</v>
      </c>
      <c r="AD79" s="57">
        <f t="shared" si="12"/>
        <v>0</v>
      </c>
      <c r="AE79" s="57">
        <f t="shared" si="3"/>
        <v>46257034</v>
      </c>
    </row>
    <row r="80" spans="2:31" ht="9.9499999999999993" customHeight="1"/>
    <row r="81" spans="2:31" ht="16.5" customHeight="1">
      <c r="B81" s="4" t="s">
        <v>150</v>
      </c>
      <c r="M81" s="1" t="s">
        <v>151</v>
      </c>
      <c r="T81" s="55" t="s">
        <v>104</v>
      </c>
      <c r="U81" s="55"/>
      <c r="V81" s="19"/>
      <c r="W81" s="55"/>
      <c r="X81" s="19"/>
      <c r="Y81" s="55" t="s">
        <v>105</v>
      </c>
      <c r="Z81" s="19"/>
      <c r="AA81" s="19"/>
    </row>
    <row r="82" spans="2:31" s="9" customFormat="1" ht="29.25" customHeight="1">
      <c r="B82" s="8" t="s">
        <v>106</v>
      </c>
      <c r="C82" s="6" t="s">
        <v>4</v>
      </c>
      <c r="D82" s="6" t="s">
        <v>5</v>
      </c>
      <c r="E82" s="7" t="s">
        <v>6</v>
      </c>
      <c r="F82" s="7" t="s">
        <v>7</v>
      </c>
      <c r="G82" s="6" t="s">
        <v>8</v>
      </c>
      <c r="H82" s="6" t="s">
        <v>9</v>
      </c>
      <c r="I82" s="6" t="s">
        <v>10</v>
      </c>
      <c r="J82" s="6" t="s">
        <v>11</v>
      </c>
      <c r="K82" s="6" t="s">
        <v>12</v>
      </c>
      <c r="L82" s="6" t="s">
        <v>13</v>
      </c>
      <c r="M82" s="6" t="s">
        <v>14</v>
      </c>
      <c r="N82" s="7" t="s">
        <v>15</v>
      </c>
      <c r="O82" s="8" t="s">
        <v>16</v>
      </c>
      <c r="P82" s="6" t="s">
        <v>17</v>
      </c>
      <c r="Q82" s="8" t="s">
        <v>18</v>
      </c>
      <c r="R82" s="7" t="s">
        <v>19</v>
      </c>
      <c r="S82" s="7" t="s">
        <v>20</v>
      </c>
      <c r="T82" s="7" t="s">
        <v>21</v>
      </c>
      <c r="U82" s="7" t="s">
        <v>22</v>
      </c>
      <c r="V82" s="7" t="s">
        <v>23</v>
      </c>
      <c r="W82" s="6" t="s">
        <v>24</v>
      </c>
      <c r="X82" s="6" t="s">
        <v>25</v>
      </c>
      <c r="Y82" s="6" t="s">
        <v>26</v>
      </c>
      <c r="Z82" s="7" t="s">
        <v>27</v>
      </c>
      <c r="AA82" s="7" t="s">
        <v>28</v>
      </c>
      <c r="AB82" s="6" t="s">
        <v>29</v>
      </c>
      <c r="AC82" s="6" t="s">
        <v>30</v>
      </c>
      <c r="AD82" s="6" t="s">
        <v>31</v>
      </c>
      <c r="AE82" s="6" t="s">
        <v>101</v>
      </c>
    </row>
    <row r="83" spans="2:31" ht="9.9499999999999993" customHeight="1">
      <c r="B83" s="11" t="s">
        <v>107</v>
      </c>
      <c r="C83" s="44">
        <f>C33*100*原油_発熱量当りCO排出原単位/10^3</f>
        <v>7618.2245200000007</v>
      </c>
      <c r="D83" s="44">
        <f>D33*100*ガソリン_発熱量当りCO排出原単位/10^3</f>
        <v>0</v>
      </c>
      <c r="E83" s="44">
        <f>E33*100*ナフサ_発熱量当りCO排出原単位/10^3</f>
        <v>0</v>
      </c>
      <c r="F83" s="44">
        <f>F33*100*改質精製油_発熱量当りCO排出原単位/10^3</f>
        <v>0</v>
      </c>
      <c r="G83" s="44">
        <f>G33*100*灯油_発熱量当りCO排出原単位/10^3</f>
        <v>0</v>
      </c>
      <c r="H83" s="44">
        <f>H33*100*軽油_発熱量当りCO排出原単位/10^3</f>
        <v>193.30974000000003</v>
      </c>
      <c r="I83" s="44">
        <f>I33*100*A重油_発熱量当りCO排出原単位/10^3</f>
        <v>0</v>
      </c>
      <c r="J83" s="44">
        <f>J33*100*B重油_発熱量当りCO排出原単位/10^3</f>
        <v>0</v>
      </c>
      <c r="K83" s="44">
        <f>K33*100*C重油_発熱量当りCO排出原単位/10^3</f>
        <v>32322.942799999997</v>
      </c>
      <c r="L83" s="44">
        <f>L33*100*ジェット燃料_発熱量当りCO排出原単位/10^3</f>
        <v>0</v>
      </c>
      <c r="M83" s="44">
        <f>M33*100*LPG_発熱量当りCO排出原単位/10^3</f>
        <v>0</v>
      </c>
      <c r="N83" s="44">
        <f>N33*100*石油ガス_発熱量当りCO排出原単位/10^3</f>
        <v>0</v>
      </c>
      <c r="O83" s="44">
        <f>O33*100*石油コクス_発熱量当りCO排出原単位/10^3</f>
        <v>0</v>
      </c>
      <c r="P83" s="44">
        <f>P33*100*石炭_発熱量当りCO排出原単位/10^3</f>
        <v>59462.173640000001</v>
      </c>
      <c r="Q83" s="44">
        <f>Q33*100*石炭コクス_発熱量当りCO排出原単位/10^3</f>
        <v>0</v>
      </c>
      <c r="R83" s="44">
        <f>R33*100*コクス炉ガス_発熱量当りCO排出原単位/10^3</f>
        <v>0</v>
      </c>
      <c r="S83" s="44">
        <f>S33*100*高炉ガス_発熱量当りCO排出原単位/10^3</f>
        <v>0</v>
      </c>
      <c r="T83" s="44">
        <f>T33*100*転炉ガス_発熱量当りCO排出原単位/10^3</f>
        <v>0</v>
      </c>
      <c r="U83" s="44">
        <f>U33*100*電気炉ガス_発熱量当りCO排出原単位/10^3</f>
        <v>0</v>
      </c>
      <c r="V83" s="44">
        <f>V33*100*天然ガス_発熱量当りCO排出原単位/10^3</f>
        <v>0</v>
      </c>
      <c r="W83" s="44">
        <f>W33*100*LNG_発熱量当りCO排出原単位/10^3</f>
        <v>0</v>
      </c>
      <c r="X83" s="44">
        <f>X33*100*都市ガス_発熱量当りCO排出原単位/10^3</f>
        <v>0</v>
      </c>
      <c r="Y83" s="44">
        <f>Y33*100*黒液_発熱量当りCO排出原単位/10^3</f>
        <v>0</v>
      </c>
      <c r="Z83" s="44">
        <f>Z33*100*NGL_発熱量当りCO排出原単位/10^3</f>
        <v>0</v>
      </c>
      <c r="AA83" s="44">
        <f>AA33*100*練炭豆炭_発熱量当りCO排出原単位/10^3</f>
        <v>0</v>
      </c>
      <c r="AB83" s="44">
        <v>0</v>
      </c>
      <c r="AC83" s="44">
        <f>AC33*100*電力_発熱量当りCO排出原単位/10^3</f>
        <v>0</v>
      </c>
      <c r="AD83" s="44">
        <f>AD33*100*原油_発熱量当りCO排出原単位/10^3</f>
        <v>0</v>
      </c>
      <c r="AE83" s="44">
        <f t="shared" ref="AE83:AE90" si="13">SUM(C83:AD83)</f>
        <v>99596.650699999998</v>
      </c>
    </row>
    <row r="84" spans="2:31" ht="9.9499999999999993" customHeight="1">
      <c r="B84" s="11" t="s">
        <v>108</v>
      </c>
      <c r="C84" s="44">
        <f>C34*100*原油_発熱量当りCO排出原単位/10^3</f>
        <v>0</v>
      </c>
      <c r="D84" s="44">
        <f>D34*100*ガソリン_発熱量当りCO排出原単位/10^3</f>
        <v>0</v>
      </c>
      <c r="E84" s="44">
        <f>E34*100*ナフサ_発熱量当りCO排出原単位/10^3</f>
        <v>0</v>
      </c>
      <c r="F84" s="44">
        <f>F34*100*改質精製油_発熱量当りCO排出原単位/10^3</f>
        <v>0</v>
      </c>
      <c r="G84" s="44">
        <f>G34*100*灯油_発熱量当りCO排出原単位/10^3</f>
        <v>0</v>
      </c>
      <c r="H84" s="44">
        <f>H34*100*軽油_発熱量当りCO排出原単位/10^3</f>
        <v>0</v>
      </c>
      <c r="I84" s="44">
        <f>I34*100*A重油_発熱量当りCO排出原単位/10^3</f>
        <v>0</v>
      </c>
      <c r="J84" s="44">
        <f>J34*100*B重油_発熱量当りCO排出原単位/10^3</f>
        <v>0</v>
      </c>
      <c r="K84" s="44">
        <f>K34*100*C重油_発熱量当りCO排出原単位/10^3</f>
        <v>0</v>
      </c>
      <c r="L84" s="44">
        <f>L34*100*ジェット燃料_発熱量当りCO排出原単位/10^3</f>
        <v>0</v>
      </c>
      <c r="M84" s="44">
        <f>M34*100*LPG_発熱量当りCO排出原単位/10^3</f>
        <v>0</v>
      </c>
      <c r="N84" s="44">
        <f>N34*100*石油ガス_発熱量当りCO排出原単位/10^3</f>
        <v>0</v>
      </c>
      <c r="O84" s="44">
        <f>O34*100*石油コクス_発熱量当りCO排出原単位/10^3</f>
        <v>0</v>
      </c>
      <c r="P84" s="44">
        <f>P34*100*石炭_発熱量当りCO排出原単位/10^3</f>
        <v>0</v>
      </c>
      <c r="Q84" s="44">
        <f>Q34*100*石炭コクス_発熱量当りCO排出原単位/10^3</f>
        <v>0</v>
      </c>
      <c r="R84" s="44">
        <f>R34*100*コクス炉ガス_発熱量当りCO排出原単位/10^3</f>
        <v>0</v>
      </c>
      <c r="S84" s="44">
        <f>S34*100*高炉ガス_発熱量当りCO排出原単位/10^3</f>
        <v>0</v>
      </c>
      <c r="T84" s="44">
        <f>T34*100*転炉ガス_発熱量当りCO排出原単位/10^3</f>
        <v>0</v>
      </c>
      <c r="U84" s="44">
        <f>U34*100*電気炉ガス_発熱量当りCO排出原単位/10^3</f>
        <v>0</v>
      </c>
      <c r="V84" s="44">
        <f>V34*100*天然ガス_発熱量当りCO排出原単位/10^3</f>
        <v>0</v>
      </c>
      <c r="W84" s="44">
        <f>W34*100*LNG_発熱量当りCO排出原単位/10^3</f>
        <v>0</v>
      </c>
      <c r="X84" s="44">
        <f>X34*100*都市ガス_発熱量当りCO排出原単位/10^3</f>
        <v>213.70740000000001</v>
      </c>
      <c r="Y84" s="44">
        <f>Y34*100*黒液_発熱量当りCO排出原単位/10^3</f>
        <v>0</v>
      </c>
      <c r="Z84" s="44">
        <f>Z34*100*NGL_発熱量当りCO排出原単位/10^3</f>
        <v>0</v>
      </c>
      <c r="AA84" s="44">
        <f>AA34*100*練炭豆炭_発熱量当りCO排出原単位/10^3</f>
        <v>0</v>
      </c>
      <c r="AB84" s="44">
        <v>0</v>
      </c>
      <c r="AC84" s="44">
        <f>AC34*100*電力_発熱量当りCO排出原単位/10^3</f>
        <v>1847.2057500000001</v>
      </c>
      <c r="AD84" s="44">
        <v>0</v>
      </c>
      <c r="AE84" s="44">
        <f t="shared" si="13"/>
        <v>2060.9131500000003</v>
      </c>
    </row>
    <row r="85" spans="2:31" ht="9.9499999999999993" customHeight="1">
      <c r="B85" s="56" t="s">
        <v>109</v>
      </c>
      <c r="C85" s="57">
        <f>SUM(C83:C84)</f>
        <v>7618.2245200000007</v>
      </c>
      <c r="D85" s="57">
        <f t="shared" ref="D85:AD85" si="14">SUM(D83:D84)</f>
        <v>0</v>
      </c>
      <c r="E85" s="57">
        <f t="shared" si="14"/>
        <v>0</v>
      </c>
      <c r="F85" s="57">
        <f t="shared" si="14"/>
        <v>0</v>
      </c>
      <c r="G85" s="57">
        <f t="shared" si="14"/>
        <v>0</v>
      </c>
      <c r="H85" s="57">
        <f t="shared" si="14"/>
        <v>193.30974000000003</v>
      </c>
      <c r="I85" s="57">
        <f t="shared" si="14"/>
        <v>0</v>
      </c>
      <c r="J85" s="57">
        <f t="shared" si="14"/>
        <v>0</v>
      </c>
      <c r="K85" s="57">
        <f t="shared" si="14"/>
        <v>32322.942799999997</v>
      </c>
      <c r="L85" s="57">
        <f t="shared" si="14"/>
        <v>0</v>
      </c>
      <c r="M85" s="57">
        <f t="shared" si="14"/>
        <v>0</v>
      </c>
      <c r="N85" s="57">
        <f t="shared" si="14"/>
        <v>0</v>
      </c>
      <c r="O85" s="57">
        <f t="shared" si="14"/>
        <v>0</v>
      </c>
      <c r="P85" s="57">
        <f t="shared" si="14"/>
        <v>59462.173640000001</v>
      </c>
      <c r="Q85" s="57">
        <f t="shared" si="14"/>
        <v>0</v>
      </c>
      <c r="R85" s="57">
        <f t="shared" si="14"/>
        <v>0</v>
      </c>
      <c r="S85" s="57">
        <f t="shared" si="14"/>
        <v>0</v>
      </c>
      <c r="T85" s="57">
        <f t="shared" si="14"/>
        <v>0</v>
      </c>
      <c r="U85" s="57">
        <f t="shared" si="14"/>
        <v>0</v>
      </c>
      <c r="V85" s="57">
        <f t="shared" si="14"/>
        <v>0</v>
      </c>
      <c r="W85" s="57">
        <f t="shared" si="14"/>
        <v>0</v>
      </c>
      <c r="X85" s="57">
        <f t="shared" si="14"/>
        <v>213.70740000000001</v>
      </c>
      <c r="Y85" s="57">
        <f t="shared" si="14"/>
        <v>0</v>
      </c>
      <c r="Z85" s="57">
        <f t="shared" si="14"/>
        <v>0</v>
      </c>
      <c r="AA85" s="57">
        <f t="shared" si="14"/>
        <v>0</v>
      </c>
      <c r="AB85" s="57">
        <f t="shared" si="14"/>
        <v>0</v>
      </c>
      <c r="AC85" s="57">
        <f t="shared" si="14"/>
        <v>1847.2057500000001</v>
      </c>
      <c r="AD85" s="57">
        <f t="shared" si="14"/>
        <v>0</v>
      </c>
      <c r="AE85" s="57">
        <f t="shared" si="13"/>
        <v>101657.56384999999</v>
      </c>
    </row>
    <row r="86" spans="2:31" ht="9.9499999999999993" customHeight="1">
      <c r="B86" s="58" t="s">
        <v>152</v>
      </c>
      <c r="C86" s="59">
        <f t="shared" ref="C86:C111" si="15">C36*100*原油_発熱量当りCO排出原単位/10^3</f>
        <v>0</v>
      </c>
      <c r="D86" s="59">
        <f t="shared" ref="D86:D111" si="16">D36*100*ガソリン_発熱量当りCO排出原単位/10^3</f>
        <v>875.76887999999997</v>
      </c>
      <c r="E86" s="59">
        <f t="shared" ref="E86:E111" si="17">E36*100*ナフサ_発熱量当りCO排出原単位/10^3</f>
        <v>0</v>
      </c>
      <c r="F86" s="59">
        <f t="shared" ref="F86:F111" si="18">F36*100*改質精製油_発熱量当りCO排出原単位/10^3</f>
        <v>0</v>
      </c>
      <c r="G86" s="59">
        <f t="shared" ref="G86:G111" si="19">G36*100*灯油_発熱量当りCO排出原単位/10^3</f>
        <v>7665.4838000000009</v>
      </c>
      <c r="H86" s="59">
        <f t="shared" ref="H86:H111" si="20">H36*100*軽油_発熱量当りCO排出原単位/10^3</f>
        <v>7154.9688599999999</v>
      </c>
      <c r="I86" s="59">
        <f t="shared" ref="I86:I111" si="21">I36*100*A重油_発熱量当りCO排出原単位/10^3</f>
        <v>10420.606530000001</v>
      </c>
      <c r="J86" s="59">
        <f t="shared" ref="J86:J111" si="22">J36*100*B重油_発熱量当りCO排出原単位/10^3</f>
        <v>0</v>
      </c>
      <c r="K86" s="59">
        <f t="shared" ref="K86:K111" si="23">K36*100*C重油_発熱量当りCO排出原単位/10^3</f>
        <v>5.0715999999999992</v>
      </c>
      <c r="L86" s="59">
        <f t="shared" ref="L86:L111" si="24">L36*100*ジェット燃料_発熱量当りCO排出原単位/10^3</f>
        <v>0</v>
      </c>
      <c r="M86" s="59">
        <f t="shared" ref="M86:M111" si="25">M36*100*LPG_発熱量当りCO排出原単位/10^3</f>
        <v>1042.23749</v>
      </c>
      <c r="N86" s="59">
        <f t="shared" ref="N86:N111" si="26">N36*100*石油ガス_発熱量当りCO排出原単位/10^3</f>
        <v>0</v>
      </c>
      <c r="O86" s="59">
        <f t="shared" ref="O86:O111" si="27">O36*100*石油コクス_発熱量当りCO排出原単位/10^3</f>
        <v>0</v>
      </c>
      <c r="P86" s="59">
        <f t="shared" ref="P86:P111" si="28">P36*100*石炭_発熱量当りCO排出原単位/10^3</f>
        <v>0</v>
      </c>
      <c r="Q86" s="59">
        <f t="shared" ref="Q86:Q111" si="29">Q36*100*石炭コクス_発熱量当りCO排出原単位/10^3</f>
        <v>0</v>
      </c>
      <c r="R86" s="59">
        <f t="shared" ref="R86:R111" si="30">R36*100*コクス炉ガス_発熱量当りCO排出原単位/10^3</f>
        <v>0</v>
      </c>
      <c r="S86" s="59">
        <f t="shared" ref="S86:S111" si="31">S36*100*高炉ガス_発熱量当りCO排出原単位/10^3</f>
        <v>0</v>
      </c>
      <c r="T86" s="59">
        <f t="shared" ref="T86:T111" si="32">T36*100*転炉ガス_発熱量当りCO排出原単位/10^3</f>
        <v>0</v>
      </c>
      <c r="U86" s="59">
        <f t="shared" ref="U86:U111" si="33">U36*100*電気炉ガス_発熱量当りCO排出原単位/10^3</f>
        <v>0</v>
      </c>
      <c r="V86" s="59">
        <f t="shared" ref="V86:V111" si="34">V36*100*天然ガス_発熱量当りCO排出原単位/10^3</f>
        <v>0</v>
      </c>
      <c r="W86" s="59">
        <f t="shared" ref="W86:W111" si="35">W36*100*LNG_発熱量当りCO排出原単位/10^3</f>
        <v>0</v>
      </c>
      <c r="X86" s="59">
        <f t="shared" ref="X86:X111" si="36">X36*100*都市ガス_発熱量当りCO排出原単位/10^3</f>
        <v>0</v>
      </c>
      <c r="Y86" s="59">
        <f t="shared" ref="Y86:Y111" si="37">Y36*100*黒液_発熱量当りCO排出原単位/10^3</f>
        <v>0</v>
      </c>
      <c r="Z86" s="59">
        <f t="shared" ref="Z86:Z111" si="38">Z36*100*NGL_発熱量当りCO排出原単位/10^3</f>
        <v>0</v>
      </c>
      <c r="AA86" s="59">
        <f t="shared" ref="AA86:AA111" si="39">AA36*100*練炭豆炭_発熱量当りCO排出原単位/10^3</f>
        <v>0</v>
      </c>
      <c r="AB86" s="59">
        <v>0</v>
      </c>
      <c r="AC86" s="59">
        <f t="shared" ref="AC86:AC111" si="40">AC36*100*電力_発熱量当りCO排出原単位/10^3</f>
        <v>3168.48693</v>
      </c>
      <c r="AD86" s="59">
        <v>0</v>
      </c>
      <c r="AE86" s="59">
        <f t="shared" si="13"/>
        <v>30332.624090000001</v>
      </c>
    </row>
    <row r="87" spans="2:31" ht="9.9499999999999993" customHeight="1">
      <c r="B87" s="11" t="s">
        <v>153</v>
      </c>
      <c r="C87" s="44">
        <f t="shared" si="15"/>
        <v>0</v>
      </c>
      <c r="D87" s="44">
        <f t="shared" si="16"/>
        <v>0</v>
      </c>
      <c r="E87" s="44">
        <f t="shared" si="17"/>
        <v>0</v>
      </c>
      <c r="F87" s="44">
        <f t="shared" si="18"/>
        <v>0</v>
      </c>
      <c r="G87" s="44">
        <f t="shared" si="19"/>
        <v>313.09667999999999</v>
      </c>
      <c r="H87" s="44">
        <f t="shared" si="20"/>
        <v>480.29553000000004</v>
      </c>
      <c r="I87" s="44">
        <f t="shared" si="21"/>
        <v>19.14462</v>
      </c>
      <c r="J87" s="44">
        <f t="shared" si="22"/>
        <v>0</v>
      </c>
      <c r="K87" s="44">
        <f t="shared" si="23"/>
        <v>274.1936</v>
      </c>
      <c r="L87" s="44">
        <f t="shared" si="24"/>
        <v>0</v>
      </c>
      <c r="M87" s="44">
        <f t="shared" si="25"/>
        <v>0</v>
      </c>
      <c r="N87" s="44">
        <f t="shared" si="26"/>
        <v>0</v>
      </c>
      <c r="O87" s="44">
        <f t="shared" si="27"/>
        <v>0</v>
      </c>
      <c r="P87" s="44">
        <f t="shared" si="28"/>
        <v>0</v>
      </c>
      <c r="Q87" s="44">
        <f t="shared" si="29"/>
        <v>0</v>
      </c>
      <c r="R87" s="44">
        <f t="shared" si="30"/>
        <v>0</v>
      </c>
      <c r="S87" s="44">
        <f t="shared" si="31"/>
        <v>0</v>
      </c>
      <c r="T87" s="44">
        <f t="shared" si="32"/>
        <v>0</v>
      </c>
      <c r="U87" s="44">
        <f t="shared" si="33"/>
        <v>0</v>
      </c>
      <c r="V87" s="44">
        <f t="shared" si="34"/>
        <v>0</v>
      </c>
      <c r="W87" s="44">
        <f t="shared" si="35"/>
        <v>0</v>
      </c>
      <c r="X87" s="44">
        <f t="shared" si="36"/>
        <v>0</v>
      </c>
      <c r="Y87" s="44">
        <f t="shared" si="37"/>
        <v>0</v>
      </c>
      <c r="Z87" s="44">
        <f t="shared" si="38"/>
        <v>0</v>
      </c>
      <c r="AA87" s="44">
        <f t="shared" si="39"/>
        <v>0</v>
      </c>
      <c r="AB87" s="44">
        <v>0</v>
      </c>
      <c r="AC87" s="44">
        <f t="shared" si="40"/>
        <v>200.62287000000001</v>
      </c>
      <c r="AD87" s="44">
        <v>0</v>
      </c>
      <c r="AE87" s="44">
        <f t="shared" si="13"/>
        <v>1287.3533</v>
      </c>
    </row>
    <row r="88" spans="2:31" ht="9.9499999999999993" customHeight="1">
      <c r="B88" s="60" t="s">
        <v>154</v>
      </c>
      <c r="C88" s="61">
        <f t="shared" si="15"/>
        <v>0</v>
      </c>
      <c r="D88" s="61">
        <f t="shared" si="16"/>
        <v>0</v>
      </c>
      <c r="E88" s="61">
        <f t="shared" si="17"/>
        <v>0</v>
      </c>
      <c r="F88" s="61">
        <f t="shared" si="18"/>
        <v>0</v>
      </c>
      <c r="G88" s="61">
        <f t="shared" si="19"/>
        <v>0</v>
      </c>
      <c r="H88" s="61">
        <f t="shared" si="20"/>
        <v>0</v>
      </c>
      <c r="I88" s="61">
        <f t="shared" si="21"/>
        <v>0</v>
      </c>
      <c r="J88" s="61">
        <f t="shared" si="22"/>
        <v>0</v>
      </c>
      <c r="K88" s="61">
        <f t="shared" si="23"/>
        <v>0</v>
      </c>
      <c r="L88" s="61">
        <f t="shared" si="24"/>
        <v>0</v>
      </c>
      <c r="M88" s="61">
        <f t="shared" si="25"/>
        <v>0</v>
      </c>
      <c r="N88" s="61">
        <f t="shared" si="26"/>
        <v>0</v>
      </c>
      <c r="O88" s="61">
        <f t="shared" si="27"/>
        <v>0</v>
      </c>
      <c r="P88" s="61">
        <f t="shared" si="28"/>
        <v>0</v>
      </c>
      <c r="Q88" s="61">
        <f t="shared" si="29"/>
        <v>0</v>
      </c>
      <c r="R88" s="61">
        <f t="shared" si="30"/>
        <v>0</v>
      </c>
      <c r="S88" s="61">
        <f t="shared" si="31"/>
        <v>0</v>
      </c>
      <c r="T88" s="61">
        <f t="shared" si="32"/>
        <v>0</v>
      </c>
      <c r="U88" s="61">
        <f t="shared" si="33"/>
        <v>0</v>
      </c>
      <c r="V88" s="61">
        <f t="shared" si="34"/>
        <v>0</v>
      </c>
      <c r="W88" s="61">
        <f t="shared" si="35"/>
        <v>0</v>
      </c>
      <c r="X88" s="61">
        <f t="shared" si="36"/>
        <v>0</v>
      </c>
      <c r="Y88" s="61">
        <f t="shared" si="37"/>
        <v>0</v>
      </c>
      <c r="Z88" s="61">
        <f t="shared" si="38"/>
        <v>0</v>
      </c>
      <c r="AA88" s="61">
        <f t="shared" si="39"/>
        <v>0</v>
      </c>
      <c r="AB88" s="61">
        <v>0</v>
      </c>
      <c r="AC88" s="61">
        <f t="shared" si="40"/>
        <v>0</v>
      </c>
      <c r="AD88" s="61">
        <v>0</v>
      </c>
      <c r="AE88" s="61">
        <f t="shared" si="13"/>
        <v>0</v>
      </c>
    </row>
    <row r="89" spans="2:31" ht="9.9499999999999993" customHeight="1">
      <c r="B89" s="58" t="s">
        <v>113</v>
      </c>
      <c r="C89" s="59">
        <f t="shared" si="15"/>
        <v>0</v>
      </c>
      <c r="D89" s="59">
        <f t="shared" si="16"/>
        <v>250.26344</v>
      </c>
      <c r="E89" s="59">
        <f t="shared" si="17"/>
        <v>0</v>
      </c>
      <c r="F89" s="59">
        <f t="shared" si="18"/>
        <v>0</v>
      </c>
      <c r="G89" s="59">
        <f t="shared" si="19"/>
        <v>2205.23576</v>
      </c>
      <c r="H89" s="59">
        <f t="shared" si="20"/>
        <v>483.90147000000002</v>
      </c>
      <c r="I89" s="59">
        <f t="shared" si="21"/>
        <v>33612.256800000003</v>
      </c>
      <c r="J89" s="59">
        <f t="shared" si="22"/>
        <v>1113.22198</v>
      </c>
      <c r="K89" s="59">
        <f t="shared" si="23"/>
        <v>1488.6782000000001</v>
      </c>
      <c r="L89" s="59">
        <f t="shared" si="24"/>
        <v>0</v>
      </c>
      <c r="M89" s="59">
        <f t="shared" si="25"/>
        <v>3980.0858400000002</v>
      </c>
      <c r="N89" s="59">
        <f t="shared" si="26"/>
        <v>0</v>
      </c>
      <c r="O89" s="59">
        <f t="shared" si="27"/>
        <v>0</v>
      </c>
      <c r="P89" s="59">
        <f t="shared" si="28"/>
        <v>0</v>
      </c>
      <c r="Q89" s="59">
        <f t="shared" si="29"/>
        <v>0</v>
      </c>
      <c r="R89" s="59">
        <f t="shared" si="30"/>
        <v>0</v>
      </c>
      <c r="S89" s="59">
        <f t="shared" si="31"/>
        <v>0</v>
      </c>
      <c r="T89" s="59">
        <f t="shared" si="32"/>
        <v>0</v>
      </c>
      <c r="U89" s="59">
        <f t="shared" si="33"/>
        <v>0</v>
      </c>
      <c r="V89" s="59">
        <f t="shared" si="34"/>
        <v>0</v>
      </c>
      <c r="W89" s="59">
        <f t="shared" si="35"/>
        <v>0</v>
      </c>
      <c r="X89" s="59">
        <f t="shared" si="36"/>
        <v>1140.3567</v>
      </c>
      <c r="Y89" s="59">
        <f t="shared" si="37"/>
        <v>0</v>
      </c>
      <c r="Z89" s="59">
        <f t="shared" si="38"/>
        <v>0</v>
      </c>
      <c r="AA89" s="59">
        <f t="shared" si="39"/>
        <v>0</v>
      </c>
      <c r="AB89" s="59">
        <v>0</v>
      </c>
      <c r="AC89" s="59">
        <f t="shared" si="40"/>
        <v>40507.43838</v>
      </c>
      <c r="AD89" s="59">
        <v>0</v>
      </c>
      <c r="AE89" s="59">
        <f t="shared" si="13"/>
        <v>84781.438569999998</v>
      </c>
    </row>
    <row r="90" spans="2:31" ht="9.9499999999999993" customHeight="1">
      <c r="B90" s="11" t="s">
        <v>114</v>
      </c>
      <c r="C90" s="44">
        <f t="shared" si="15"/>
        <v>0</v>
      </c>
      <c r="D90" s="44">
        <f t="shared" si="16"/>
        <v>30.249100000000002</v>
      </c>
      <c r="E90" s="44">
        <f t="shared" si="17"/>
        <v>0</v>
      </c>
      <c r="F90" s="44">
        <f t="shared" si="18"/>
        <v>0</v>
      </c>
      <c r="G90" s="44">
        <f t="shared" si="19"/>
        <v>128.92671999999999</v>
      </c>
      <c r="H90" s="44">
        <f t="shared" si="20"/>
        <v>46.171709999999997</v>
      </c>
      <c r="I90" s="44">
        <f t="shared" si="21"/>
        <v>24240.569760000002</v>
      </c>
      <c r="J90" s="44">
        <f t="shared" si="22"/>
        <v>98.092929999999996</v>
      </c>
      <c r="K90" s="44">
        <f t="shared" si="23"/>
        <v>0</v>
      </c>
      <c r="L90" s="44">
        <f t="shared" si="24"/>
        <v>0</v>
      </c>
      <c r="M90" s="44">
        <f t="shared" si="25"/>
        <v>207.44988000000001</v>
      </c>
      <c r="N90" s="44">
        <f t="shared" si="26"/>
        <v>0</v>
      </c>
      <c r="O90" s="44">
        <f t="shared" si="27"/>
        <v>0</v>
      </c>
      <c r="P90" s="44">
        <f t="shared" si="28"/>
        <v>0</v>
      </c>
      <c r="Q90" s="44">
        <f t="shared" si="29"/>
        <v>0</v>
      </c>
      <c r="R90" s="44">
        <f t="shared" si="30"/>
        <v>0</v>
      </c>
      <c r="S90" s="44">
        <f t="shared" si="31"/>
        <v>0</v>
      </c>
      <c r="T90" s="44">
        <f t="shared" si="32"/>
        <v>0</v>
      </c>
      <c r="U90" s="44">
        <f t="shared" si="33"/>
        <v>0</v>
      </c>
      <c r="V90" s="44">
        <f t="shared" si="34"/>
        <v>0</v>
      </c>
      <c r="W90" s="44">
        <f t="shared" si="35"/>
        <v>0</v>
      </c>
      <c r="X90" s="44">
        <f t="shared" si="36"/>
        <v>1.7516999999999998</v>
      </c>
      <c r="Y90" s="44">
        <f t="shared" si="37"/>
        <v>0</v>
      </c>
      <c r="Z90" s="44">
        <f t="shared" si="38"/>
        <v>0</v>
      </c>
      <c r="AA90" s="44">
        <f t="shared" si="39"/>
        <v>0</v>
      </c>
      <c r="AB90" s="44">
        <v>0</v>
      </c>
      <c r="AC90" s="44">
        <f t="shared" si="40"/>
        <v>9271.3403100000014</v>
      </c>
      <c r="AD90" s="44">
        <v>0</v>
      </c>
      <c r="AE90" s="44">
        <f t="shared" si="13"/>
        <v>34024.552110000004</v>
      </c>
    </row>
    <row r="91" spans="2:31" ht="9.9499999999999993" customHeight="1">
      <c r="B91" s="11" t="s">
        <v>115</v>
      </c>
      <c r="C91" s="44">
        <f t="shared" si="15"/>
        <v>0</v>
      </c>
      <c r="D91" s="44">
        <f t="shared" si="16"/>
        <v>3.2163600000000003</v>
      </c>
      <c r="E91" s="44">
        <f t="shared" si="17"/>
        <v>0</v>
      </c>
      <c r="F91" s="44">
        <f t="shared" si="18"/>
        <v>0</v>
      </c>
      <c r="G91" s="44">
        <f t="shared" si="19"/>
        <v>125.5176</v>
      </c>
      <c r="H91" s="44">
        <f t="shared" si="20"/>
        <v>2.9004300000000005</v>
      </c>
      <c r="I91" s="44">
        <f t="shared" si="21"/>
        <v>1448.6623200000001</v>
      </c>
      <c r="J91" s="44">
        <f t="shared" si="22"/>
        <v>103.48442</v>
      </c>
      <c r="K91" s="44">
        <f t="shared" si="23"/>
        <v>1622.5029999999999</v>
      </c>
      <c r="L91" s="44">
        <f t="shared" si="24"/>
        <v>0</v>
      </c>
      <c r="M91" s="44">
        <f t="shared" si="25"/>
        <v>39.358080000000001</v>
      </c>
      <c r="N91" s="44">
        <f t="shared" si="26"/>
        <v>0</v>
      </c>
      <c r="O91" s="44">
        <f t="shared" si="27"/>
        <v>0</v>
      </c>
      <c r="P91" s="44">
        <f t="shared" si="28"/>
        <v>0</v>
      </c>
      <c r="Q91" s="44">
        <f t="shared" si="29"/>
        <v>0</v>
      </c>
      <c r="R91" s="44">
        <f t="shared" si="30"/>
        <v>0</v>
      </c>
      <c r="S91" s="44">
        <f t="shared" si="31"/>
        <v>0</v>
      </c>
      <c r="T91" s="44">
        <f t="shared" si="32"/>
        <v>0</v>
      </c>
      <c r="U91" s="44">
        <f t="shared" si="33"/>
        <v>0</v>
      </c>
      <c r="V91" s="44">
        <f t="shared" si="34"/>
        <v>0</v>
      </c>
      <c r="W91" s="44">
        <f t="shared" si="35"/>
        <v>0</v>
      </c>
      <c r="X91" s="44">
        <f t="shared" si="36"/>
        <v>0</v>
      </c>
      <c r="Y91" s="44">
        <f t="shared" si="37"/>
        <v>0</v>
      </c>
      <c r="Z91" s="44">
        <f t="shared" si="38"/>
        <v>0</v>
      </c>
      <c r="AA91" s="44">
        <f t="shared" si="39"/>
        <v>0</v>
      </c>
      <c r="AB91" s="44">
        <v>0</v>
      </c>
      <c r="AC91" s="44">
        <f t="shared" si="40"/>
        <v>5834.9934300000004</v>
      </c>
      <c r="AD91" s="44">
        <v>0</v>
      </c>
      <c r="AE91" s="44">
        <f>SUM(C91:AD91)</f>
        <v>9180.6356400000004</v>
      </c>
    </row>
    <row r="92" spans="2:31" ht="9.9499999999999993" customHeight="1">
      <c r="B92" s="11" t="s">
        <v>116</v>
      </c>
      <c r="C92" s="44">
        <f t="shared" si="15"/>
        <v>0</v>
      </c>
      <c r="D92" s="44">
        <f t="shared" si="16"/>
        <v>0.61263999999999996</v>
      </c>
      <c r="E92" s="44">
        <f t="shared" si="17"/>
        <v>0</v>
      </c>
      <c r="F92" s="44">
        <f t="shared" si="18"/>
        <v>0</v>
      </c>
      <c r="G92" s="44">
        <f t="shared" si="19"/>
        <v>1016.4601200000001</v>
      </c>
      <c r="H92" s="44">
        <f t="shared" si="20"/>
        <v>33.86448</v>
      </c>
      <c r="I92" s="44">
        <f t="shared" si="21"/>
        <v>1368.44478</v>
      </c>
      <c r="J92" s="44">
        <f t="shared" si="22"/>
        <v>249.53747000000001</v>
      </c>
      <c r="K92" s="44">
        <f t="shared" si="23"/>
        <v>0</v>
      </c>
      <c r="L92" s="44">
        <f t="shared" si="24"/>
        <v>0</v>
      </c>
      <c r="M92" s="44">
        <f t="shared" si="25"/>
        <v>16.3992</v>
      </c>
      <c r="N92" s="44">
        <f t="shared" si="26"/>
        <v>0</v>
      </c>
      <c r="O92" s="44">
        <f t="shared" si="27"/>
        <v>0</v>
      </c>
      <c r="P92" s="44">
        <f t="shared" si="28"/>
        <v>0</v>
      </c>
      <c r="Q92" s="44">
        <f t="shared" si="29"/>
        <v>0</v>
      </c>
      <c r="R92" s="44">
        <f t="shared" si="30"/>
        <v>0</v>
      </c>
      <c r="S92" s="44">
        <f t="shared" si="31"/>
        <v>0</v>
      </c>
      <c r="T92" s="44">
        <f t="shared" si="32"/>
        <v>0</v>
      </c>
      <c r="U92" s="44">
        <f t="shared" si="33"/>
        <v>0</v>
      </c>
      <c r="V92" s="44">
        <f t="shared" si="34"/>
        <v>0</v>
      </c>
      <c r="W92" s="44">
        <f t="shared" si="35"/>
        <v>0</v>
      </c>
      <c r="X92" s="44">
        <f t="shared" si="36"/>
        <v>15.7653</v>
      </c>
      <c r="Y92" s="44">
        <f t="shared" si="37"/>
        <v>0</v>
      </c>
      <c r="Z92" s="44">
        <f t="shared" si="38"/>
        <v>0</v>
      </c>
      <c r="AA92" s="44">
        <f t="shared" si="39"/>
        <v>0</v>
      </c>
      <c r="AB92" s="44">
        <v>0</v>
      </c>
      <c r="AC92" s="44">
        <f t="shared" si="40"/>
        <v>1932.2195400000001</v>
      </c>
      <c r="AD92" s="44">
        <v>0</v>
      </c>
      <c r="AE92" s="44">
        <f t="shared" ref="AE92:AE129" si="41">SUM(C92:AD92)</f>
        <v>4633.3035300000001</v>
      </c>
    </row>
    <row r="93" spans="2:31" ht="9.9499999999999993" customHeight="1">
      <c r="B93" s="11" t="s">
        <v>117</v>
      </c>
      <c r="C93" s="44">
        <f t="shared" si="15"/>
        <v>0</v>
      </c>
      <c r="D93" s="44">
        <f t="shared" si="16"/>
        <v>5.1308600000000002</v>
      </c>
      <c r="E93" s="44">
        <f t="shared" si="17"/>
        <v>0</v>
      </c>
      <c r="F93" s="44">
        <f t="shared" si="18"/>
        <v>0</v>
      </c>
      <c r="G93" s="44">
        <f t="shared" si="19"/>
        <v>140.70368000000002</v>
      </c>
      <c r="H93" s="44">
        <f t="shared" si="20"/>
        <v>882.74979000000008</v>
      </c>
      <c r="I93" s="44">
        <f t="shared" si="21"/>
        <v>7945.8084000000008</v>
      </c>
      <c r="J93" s="44">
        <f t="shared" si="22"/>
        <v>0</v>
      </c>
      <c r="K93" s="44">
        <f t="shared" si="23"/>
        <v>0</v>
      </c>
      <c r="L93" s="44">
        <f t="shared" si="24"/>
        <v>0</v>
      </c>
      <c r="M93" s="44">
        <f t="shared" si="25"/>
        <v>8.1996000000000002</v>
      </c>
      <c r="N93" s="44">
        <f t="shared" si="26"/>
        <v>0</v>
      </c>
      <c r="O93" s="44">
        <f t="shared" si="27"/>
        <v>0</v>
      </c>
      <c r="P93" s="44">
        <f t="shared" si="28"/>
        <v>0</v>
      </c>
      <c r="Q93" s="44">
        <f t="shared" si="29"/>
        <v>0</v>
      </c>
      <c r="R93" s="44">
        <f t="shared" si="30"/>
        <v>0</v>
      </c>
      <c r="S93" s="44">
        <f t="shared" si="31"/>
        <v>0</v>
      </c>
      <c r="T93" s="44">
        <f t="shared" si="32"/>
        <v>0</v>
      </c>
      <c r="U93" s="44">
        <f t="shared" si="33"/>
        <v>0</v>
      </c>
      <c r="V93" s="44">
        <f t="shared" si="34"/>
        <v>0</v>
      </c>
      <c r="W93" s="44">
        <f t="shared" si="35"/>
        <v>0</v>
      </c>
      <c r="X93" s="44">
        <f t="shared" si="36"/>
        <v>0</v>
      </c>
      <c r="Y93" s="44">
        <f t="shared" si="37"/>
        <v>0</v>
      </c>
      <c r="Z93" s="44">
        <f t="shared" si="38"/>
        <v>0</v>
      </c>
      <c r="AA93" s="44">
        <f t="shared" si="39"/>
        <v>0</v>
      </c>
      <c r="AB93" s="44">
        <v>0</v>
      </c>
      <c r="AC93" s="44">
        <f t="shared" si="40"/>
        <v>14514.74418</v>
      </c>
      <c r="AD93" s="44">
        <v>0</v>
      </c>
      <c r="AE93" s="44">
        <f t="shared" si="41"/>
        <v>23497.336510000001</v>
      </c>
    </row>
    <row r="94" spans="2:31" ht="9.9499999999999993" customHeight="1">
      <c r="B94" s="11" t="s">
        <v>118</v>
      </c>
      <c r="C94" s="44">
        <f t="shared" si="15"/>
        <v>0</v>
      </c>
      <c r="D94" s="44">
        <f t="shared" si="16"/>
        <v>0</v>
      </c>
      <c r="E94" s="44">
        <f t="shared" si="17"/>
        <v>0</v>
      </c>
      <c r="F94" s="44">
        <f t="shared" si="18"/>
        <v>0</v>
      </c>
      <c r="G94" s="44">
        <f t="shared" si="19"/>
        <v>82.748639999999995</v>
      </c>
      <c r="H94" s="44">
        <f t="shared" si="20"/>
        <v>54.794609999999999</v>
      </c>
      <c r="I94" s="44">
        <f t="shared" si="21"/>
        <v>78.714449999999999</v>
      </c>
      <c r="J94" s="44">
        <f t="shared" si="22"/>
        <v>0</v>
      </c>
      <c r="K94" s="44">
        <f t="shared" si="23"/>
        <v>0</v>
      </c>
      <c r="L94" s="44">
        <f t="shared" si="24"/>
        <v>0</v>
      </c>
      <c r="M94" s="44">
        <f t="shared" si="25"/>
        <v>378.00155999999998</v>
      </c>
      <c r="N94" s="44">
        <f t="shared" si="26"/>
        <v>0</v>
      </c>
      <c r="O94" s="44">
        <f t="shared" si="27"/>
        <v>0</v>
      </c>
      <c r="P94" s="44">
        <f t="shared" si="28"/>
        <v>0</v>
      </c>
      <c r="Q94" s="44">
        <f t="shared" si="29"/>
        <v>0</v>
      </c>
      <c r="R94" s="44">
        <f t="shared" si="30"/>
        <v>0</v>
      </c>
      <c r="S94" s="44">
        <f t="shared" si="31"/>
        <v>0</v>
      </c>
      <c r="T94" s="44">
        <f t="shared" si="32"/>
        <v>0</v>
      </c>
      <c r="U94" s="44">
        <f t="shared" si="33"/>
        <v>0</v>
      </c>
      <c r="V94" s="44">
        <f t="shared" si="34"/>
        <v>0</v>
      </c>
      <c r="W94" s="44">
        <f t="shared" si="35"/>
        <v>0</v>
      </c>
      <c r="X94" s="44">
        <f t="shared" si="36"/>
        <v>0</v>
      </c>
      <c r="Y94" s="44">
        <f t="shared" si="37"/>
        <v>0</v>
      </c>
      <c r="Z94" s="44">
        <f t="shared" si="38"/>
        <v>0</v>
      </c>
      <c r="AA94" s="44">
        <f t="shared" si="39"/>
        <v>0</v>
      </c>
      <c r="AB94" s="44">
        <v>0</v>
      </c>
      <c r="AC94" s="44">
        <f t="shared" si="40"/>
        <v>1188.3791100000001</v>
      </c>
      <c r="AD94" s="44">
        <v>0</v>
      </c>
      <c r="AE94" s="44">
        <f t="shared" si="41"/>
        <v>1782.6383700000001</v>
      </c>
    </row>
    <row r="95" spans="2:31" ht="9.9499999999999993" customHeight="1">
      <c r="B95" s="11" t="s">
        <v>155</v>
      </c>
      <c r="C95" s="44">
        <f t="shared" si="15"/>
        <v>0</v>
      </c>
      <c r="D95" s="44">
        <f t="shared" si="16"/>
        <v>35.992599999999996</v>
      </c>
      <c r="E95" s="44">
        <f t="shared" si="17"/>
        <v>0</v>
      </c>
      <c r="F95" s="44">
        <f t="shared" si="18"/>
        <v>0</v>
      </c>
      <c r="G95" s="44">
        <f t="shared" si="19"/>
        <v>84.143280000000004</v>
      </c>
      <c r="H95" s="44">
        <f t="shared" si="20"/>
        <v>80.036190000000005</v>
      </c>
      <c r="I95" s="44">
        <f t="shared" si="21"/>
        <v>4944.7705500000002</v>
      </c>
      <c r="J95" s="44">
        <f t="shared" si="22"/>
        <v>0</v>
      </c>
      <c r="K95" s="44">
        <f t="shared" si="23"/>
        <v>67340.950200000007</v>
      </c>
      <c r="L95" s="44">
        <f t="shared" si="24"/>
        <v>0</v>
      </c>
      <c r="M95" s="44">
        <f t="shared" si="25"/>
        <v>559.21271999999999</v>
      </c>
      <c r="N95" s="44">
        <f t="shared" si="26"/>
        <v>0</v>
      </c>
      <c r="O95" s="44">
        <f t="shared" si="27"/>
        <v>101.02623999999999</v>
      </c>
      <c r="P95" s="44">
        <f t="shared" si="28"/>
        <v>114252.50945</v>
      </c>
      <c r="Q95" s="44">
        <f t="shared" si="29"/>
        <v>0</v>
      </c>
      <c r="R95" s="44">
        <f t="shared" si="30"/>
        <v>0</v>
      </c>
      <c r="S95" s="44">
        <f t="shared" si="31"/>
        <v>0</v>
      </c>
      <c r="T95" s="44">
        <f t="shared" si="32"/>
        <v>0</v>
      </c>
      <c r="U95" s="44">
        <f t="shared" si="33"/>
        <v>0</v>
      </c>
      <c r="V95" s="44">
        <f t="shared" si="34"/>
        <v>0</v>
      </c>
      <c r="W95" s="44">
        <f t="shared" si="35"/>
        <v>0</v>
      </c>
      <c r="X95" s="44">
        <f t="shared" si="36"/>
        <v>0</v>
      </c>
      <c r="Y95" s="44">
        <f t="shared" si="37"/>
        <v>315288.55644000001</v>
      </c>
      <c r="Z95" s="44">
        <f t="shared" si="38"/>
        <v>0</v>
      </c>
      <c r="AA95" s="44">
        <f t="shared" si="39"/>
        <v>0</v>
      </c>
      <c r="AB95" s="44">
        <v>0</v>
      </c>
      <c r="AC95" s="44">
        <f t="shared" si="40"/>
        <v>46206.143700000001</v>
      </c>
      <c r="AD95" s="44">
        <v>0</v>
      </c>
      <c r="AE95" s="44">
        <f t="shared" si="41"/>
        <v>548893.34137000004</v>
      </c>
    </row>
    <row r="96" spans="2:31" ht="9.9499999999999993" customHeight="1">
      <c r="B96" s="11" t="s">
        <v>120</v>
      </c>
      <c r="C96" s="44">
        <f t="shared" si="15"/>
        <v>0</v>
      </c>
      <c r="D96" s="44">
        <f t="shared" si="16"/>
        <v>21.21266</v>
      </c>
      <c r="E96" s="44">
        <f t="shared" si="17"/>
        <v>0</v>
      </c>
      <c r="F96" s="44">
        <f t="shared" si="18"/>
        <v>0</v>
      </c>
      <c r="G96" s="44">
        <f t="shared" si="19"/>
        <v>380.65924000000007</v>
      </c>
      <c r="H96" s="44">
        <f t="shared" si="20"/>
        <v>38.959830000000004</v>
      </c>
      <c r="I96" s="44">
        <f t="shared" si="21"/>
        <v>1748.0936700000002</v>
      </c>
      <c r="J96" s="44">
        <f t="shared" si="22"/>
        <v>0</v>
      </c>
      <c r="K96" s="44">
        <f t="shared" si="23"/>
        <v>0</v>
      </c>
      <c r="L96" s="44">
        <f t="shared" si="24"/>
        <v>0</v>
      </c>
      <c r="M96" s="44">
        <f t="shared" si="25"/>
        <v>75.436320000000009</v>
      </c>
      <c r="N96" s="44">
        <f t="shared" si="26"/>
        <v>0</v>
      </c>
      <c r="O96" s="44">
        <f t="shared" si="27"/>
        <v>0</v>
      </c>
      <c r="P96" s="44">
        <f t="shared" si="28"/>
        <v>0</v>
      </c>
      <c r="Q96" s="44">
        <f t="shared" si="29"/>
        <v>0</v>
      </c>
      <c r="R96" s="44">
        <f t="shared" si="30"/>
        <v>0</v>
      </c>
      <c r="S96" s="44">
        <f t="shared" si="31"/>
        <v>0</v>
      </c>
      <c r="T96" s="44">
        <f t="shared" si="32"/>
        <v>0</v>
      </c>
      <c r="U96" s="44">
        <f t="shared" si="33"/>
        <v>0</v>
      </c>
      <c r="V96" s="44">
        <f t="shared" si="34"/>
        <v>0</v>
      </c>
      <c r="W96" s="44">
        <f t="shared" si="35"/>
        <v>0</v>
      </c>
      <c r="X96" s="44">
        <f t="shared" si="36"/>
        <v>1069.1208999999999</v>
      </c>
      <c r="Y96" s="44">
        <f t="shared" si="37"/>
        <v>0</v>
      </c>
      <c r="Z96" s="44">
        <f t="shared" si="38"/>
        <v>0</v>
      </c>
      <c r="AA96" s="44">
        <f t="shared" si="39"/>
        <v>0</v>
      </c>
      <c r="AB96" s="44">
        <v>0</v>
      </c>
      <c r="AC96" s="44">
        <f t="shared" si="40"/>
        <v>5327.6920799999998</v>
      </c>
      <c r="AD96" s="44">
        <v>0</v>
      </c>
      <c r="AE96" s="44">
        <f t="shared" si="41"/>
        <v>8661.1746999999996</v>
      </c>
    </row>
    <row r="97" spans="2:31" ht="9.9499999999999993" customHeight="1">
      <c r="B97" s="11" t="s">
        <v>121</v>
      </c>
      <c r="C97" s="44">
        <f t="shared" si="15"/>
        <v>0</v>
      </c>
      <c r="D97" s="44">
        <f t="shared" si="16"/>
        <v>3.8290000000000002</v>
      </c>
      <c r="E97" s="44">
        <f t="shared" si="17"/>
        <v>0</v>
      </c>
      <c r="F97" s="44">
        <f t="shared" si="18"/>
        <v>0</v>
      </c>
      <c r="G97" s="44">
        <f t="shared" si="19"/>
        <v>154.49511999999999</v>
      </c>
      <c r="H97" s="44">
        <f t="shared" si="20"/>
        <v>26.652600000000003</v>
      </c>
      <c r="I97" s="44">
        <f t="shared" si="21"/>
        <v>5403.9249900000004</v>
      </c>
      <c r="J97" s="44">
        <f t="shared" si="22"/>
        <v>48.684350000000002</v>
      </c>
      <c r="K97" s="44">
        <f t="shared" si="23"/>
        <v>2794.5333999999998</v>
      </c>
      <c r="L97" s="44">
        <f t="shared" si="24"/>
        <v>0</v>
      </c>
      <c r="M97" s="44">
        <f t="shared" si="25"/>
        <v>7.3796400000000002</v>
      </c>
      <c r="N97" s="44">
        <f t="shared" si="26"/>
        <v>0</v>
      </c>
      <c r="O97" s="44">
        <f t="shared" si="27"/>
        <v>4597.6490000000003</v>
      </c>
      <c r="P97" s="44">
        <f t="shared" si="28"/>
        <v>0</v>
      </c>
      <c r="Q97" s="44">
        <f t="shared" si="29"/>
        <v>0</v>
      </c>
      <c r="R97" s="44">
        <f t="shared" si="30"/>
        <v>0</v>
      </c>
      <c r="S97" s="44">
        <f t="shared" si="31"/>
        <v>0</v>
      </c>
      <c r="T97" s="44">
        <f t="shared" si="32"/>
        <v>0</v>
      </c>
      <c r="U97" s="44">
        <f t="shared" si="33"/>
        <v>0</v>
      </c>
      <c r="V97" s="44">
        <f t="shared" si="34"/>
        <v>0</v>
      </c>
      <c r="W97" s="44">
        <f t="shared" si="35"/>
        <v>0</v>
      </c>
      <c r="X97" s="44">
        <f t="shared" si="36"/>
        <v>0</v>
      </c>
      <c r="Y97" s="44">
        <f t="shared" si="37"/>
        <v>0</v>
      </c>
      <c r="Z97" s="44">
        <f t="shared" si="38"/>
        <v>0</v>
      </c>
      <c r="AA97" s="44">
        <f t="shared" si="39"/>
        <v>0</v>
      </c>
      <c r="AB97" s="44">
        <v>0</v>
      </c>
      <c r="AC97" s="44">
        <f t="shared" si="40"/>
        <v>8975.9083200000005</v>
      </c>
      <c r="AD97" s="44">
        <v>0</v>
      </c>
      <c r="AE97" s="44">
        <f t="shared" si="41"/>
        <v>22013.056420000001</v>
      </c>
    </row>
    <row r="98" spans="2:31" ht="9.9499999999999993" customHeight="1">
      <c r="B98" s="11" t="s">
        <v>122</v>
      </c>
      <c r="C98" s="44">
        <f t="shared" si="15"/>
        <v>0</v>
      </c>
      <c r="D98" s="44">
        <f t="shared" si="16"/>
        <v>0</v>
      </c>
      <c r="E98" s="44">
        <f t="shared" si="17"/>
        <v>0</v>
      </c>
      <c r="F98" s="44">
        <f t="shared" si="18"/>
        <v>0</v>
      </c>
      <c r="G98" s="44">
        <f t="shared" si="19"/>
        <v>36.570560000000008</v>
      </c>
      <c r="H98" s="44">
        <f t="shared" si="20"/>
        <v>11.52333</v>
      </c>
      <c r="I98" s="44">
        <f t="shared" si="21"/>
        <v>766.65501000000006</v>
      </c>
      <c r="J98" s="44">
        <f t="shared" si="22"/>
        <v>0</v>
      </c>
      <c r="K98" s="44">
        <f t="shared" si="23"/>
        <v>54485.098599999998</v>
      </c>
      <c r="L98" s="44">
        <f t="shared" si="24"/>
        <v>0</v>
      </c>
      <c r="M98" s="44">
        <f t="shared" si="25"/>
        <v>46.737720000000003</v>
      </c>
      <c r="N98" s="44">
        <f t="shared" si="26"/>
        <v>50512.407760000002</v>
      </c>
      <c r="O98" s="44">
        <f t="shared" si="27"/>
        <v>0</v>
      </c>
      <c r="P98" s="44">
        <f t="shared" si="28"/>
        <v>883.59965</v>
      </c>
      <c r="Q98" s="44">
        <f t="shared" si="29"/>
        <v>0</v>
      </c>
      <c r="R98" s="44">
        <f t="shared" si="30"/>
        <v>0</v>
      </c>
      <c r="S98" s="44">
        <f t="shared" si="31"/>
        <v>0</v>
      </c>
      <c r="T98" s="44">
        <f t="shared" si="32"/>
        <v>0</v>
      </c>
      <c r="U98" s="44">
        <f t="shared" si="33"/>
        <v>0</v>
      </c>
      <c r="V98" s="44">
        <f t="shared" si="34"/>
        <v>0</v>
      </c>
      <c r="W98" s="44">
        <f t="shared" si="35"/>
        <v>0</v>
      </c>
      <c r="X98" s="44">
        <f t="shared" si="36"/>
        <v>0</v>
      </c>
      <c r="Y98" s="44">
        <f t="shared" si="37"/>
        <v>0</v>
      </c>
      <c r="Z98" s="44">
        <f t="shared" si="38"/>
        <v>0</v>
      </c>
      <c r="AA98" s="44">
        <f t="shared" si="39"/>
        <v>0</v>
      </c>
      <c r="AB98" s="44">
        <v>0</v>
      </c>
      <c r="AC98" s="44">
        <f t="shared" si="40"/>
        <v>2440.12554</v>
      </c>
      <c r="AD98" s="44">
        <v>0</v>
      </c>
      <c r="AE98" s="44">
        <f t="shared" si="41"/>
        <v>109182.71816999999</v>
      </c>
    </row>
    <row r="99" spans="2:31" ht="9.9499999999999993" customHeight="1">
      <c r="B99" s="11" t="s">
        <v>123</v>
      </c>
      <c r="C99" s="44">
        <f t="shared" si="15"/>
        <v>0</v>
      </c>
      <c r="D99" s="44">
        <f t="shared" si="16"/>
        <v>37.294460000000001</v>
      </c>
      <c r="E99" s="44">
        <f t="shared" si="17"/>
        <v>0</v>
      </c>
      <c r="F99" s="44">
        <f t="shared" si="18"/>
        <v>0</v>
      </c>
      <c r="G99" s="44">
        <f t="shared" si="19"/>
        <v>235.15180000000001</v>
      </c>
      <c r="H99" s="44">
        <f t="shared" si="20"/>
        <v>170.18468999999999</v>
      </c>
      <c r="I99" s="44">
        <f t="shared" si="21"/>
        <v>10619.409960000001</v>
      </c>
      <c r="J99" s="44">
        <f t="shared" si="22"/>
        <v>0</v>
      </c>
      <c r="K99" s="44">
        <f t="shared" si="23"/>
        <v>1687.4521999999999</v>
      </c>
      <c r="L99" s="44">
        <f t="shared" si="24"/>
        <v>0</v>
      </c>
      <c r="M99" s="44">
        <f t="shared" si="25"/>
        <v>0.81996000000000002</v>
      </c>
      <c r="N99" s="44">
        <f t="shared" si="26"/>
        <v>0</v>
      </c>
      <c r="O99" s="44">
        <f t="shared" si="27"/>
        <v>0</v>
      </c>
      <c r="P99" s="44">
        <f t="shared" si="28"/>
        <v>0</v>
      </c>
      <c r="Q99" s="44">
        <f t="shared" si="29"/>
        <v>0</v>
      </c>
      <c r="R99" s="44">
        <f t="shared" si="30"/>
        <v>0</v>
      </c>
      <c r="S99" s="44">
        <f t="shared" si="31"/>
        <v>0</v>
      </c>
      <c r="T99" s="44">
        <f t="shared" si="32"/>
        <v>0</v>
      </c>
      <c r="U99" s="44">
        <f t="shared" si="33"/>
        <v>0</v>
      </c>
      <c r="V99" s="44">
        <f t="shared" si="34"/>
        <v>0</v>
      </c>
      <c r="W99" s="44">
        <f t="shared" si="35"/>
        <v>0</v>
      </c>
      <c r="X99" s="44">
        <f t="shared" si="36"/>
        <v>0</v>
      </c>
      <c r="Y99" s="44">
        <f t="shared" si="37"/>
        <v>0</v>
      </c>
      <c r="Z99" s="44">
        <f t="shared" si="38"/>
        <v>0</v>
      </c>
      <c r="AA99" s="44">
        <f t="shared" si="39"/>
        <v>0</v>
      </c>
      <c r="AB99" s="44">
        <v>0</v>
      </c>
      <c r="AC99" s="44">
        <f t="shared" si="40"/>
        <v>12902.263560000001</v>
      </c>
      <c r="AD99" s="44">
        <v>0</v>
      </c>
      <c r="AE99" s="44">
        <f t="shared" si="41"/>
        <v>25652.576630000003</v>
      </c>
    </row>
    <row r="100" spans="2:31" ht="9.9499999999999993" customHeight="1">
      <c r="B100" s="11" t="s">
        <v>124</v>
      </c>
      <c r="C100" s="44">
        <f t="shared" si="15"/>
        <v>0</v>
      </c>
      <c r="D100" s="44">
        <f t="shared" si="16"/>
        <v>30.249100000000002</v>
      </c>
      <c r="E100" s="44">
        <f t="shared" si="17"/>
        <v>0</v>
      </c>
      <c r="F100" s="44">
        <f t="shared" si="18"/>
        <v>0</v>
      </c>
      <c r="G100" s="44">
        <f t="shared" si="19"/>
        <v>61.364160000000005</v>
      </c>
      <c r="H100" s="44">
        <f t="shared" si="20"/>
        <v>2.9004300000000005</v>
      </c>
      <c r="I100" s="44">
        <f t="shared" si="21"/>
        <v>1604.5881300000001</v>
      </c>
      <c r="J100" s="44">
        <f t="shared" si="22"/>
        <v>0</v>
      </c>
      <c r="K100" s="44">
        <f t="shared" si="23"/>
        <v>2766.4760000000001</v>
      </c>
      <c r="L100" s="44">
        <f t="shared" si="24"/>
        <v>0</v>
      </c>
      <c r="M100" s="44">
        <f t="shared" si="25"/>
        <v>191.87064000000001</v>
      </c>
      <c r="N100" s="44">
        <f t="shared" si="26"/>
        <v>0</v>
      </c>
      <c r="O100" s="44">
        <f t="shared" si="27"/>
        <v>0</v>
      </c>
      <c r="P100" s="44">
        <f t="shared" si="28"/>
        <v>8485.5809399999998</v>
      </c>
      <c r="Q100" s="44">
        <f t="shared" si="29"/>
        <v>0</v>
      </c>
      <c r="R100" s="44">
        <f t="shared" si="30"/>
        <v>0</v>
      </c>
      <c r="S100" s="44">
        <f t="shared" si="31"/>
        <v>0</v>
      </c>
      <c r="T100" s="44">
        <f t="shared" si="32"/>
        <v>0</v>
      </c>
      <c r="U100" s="44">
        <f t="shared" si="33"/>
        <v>0</v>
      </c>
      <c r="V100" s="44">
        <f t="shared" si="34"/>
        <v>0</v>
      </c>
      <c r="W100" s="44">
        <f t="shared" si="35"/>
        <v>0</v>
      </c>
      <c r="X100" s="44">
        <f t="shared" si="36"/>
        <v>0</v>
      </c>
      <c r="Y100" s="44">
        <f t="shared" si="37"/>
        <v>0</v>
      </c>
      <c r="Z100" s="44">
        <f t="shared" si="38"/>
        <v>0</v>
      </c>
      <c r="AA100" s="44">
        <f t="shared" si="39"/>
        <v>0</v>
      </c>
      <c r="AB100" s="44">
        <v>0</v>
      </c>
      <c r="AC100" s="44">
        <f t="shared" si="40"/>
        <v>8123.1099599999998</v>
      </c>
      <c r="AD100" s="44">
        <v>0</v>
      </c>
      <c r="AE100" s="44">
        <f t="shared" si="41"/>
        <v>21266.139360000001</v>
      </c>
    </row>
    <row r="101" spans="2:31" ht="9.9499999999999993" customHeight="1">
      <c r="B101" s="11" t="s">
        <v>125</v>
      </c>
      <c r="C101" s="44">
        <f t="shared" si="15"/>
        <v>0</v>
      </c>
      <c r="D101" s="44">
        <f t="shared" si="16"/>
        <v>0</v>
      </c>
      <c r="E101" s="44">
        <f t="shared" si="17"/>
        <v>0</v>
      </c>
      <c r="F101" s="44">
        <f t="shared" si="18"/>
        <v>0</v>
      </c>
      <c r="G101" s="44">
        <f t="shared" si="19"/>
        <v>13.09412</v>
      </c>
      <c r="H101" s="44">
        <f t="shared" si="20"/>
        <v>0</v>
      </c>
      <c r="I101" s="44">
        <f t="shared" si="21"/>
        <v>82.432620000000014</v>
      </c>
      <c r="J101" s="44">
        <f t="shared" si="22"/>
        <v>0</v>
      </c>
      <c r="K101" s="44">
        <f t="shared" si="23"/>
        <v>0</v>
      </c>
      <c r="L101" s="44">
        <f t="shared" si="24"/>
        <v>0</v>
      </c>
      <c r="M101" s="44">
        <f t="shared" si="25"/>
        <v>1.63992</v>
      </c>
      <c r="N101" s="44">
        <f t="shared" si="26"/>
        <v>0</v>
      </c>
      <c r="O101" s="44">
        <f t="shared" si="27"/>
        <v>0</v>
      </c>
      <c r="P101" s="44">
        <f t="shared" si="28"/>
        <v>0</v>
      </c>
      <c r="Q101" s="44">
        <f t="shared" si="29"/>
        <v>0</v>
      </c>
      <c r="R101" s="44">
        <f t="shared" si="30"/>
        <v>0</v>
      </c>
      <c r="S101" s="44">
        <f t="shared" si="31"/>
        <v>0</v>
      </c>
      <c r="T101" s="44">
        <f t="shared" si="32"/>
        <v>0</v>
      </c>
      <c r="U101" s="44">
        <f t="shared" si="33"/>
        <v>0</v>
      </c>
      <c r="V101" s="44">
        <f t="shared" si="34"/>
        <v>0</v>
      </c>
      <c r="W101" s="44">
        <f t="shared" si="35"/>
        <v>0</v>
      </c>
      <c r="X101" s="44">
        <f t="shared" si="36"/>
        <v>0</v>
      </c>
      <c r="Y101" s="44">
        <f t="shared" si="37"/>
        <v>0</v>
      </c>
      <c r="Z101" s="44">
        <f t="shared" si="38"/>
        <v>0</v>
      </c>
      <c r="AA101" s="44">
        <f t="shared" si="39"/>
        <v>0</v>
      </c>
      <c r="AB101" s="44">
        <v>0</v>
      </c>
      <c r="AC101" s="44">
        <f t="shared" si="40"/>
        <v>93.237030000000004</v>
      </c>
      <c r="AD101" s="44">
        <v>0</v>
      </c>
      <c r="AE101" s="44">
        <f t="shared" si="41"/>
        <v>190.40369000000004</v>
      </c>
    </row>
    <row r="102" spans="2:31" ht="9.9499999999999993" customHeight="1">
      <c r="B102" s="11" t="s">
        <v>126</v>
      </c>
      <c r="C102" s="44">
        <f t="shared" si="15"/>
        <v>0</v>
      </c>
      <c r="D102" s="44">
        <f t="shared" si="16"/>
        <v>76.58</v>
      </c>
      <c r="E102" s="44">
        <f t="shared" si="17"/>
        <v>0</v>
      </c>
      <c r="F102" s="44">
        <f t="shared" si="18"/>
        <v>0</v>
      </c>
      <c r="G102" s="44">
        <f t="shared" si="19"/>
        <v>4411.8661600000005</v>
      </c>
      <c r="H102" s="44">
        <f t="shared" si="20"/>
        <v>2105.16345</v>
      </c>
      <c r="I102" s="44">
        <f t="shared" si="21"/>
        <v>9547.4694600000003</v>
      </c>
      <c r="J102" s="44">
        <f t="shared" si="22"/>
        <v>3285.50963</v>
      </c>
      <c r="K102" s="44">
        <f t="shared" si="23"/>
        <v>7487.3175999999994</v>
      </c>
      <c r="L102" s="44">
        <f t="shared" si="24"/>
        <v>0</v>
      </c>
      <c r="M102" s="44">
        <f t="shared" si="25"/>
        <v>3060.0907200000001</v>
      </c>
      <c r="N102" s="44">
        <f t="shared" si="26"/>
        <v>0</v>
      </c>
      <c r="O102" s="44">
        <f t="shared" si="27"/>
        <v>2684.4115200000001</v>
      </c>
      <c r="P102" s="44">
        <f t="shared" si="28"/>
        <v>0</v>
      </c>
      <c r="Q102" s="44">
        <f t="shared" si="29"/>
        <v>22272.84</v>
      </c>
      <c r="R102" s="44">
        <f t="shared" si="30"/>
        <v>0</v>
      </c>
      <c r="S102" s="44">
        <f t="shared" si="31"/>
        <v>0</v>
      </c>
      <c r="T102" s="44">
        <f t="shared" si="32"/>
        <v>0</v>
      </c>
      <c r="U102" s="44">
        <f t="shared" si="33"/>
        <v>0</v>
      </c>
      <c r="V102" s="44">
        <f t="shared" si="34"/>
        <v>0</v>
      </c>
      <c r="W102" s="44">
        <f t="shared" si="35"/>
        <v>0</v>
      </c>
      <c r="X102" s="44">
        <f t="shared" si="36"/>
        <v>0</v>
      </c>
      <c r="Y102" s="44">
        <f t="shared" si="37"/>
        <v>0</v>
      </c>
      <c r="Z102" s="44">
        <f t="shared" si="38"/>
        <v>0</v>
      </c>
      <c r="AA102" s="44">
        <f t="shared" si="39"/>
        <v>0</v>
      </c>
      <c r="AB102" s="44">
        <v>0</v>
      </c>
      <c r="AC102" s="44">
        <f t="shared" si="40"/>
        <v>22024.618109999999</v>
      </c>
      <c r="AD102" s="44">
        <v>0</v>
      </c>
      <c r="AE102" s="44">
        <f t="shared" si="41"/>
        <v>76955.866649999996</v>
      </c>
    </row>
    <row r="103" spans="2:31" ht="9.9499999999999993" customHeight="1">
      <c r="B103" s="11" t="s">
        <v>127</v>
      </c>
      <c r="C103" s="44">
        <f t="shared" si="15"/>
        <v>0</v>
      </c>
      <c r="D103" s="44">
        <f t="shared" si="16"/>
        <v>6.4327200000000007</v>
      </c>
      <c r="E103" s="44">
        <f t="shared" si="17"/>
        <v>0</v>
      </c>
      <c r="F103" s="44">
        <f t="shared" si="18"/>
        <v>0</v>
      </c>
      <c r="G103" s="44">
        <f t="shared" si="19"/>
        <v>9924.3357200000009</v>
      </c>
      <c r="H103" s="44">
        <f t="shared" si="20"/>
        <v>194.72076000000001</v>
      </c>
      <c r="I103" s="44">
        <f t="shared" si="21"/>
        <v>7482.3029100000003</v>
      </c>
      <c r="J103" s="44">
        <f t="shared" si="22"/>
        <v>0</v>
      </c>
      <c r="K103" s="44">
        <f t="shared" si="23"/>
        <v>46045.383599999994</v>
      </c>
      <c r="L103" s="44">
        <f t="shared" si="24"/>
        <v>0</v>
      </c>
      <c r="M103" s="44">
        <f t="shared" si="25"/>
        <v>343.56324000000001</v>
      </c>
      <c r="N103" s="44">
        <f t="shared" si="26"/>
        <v>0</v>
      </c>
      <c r="O103" s="44">
        <f t="shared" si="27"/>
        <v>5169.5296799999996</v>
      </c>
      <c r="P103" s="44">
        <f t="shared" si="28"/>
        <v>0</v>
      </c>
      <c r="Q103" s="44">
        <f t="shared" si="29"/>
        <v>0</v>
      </c>
      <c r="R103" s="44">
        <f t="shared" si="30"/>
        <v>0</v>
      </c>
      <c r="S103" s="44">
        <f t="shared" si="31"/>
        <v>0</v>
      </c>
      <c r="T103" s="44">
        <f t="shared" si="32"/>
        <v>0</v>
      </c>
      <c r="U103" s="44">
        <f t="shared" si="33"/>
        <v>0</v>
      </c>
      <c r="V103" s="44">
        <f t="shared" si="34"/>
        <v>0</v>
      </c>
      <c r="W103" s="44">
        <f t="shared" si="35"/>
        <v>0</v>
      </c>
      <c r="X103" s="44">
        <f t="shared" si="36"/>
        <v>0</v>
      </c>
      <c r="Y103" s="44">
        <f t="shared" si="37"/>
        <v>0</v>
      </c>
      <c r="Z103" s="44">
        <f t="shared" si="38"/>
        <v>0</v>
      </c>
      <c r="AA103" s="44">
        <f t="shared" si="39"/>
        <v>0</v>
      </c>
      <c r="AB103" s="44">
        <v>0</v>
      </c>
      <c r="AC103" s="44">
        <f t="shared" si="40"/>
        <v>74613.568140000003</v>
      </c>
      <c r="AD103" s="44">
        <v>0</v>
      </c>
      <c r="AE103" s="44">
        <f t="shared" si="41"/>
        <v>143779.83676999999</v>
      </c>
    </row>
    <row r="104" spans="2:31" ht="9.9499999999999993" customHeight="1">
      <c r="B104" s="11" t="s">
        <v>128</v>
      </c>
      <c r="C104" s="44">
        <f t="shared" si="15"/>
        <v>0</v>
      </c>
      <c r="D104" s="44">
        <f t="shared" si="16"/>
        <v>28.334600000000002</v>
      </c>
      <c r="E104" s="44">
        <f t="shared" si="17"/>
        <v>0</v>
      </c>
      <c r="F104" s="44">
        <f t="shared" si="18"/>
        <v>0</v>
      </c>
      <c r="G104" s="44">
        <f t="shared" si="19"/>
        <v>376.47532000000001</v>
      </c>
      <c r="H104" s="44">
        <f t="shared" si="20"/>
        <v>82.231110000000001</v>
      </c>
      <c r="I104" s="44">
        <f t="shared" si="21"/>
        <v>1225.0183500000001</v>
      </c>
      <c r="J104" s="44">
        <f t="shared" si="22"/>
        <v>3239.1589099999997</v>
      </c>
      <c r="K104" s="44">
        <f t="shared" si="23"/>
        <v>0</v>
      </c>
      <c r="L104" s="44">
        <f t="shared" si="24"/>
        <v>0</v>
      </c>
      <c r="M104" s="44">
        <f t="shared" si="25"/>
        <v>359.96244000000002</v>
      </c>
      <c r="N104" s="44">
        <f t="shared" si="26"/>
        <v>0</v>
      </c>
      <c r="O104" s="44">
        <f t="shared" si="27"/>
        <v>0</v>
      </c>
      <c r="P104" s="44">
        <f t="shared" si="28"/>
        <v>0</v>
      </c>
      <c r="Q104" s="44">
        <f t="shared" si="29"/>
        <v>7340.7629999999999</v>
      </c>
      <c r="R104" s="44">
        <f t="shared" si="30"/>
        <v>0</v>
      </c>
      <c r="S104" s="44">
        <f t="shared" si="31"/>
        <v>0</v>
      </c>
      <c r="T104" s="44">
        <f t="shared" si="32"/>
        <v>0</v>
      </c>
      <c r="U104" s="44">
        <f t="shared" si="33"/>
        <v>0</v>
      </c>
      <c r="V104" s="44">
        <f t="shared" si="34"/>
        <v>0</v>
      </c>
      <c r="W104" s="44">
        <f t="shared" si="35"/>
        <v>0</v>
      </c>
      <c r="X104" s="44">
        <f t="shared" si="36"/>
        <v>0</v>
      </c>
      <c r="Y104" s="44">
        <f t="shared" si="37"/>
        <v>0</v>
      </c>
      <c r="Z104" s="44">
        <f t="shared" si="38"/>
        <v>0</v>
      </c>
      <c r="AA104" s="44">
        <f t="shared" si="39"/>
        <v>0</v>
      </c>
      <c r="AB104" s="44">
        <v>0</v>
      </c>
      <c r="AC104" s="44">
        <f t="shared" si="40"/>
        <v>9598.0931700000001</v>
      </c>
      <c r="AD104" s="44">
        <v>0</v>
      </c>
      <c r="AE104" s="44">
        <f t="shared" si="41"/>
        <v>22250.036899999999</v>
      </c>
    </row>
    <row r="105" spans="2:31" ht="9.9499999999999993" customHeight="1">
      <c r="B105" s="11" t="s">
        <v>129</v>
      </c>
      <c r="C105" s="44">
        <f t="shared" si="15"/>
        <v>0</v>
      </c>
      <c r="D105" s="44">
        <f t="shared" si="16"/>
        <v>62.412700000000001</v>
      </c>
      <c r="E105" s="44">
        <f t="shared" si="17"/>
        <v>0</v>
      </c>
      <c r="F105" s="44">
        <f t="shared" si="18"/>
        <v>0</v>
      </c>
      <c r="G105" s="44">
        <f t="shared" si="19"/>
        <v>3263.7675199999999</v>
      </c>
      <c r="H105" s="44">
        <f t="shared" si="20"/>
        <v>341.15328000000005</v>
      </c>
      <c r="I105" s="44">
        <f t="shared" si="21"/>
        <v>7950.2385600000007</v>
      </c>
      <c r="J105" s="44">
        <f t="shared" si="22"/>
        <v>0</v>
      </c>
      <c r="K105" s="44">
        <f t="shared" si="23"/>
        <v>0</v>
      </c>
      <c r="L105" s="44">
        <f t="shared" si="24"/>
        <v>0</v>
      </c>
      <c r="M105" s="44">
        <f t="shared" si="25"/>
        <v>5921.7511199999999</v>
      </c>
      <c r="N105" s="44">
        <f t="shared" si="26"/>
        <v>0</v>
      </c>
      <c r="O105" s="44">
        <f t="shared" si="27"/>
        <v>0</v>
      </c>
      <c r="P105" s="44">
        <f t="shared" si="28"/>
        <v>0</v>
      </c>
      <c r="Q105" s="44">
        <f t="shared" si="29"/>
        <v>0</v>
      </c>
      <c r="R105" s="44">
        <f t="shared" si="30"/>
        <v>0</v>
      </c>
      <c r="S105" s="44">
        <f t="shared" si="31"/>
        <v>0</v>
      </c>
      <c r="T105" s="44">
        <f t="shared" si="32"/>
        <v>0</v>
      </c>
      <c r="U105" s="44">
        <f t="shared" si="33"/>
        <v>0</v>
      </c>
      <c r="V105" s="44">
        <f t="shared" si="34"/>
        <v>0</v>
      </c>
      <c r="W105" s="44">
        <f t="shared" si="35"/>
        <v>0</v>
      </c>
      <c r="X105" s="44">
        <f t="shared" si="36"/>
        <v>0</v>
      </c>
      <c r="Y105" s="44">
        <f t="shared" si="37"/>
        <v>0</v>
      </c>
      <c r="Z105" s="44">
        <f t="shared" si="38"/>
        <v>0</v>
      </c>
      <c r="AA105" s="44">
        <f t="shared" si="39"/>
        <v>0</v>
      </c>
      <c r="AB105" s="44">
        <v>0</v>
      </c>
      <c r="AC105" s="44">
        <f t="shared" si="40"/>
        <v>29672.594100000002</v>
      </c>
      <c r="AD105" s="44">
        <v>0</v>
      </c>
      <c r="AE105" s="44">
        <f t="shared" si="41"/>
        <v>47211.917280000001</v>
      </c>
    </row>
    <row r="106" spans="2:31" ht="9.9499999999999993" customHeight="1">
      <c r="B106" s="11" t="s">
        <v>130</v>
      </c>
      <c r="C106" s="44">
        <f t="shared" si="15"/>
        <v>0</v>
      </c>
      <c r="D106" s="44">
        <f t="shared" si="16"/>
        <v>0.61263999999999996</v>
      </c>
      <c r="E106" s="44">
        <f t="shared" si="17"/>
        <v>0</v>
      </c>
      <c r="F106" s="44">
        <f t="shared" si="18"/>
        <v>0</v>
      </c>
      <c r="G106" s="44">
        <f t="shared" si="19"/>
        <v>772.32064000000003</v>
      </c>
      <c r="H106" s="44">
        <f t="shared" si="20"/>
        <v>61.300980000000003</v>
      </c>
      <c r="I106" s="44">
        <f t="shared" si="21"/>
        <v>1848.8798100000001</v>
      </c>
      <c r="J106" s="44">
        <f t="shared" si="22"/>
        <v>0</v>
      </c>
      <c r="K106" s="44">
        <f t="shared" si="23"/>
        <v>6.3803999999999998</v>
      </c>
      <c r="L106" s="44">
        <f t="shared" si="24"/>
        <v>0</v>
      </c>
      <c r="M106" s="44">
        <f t="shared" si="25"/>
        <v>327.98399999999998</v>
      </c>
      <c r="N106" s="44">
        <f t="shared" si="26"/>
        <v>0</v>
      </c>
      <c r="O106" s="44">
        <f t="shared" si="27"/>
        <v>0</v>
      </c>
      <c r="P106" s="44">
        <f t="shared" si="28"/>
        <v>0</v>
      </c>
      <c r="Q106" s="44">
        <f t="shared" si="29"/>
        <v>0</v>
      </c>
      <c r="R106" s="44">
        <f t="shared" si="30"/>
        <v>0</v>
      </c>
      <c r="S106" s="44">
        <f t="shared" si="31"/>
        <v>0</v>
      </c>
      <c r="T106" s="44">
        <f t="shared" si="32"/>
        <v>0</v>
      </c>
      <c r="U106" s="44">
        <f t="shared" si="33"/>
        <v>0</v>
      </c>
      <c r="V106" s="44">
        <f t="shared" si="34"/>
        <v>0</v>
      </c>
      <c r="W106" s="44">
        <f t="shared" si="35"/>
        <v>0</v>
      </c>
      <c r="X106" s="44">
        <f t="shared" si="36"/>
        <v>0</v>
      </c>
      <c r="Y106" s="44">
        <f t="shared" si="37"/>
        <v>0</v>
      </c>
      <c r="Z106" s="44">
        <f t="shared" si="38"/>
        <v>0</v>
      </c>
      <c r="AA106" s="44">
        <f t="shared" si="39"/>
        <v>0</v>
      </c>
      <c r="AB106" s="44">
        <v>0</v>
      </c>
      <c r="AC106" s="44">
        <f t="shared" si="40"/>
        <v>7877.1383399999995</v>
      </c>
      <c r="AD106" s="44">
        <v>0</v>
      </c>
      <c r="AE106" s="44">
        <f t="shared" si="41"/>
        <v>10894.61681</v>
      </c>
    </row>
    <row r="107" spans="2:31" ht="9.9499999999999993" customHeight="1">
      <c r="B107" s="11" t="s">
        <v>131</v>
      </c>
      <c r="C107" s="44">
        <f t="shared" si="15"/>
        <v>0</v>
      </c>
      <c r="D107" s="44">
        <f t="shared" si="16"/>
        <v>61.723480000000002</v>
      </c>
      <c r="E107" s="44">
        <f t="shared" si="17"/>
        <v>0</v>
      </c>
      <c r="F107" s="44">
        <f t="shared" si="18"/>
        <v>0</v>
      </c>
      <c r="G107" s="44">
        <f t="shared" si="19"/>
        <v>2755.49872</v>
      </c>
      <c r="H107" s="44">
        <f t="shared" si="20"/>
        <v>478.17899999999997</v>
      </c>
      <c r="I107" s="44">
        <f t="shared" si="21"/>
        <v>22593.341339999999</v>
      </c>
      <c r="J107" s="44">
        <f t="shared" si="22"/>
        <v>94.230369999999994</v>
      </c>
      <c r="K107" s="44">
        <f t="shared" si="23"/>
        <v>0</v>
      </c>
      <c r="L107" s="44">
        <f t="shared" si="24"/>
        <v>0</v>
      </c>
      <c r="M107" s="44">
        <f t="shared" si="25"/>
        <v>364.88220000000001</v>
      </c>
      <c r="N107" s="44">
        <f t="shared" si="26"/>
        <v>0</v>
      </c>
      <c r="O107" s="44">
        <f t="shared" si="27"/>
        <v>0</v>
      </c>
      <c r="P107" s="44">
        <f t="shared" si="28"/>
        <v>0</v>
      </c>
      <c r="Q107" s="44">
        <f t="shared" si="29"/>
        <v>0</v>
      </c>
      <c r="R107" s="44">
        <f t="shared" si="30"/>
        <v>0</v>
      </c>
      <c r="S107" s="44">
        <f t="shared" si="31"/>
        <v>0</v>
      </c>
      <c r="T107" s="44">
        <f t="shared" si="32"/>
        <v>0</v>
      </c>
      <c r="U107" s="44">
        <f t="shared" si="33"/>
        <v>0</v>
      </c>
      <c r="V107" s="44">
        <f t="shared" si="34"/>
        <v>0</v>
      </c>
      <c r="W107" s="44">
        <f t="shared" si="35"/>
        <v>0</v>
      </c>
      <c r="X107" s="44">
        <f t="shared" si="36"/>
        <v>17.516999999999999</v>
      </c>
      <c r="Y107" s="44">
        <f t="shared" si="37"/>
        <v>0</v>
      </c>
      <c r="Z107" s="44">
        <f t="shared" si="38"/>
        <v>0</v>
      </c>
      <c r="AA107" s="44">
        <f t="shared" si="39"/>
        <v>0</v>
      </c>
      <c r="AB107" s="44">
        <v>0</v>
      </c>
      <c r="AC107" s="44">
        <f t="shared" si="40"/>
        <v>66623.360249999998</v>
      </c>
      <c r="AD107" s="44">
        <v>0</v>
      </c>
      <c r="AE107" s="44">
        <f t="shared" si="41"/>
        <v>92988.732359999995</v>
      </c>
    </row>
    <row r="108" spans="2:31" ht="9.9499999999999993" customHeight="1">
      <c r="B108" s="11" t="s">
        <v>132</v>
      </c>
      <c r="C108" s="44">
        <f t="shared" si="15"/>
        <v>0</v>
      </c>
      <c r="D108" s="44">
        <f t="shared" si="16"/>
        <v>36.681820000000002</v>
      </c>
      <c r="E108" s="44">
        <f t="shared" si="17"/>
        <v>0</v>
      </c>
      <c r="F108" s="44">
        <f t="shared" si="18"/>
        <v>0</v>
      </c>
      <c r="G108" s="44">
        <f t="shared" si="19"/>
        <v>351.68172000000004</v>
      </c>
      <c r="H108" s="44">
        <f t="shared" si="20"/>
        <v>126.91341</v>
      </c>
      <c r="I108" s="44">
        <f t="shared" si="21"/>
        <v>3222.4667400000003</v>
      </c>
      <c r="J108" s="44">
        <f t="shared" si="22"/>
        <v>0</v>
      </c>
      <c r="K108" s="44">
        <f t="shared" si="23"/>
        <v>0</v>
      </c>
      <c r="L108" s="44">
        <f t="shared" si="24"/>
        <v>0</v>
      </c>
      <c r="M108" s="44">
        <f t="shared" si="25"/>
        <v>491.15604000000002</v>
      </c>
      <c r="N108" s="44">
        <f t="shared" si="26"/>
        <v>0</v>
      </c>
      <c r="O108" s="44">
        <f t="shared" si="27"/>
        <v>0</v>
      </c>
      <c r="P108" s="44">
        <f t="shared" si="28"/>
        <v>0</v>
      </c>
      <c r="Q108" s="44">
        <f t="shared" si="29"/>
        <v>0</v>
      </c>
      <c r="R108" s="44">
        <f t="shared" si="30"/>
        <v>0</v>
      </c>
      <c r="S108" s="44">
        <f t="shared" si="31"/>
        <v>0</v>
      </c>
      <c r="T108" s="44">
        <f t="shared" si="32"/>
        <v>0</v>
      </c>
      <c r="U108" s="44">
        <f t="shared" si="33"/>
        <v>0</v>
      </c>
      <c r="V108" s="44">
        <f t="shared" si="34"/>
        <v>0</v>
      </c>
      <c r="W108" s="44">
        <f t="shared" si="35"/>
        <v>0</v>
      </c>
      <c r="X108" s="44">
        <f t="shared" si="36"/>
        <v>0</v>
      </c>
      <c r="Y108" s="44">
        <f t="shared" si="37"/>
        <v>0</v>
      </c>
      <c r="Z108" s="44">
        <f t="shared" si="38"/>
        <v>0</v>
      </c>
      <c r="AA108" s="44">
        <f t="shared" si="39"/>
        <v>0</v>
      </c>
      <c r="AB108" s="44">
        <v>0</v>
      </c>
      <c r="AC108" s="44">
        <f t="shared" si="40"/>
        <v>7190.4978000000001</v>
      </c>
      <c r="AD108" s="44">
        <v>0</v>
      </c>
      <c r="AE108" s="44">
        <f t="shared" si="41"/>
        <v>11419.39753</v>
      </c>
    </row>
    <row r="109" spans="2:31" ht="9.9499999999999993" customHeight="1">
      <c r="B109" s="11" t="s">
        <v>133</v>
      </c>
      <c r="C109" s="44">
        <f t="shared" si="15"/>
        <v>0</v>
      </c>
      <c r="D109" s="44">
        <f t="shared" si="16"/>
        <v>3.2163600000000003</v>
      </c>
      <c r="E109" s="44">
        <f t="shared" si="17"/>
        <v>0</v>
      </c>
      <c r="F109" s="44">
        <f t="shared" si="18"/>
        <v>0</v>
      </c>
      <c r="G109" s="44">
        <f t="shared" si="19"/>
        <v>473.71272000000005</v>
      </c>
      <c r="H109" s="44">
        <f t="shared" si="20"/>
        <v>19.440720000000002</v>
      </c>
      <c r="I109" s="44">
        <f t="shared" si="21"/>
        <v>541.50795000000005</v>
      </c>
      <c r="J109" s="44">
        <f t="shared" si="22"/>
        <v>0</v>
      </c>
      <c r="K109" s="44">
        <f t="shared" si="23"/>
        <v>0</v>
      </c>
      <c r="L109" s="44">
        <f t="shared" si="24"/>
        <v>0</v>
      </c>
      <c r="M109" s="44">
        <f t="shared" si="25"/>
        <v>44.277840000000005</v>
      </c>
      <c r="N109" s="44">
        <f t="shared" si="26"/>
        <v>0</v>
      </c>
      <c r="O109" s="44">
        <f t="shared" si="27"/>
        <v>0</v>
      </c>
      <c r="P109" s="44">
        <f t="shared" si="28"/>
        <v>0</v>
      </c>
      <c r="Q109" s="44">
        <f t="shared" si="29"/>
        <v>0</v>
      </c>
      <c r="R109" s="44">
        <f t="shared" si="30"/>
        <v>0</v>
      </c>
      <c r="S109" s="44">
        <f t="shared" si="31"/>
        <v>0</v>
      </c>
      <c r="T109" s="44">
        <f t="shared" si="32"/>
        <v>0</v>
      </c>
      <c r="U109" s="44">
        <f t="shared" si="33"/>
        <v>0</v>
      </c>
      <c r="V109" s="44">
        <f t="shared" si="34"/>
        <v>0</v>
      </c>
      <c r="W109" s="44">
        <f t="shared" si="35"/>
        <v>0</v>
      </c>
      <c r="X109" s="44">
        <f t="shared" si="36"/>
        <v>0</v>
      </c>
      <c r="Y109" s="44">
        <f t="shared" si="37"/>
        <v>0</v>
      </c>
      <c r="Z109" s="44">
        <f t="shared" si="38"/>
        <v>0</v>
      </c>
      <c r="AA109" s="44">
        <f t="shared" si="39"/>
        <v>0</v>
      </c>
      <c r="AB109" s="44">
        <v>0</v>
      </c>
      <c r="AC109" s="44">
        <f t="shared" si="40"/>
        <v>3402.6074100000001</v>
      </c>
      <c r="AD109" s="44">
        <v>0</v>
      </c>
      <c r="AE109" s="44">
        <f t="shared" si="41"/>
        <v>4484.7629999999999</v>
      </c>
    </row>
    <row r="110" spans="2:31" ht="9.9499999999999993" customHeight="1">
      <c r="B110" s="11" t="s">
        <v>134</v>
      </c>
      <c r="C110" s="44">
        <f t="shared" si="15"/>
        <v>0</v>
      </c>
      <c r="D110" s="44">
        <f t="shared" si="16"/>
        <v>0</v>
      </c>
      <c r="E110" s="44">
        <f t="shared" si="17"/>
        <v>0</v>
      </c>
      <c r="F110" s="44">
        <f t="shared" si="18"/>
        <v>0</v>
      </c>
      <c r="G110" s="44">
        <f t="shared" si="19"/>
        <v>0</v>
      </c>
      <c r="H110" s="44">
        <f t="shared" si="20"/>
        <v>0</v>
      </c>
      <c r="I110" s="44">
        <f t="shared" si="21"/>
        <v>0</v>
      </c>
      <c r="J110" s="44">
        <f t="shared" si="22"/>
        <v>0</v>
      </c>
      <c r="K110" s="44">
        <f t="shared" si="23"/>
        <v>0</v>
      </c>
      <c r="L110" s="44">
        <f t="shared" si="24"/>
        <v>0</v>
      </c>
      <c r="M110" s="44">
        <f t="shared" si="25"/>
        <v>0</v>
      </c>
      <c r="N110" s="44">
        <f t="shared" si="26"/>
        <v>0</v>
      </c>
      <c r="O110" s="44">
        <f t="shared" si="27"/>
        <v>0</v>
      </c>
      <c r="P110" s="44">
        <f t="shared" si="28"/>
        <v>0</v>
      </c>
      <c r="Q110" s="44">
        <f t="shared" si="29"/>
        <v>0</v>
      </c>
      <c r="R110" s="44">
        <f t="shared" si="30"/>
        <v>0</v>
      </c>
      <c r="S110" s="44">
        <f t="shared" si="31"/>
        <v>0</v>
      </c>
      <c r="T110" s="44">
        <f t="shared" si="32"/>
        <v>0</v>
      </c>
      <c r="U110" s="44">
        <f t="shared" si="33"/>
        <v>0</v>
      </c>
      <c r="V110" s="44">
        <f t="shared" si="34"/>
        <v>0</v>
      </c>
      <c r="W110" s="44">
        <f t="shared" si="35"/>
        <v>0</v>
      </c>
      <c r="X110" s="44">
        <f t="shared" si="36"/>
        <v>0</v>
      </c>
      <c r="Y110" s="44">
        <f t="shared" si="37"/>
        <v>0</v>
      </c>
      <c r="Z110" s="44">
        <f t="shared" si="38"/>
        <v>0</v>
      </c>
      <c r="AA110" s="44">
        <f t="shared" si="39"/>
        <v>0</v>
      </c>
      <c r="AB110" s="44">
        <v>0</v>
      </c>
      <c r="AC110" s="44">
        <f t="shared" si="40"/>
        <v>0</v>
      </c>
      <c r="AD110" s="44">
        <v>0</v>
      </c>
      <c r="AE110" s="44">
        <f t="shared" si="41"/>
        <v>0</v>
      </c>
    </row>
    <row r="111" spans="2:31" ht="9.9499999999999993" customHeight="1">
      <c r="B111" s="60" t="s">
        <v>135</v>
      </c>
      <c r="C111" s="61">
        <f t="shared" si="15"/>
        <v>0</v>
      </c>
      <c r="D111" s="61">
        <f t="shared" si="16"/>
        <v>1.9145000000000001</v>
      </c>
      <c r="E111" s="61">
        <f t="shared" si="17"/>
        <v>0</v>
      </c>
      <c r="F111" s="61">
        <f t="shared" si="18"/>
        <v>0</v>
      </c>
      <c r="G111" s="61">
        <f t="shared" si="19"/>
        <v>190.98820000000001</v>
      </c>
      <c r="H111" s="61">
        <f t="shared" si="20"/>
        <v>133.41978</v>
      </c>
      <c r="I111" s="61">
        <f t="shared" si="21"/>
        <v>346.5018</v>
      </c>
      <c r="J111" s="61">
        <f t="shared" si="22"/>
        <v>0</v>
      </c>
      <c r="K111" s="61">
        <f t="shared" si="23"/>
        <v>0</v>
      </c>
      <c r="L111" s="61">
        <f t="shared" si="24"/>
        <v>0</v>
      </c>
      <c r="M111" s="61">
        <f t="shared" si="25"/>
        <v>113.15447999999999</v>
      </c>
      <c r="N111" s="61">
        <f t="shared" si="26"/>
        <v>0</v>
      </c>
      <c r="O111" s="61">
        <f t="shared" si="27"/>
        <v>0</v>
      </c>
      <c r="P111" s="61">
        <f t="shared" si="28"/>
        <v>0</v>
      </c>
      <c r="Q111" s="61">
        <f t="shared" si="29"/>
        <v>0</v>
      </c>
      <c r="R111" s="61">
        <f t="shared" si="30"/>
        <v>0</v>
      </c>
      <c r="S111" s="61">
        <f t="shared" si="31"/>
        <v>0</v>
      </c>
      <c r="T111" s="61">
        <f t="shared" si="32"/>
        <v>0</v>
      </c>
      <c r="U111" s="61">
        <f t="shared" si="33"/>
        <v>0</v>
      </c>
      <c r="V111" s="61">
        <f t="shared" si="34"/>
        <v>0</v>
      </c>
      <c r="W111" s="61">
        <f t="shared" si="35"/>
        <v>0</v>
      </c>
      <c r="X111" s="61">
        <f t="shared" si="36"/>
        <v>0</v>
      </c>
      <c r="Y111" s="61">
        <f t="shared" si="37"/>
        <v>0</v>
      </c>
      <c r="Z111" s="61">
        <f t="shared" si="38"/>
        <v>0</v>
      </c>
      <c r="AA111" s="61">
        <f t="shared" si="39"/>
        <v>0</v>
      </c>
      <c r="AB111" s="61">
        <v>0</v>
      </c>
      <c r="AC111" s="61">
        <f t="shared" si="40"/>
        <v>1620.5829300000003</v>
      </c>
      <c r="AD111" s="61">
        <v>0</v>
      </c>
      <c r="AE111" s="61">
        <f t="shared" si="41"/>
        <v>2406.5616900000005</v>
      </c>
    </row>
    <row r="112" spans="2:31" ht="9.9499999999999993" customHeight="1">
      <c r="B112" s="56" t="s">
        <v>136</v>
      </c>
      <c r="C112" s="57">
        <f>SUM(C89:C111)</f>
        <v>0</v>
      </c>
      <c r="D112" s="57">
        <f t="shared" ref="D112:AD112" si="42">SUM(D89:D111)</f>
        <v>695.95903999999996</v>
      </c>
      <c r="E112" s="57">
        <f t="shared" si="42"/>
        <v>0</v>
      </c>
      <c r="F112" s="57">
        <f t="shared" si="42"/>
        <v>0</v>
      </c>
      <c r="G112" s="57">
        <f t="shared" si="42"/>
        <v>27185.717520000006</v>
      </c>
      <c r="H112" s="57">
        <f t="shared" si="42"/>
        <v>5377.1620499999999</v>
      </c>
      <c r="I112" s="57">
        <f t="shared" si="42"/>
        <v>148622.05836000002</v>
      </c>
      <c r="J112" s="57">
        <f t="shared" si="42"/>
        <v>8231.9200599999986</v>
      </c>
      <c r="K112" s="57">
        <f t="shared" si="42"/>
        <v>185724.77320000003</v>
      </c>
      <c r="L112" s="57">
        <f t="shared" si="42"/>
        <v>0</v>
      </c>
      <c r="M112" s="57">
        <f t="shared" si="42"/>
        <v>16539.41316</v>
      </c>
      <c r="N112" s="57">
        <f t="shared" si="42"/>
        <v>50512.407760000002</v>
      </c>
      <c r="O112" s="57">
        <f t="shared" si="42"/>
        <v>12552.61644</v>
      </c>
      <c r="P112" s="57">
        <f t="shared" si="42"/>
        <v>123621.69004</v>
      </c>
      <c r="Q112" s="57">
        <f t="shared" si="42"/>
        <v>29613.602999999999</v>
      </c>
      <c r="R112" s="57">
        <f t="shared" si="42"/>
        <v>0</v>
      </c>
      <c r="S112" s="57">
        <f t="shared" si="42"/>
        <v>0</v>
      </c>
      <c r="T112" s="57">
        <f t="shared" si="42"/>
        <v>0</v>
      </c>
      <c r="U112" s="57">
        <f t="shared" si="42"/>
        <v>0</v>
      </c>
      <c r="V112" s="57">
        <f t="shared" si="42"/>
        <v>0</v>
      </c>
      <c r="W112" s="57">
        <f t="shared" si="42"/>
        <v>0</v>
      </c>
      <c r="X112" s="57">
        <f t="shared" si="42"/>
        <v>2244.5115999999998</v>
      </c>
      <c r="Y112" s="57">
        <f t="shared" si="42"/>
        <v>315288.55644000001</v>
      </c>
      <c r="Z112" s="57">
        <f t="shared" si="42"/>
        <v>0</v>
      </c>
      <c r="AA112" s="57">
        <f t="shared" si="42"/>
        <v>0</v>
      </c>
      <c r="AB112" s="57">
        <f t="shared" si="42"/>
        <v>0</v>
      </c>
      <c r="AC112" s="57">
        <f t="shared" si="42"/>
        <v>379940.65538999997</v>
      </c>
      <c r="AD112" s="57">
        <f t="shared" si="42"/>
        <v>0</v>
      </c>
      <c r="AE112" s="57">
        <f t="shared" si="41"/>
        <v>1306151.04406</v>
      </c>
    </row>
    <row r="113" spans="2:31" ht="9.9499999999999993" customHeight="1">
      <c r="B113" s="56" t="s">
        <v>137</v>
      </c>
      <c r="C113" s="57">
        <f t="shared" ref="C113:G113" si="43">C112+C88+C87+C86</f>
        <v>0</v>
      </c>
      <c r="D113" s="57">
        <f t="shared" si="43"/>
        <v>1571.7279199999998</v>
      </c>
      <c r="E113" s="57">
        <f t="shared" si="43"/>
        <v>0</v>
      </c>
      <c r="F113" s="57">
        <f t="shared" si="43"/>
        <v>0</v>
      </c>
      <c r="G113" s="57">
        <f t="shared" si="43"/>
        <v>35164.298000000003</v>
      </c>
      <c r="H113" s="57">
        <f>H112+H88+H87+H86</f>
        <v>13012.426439999999</v>
      </c>
      <c r="I113" s="57">
        <f t="shared" ref="I113:AD113" si="44">I112+I88+I87+I86</f>
        <v>159061.80951000002</v>
      </c>
      <c r="J113" s="57">
        <f t="shared" si="44"/>
        <v>8231.9200599999986</v>
      </c>
      <c r="K113" s="57">
        <f t="shared" si="44"/>
        <v>186004.03840000002</v>
      </c>
      <c r="L113" s="57">
        <f t="shared" si="44"/>
        <v>0</v>
      </c>
      <c r="M113" s="57">
        <f t="shared" si="44"/>
        <v>17581.65065</v>
      </c>
      <c r="N113" s="57">
        <f t="shared" si="44"/>
        <v>50512.407760000002</v>
      </c>
      <c r="O113" s="57">
        <f t="shared" si="44"/>
        <v>12552.61644</v>
      </c>
      <c r="P113" s="57">
        <f t="shared" si="44"/>
        <v>123621.69004</v>
      </c>
      <c r="Q113" s="57">
        <f t="shared" si="44"/>
        <v>29613.602999999999</v>
      </c>
      <c r="R113" s="57">
        <f t="shared" si="44"/>
        <v>0</v>
      </c>
      <c r="S113" s="57">
        <f t="shared" si="44"/>
        <v>0</v>
      </c>
      <c r="T113" s="57">
        <f t="shared" si="44"/>
        <v>0</v>
      </c>
      <c r="U113" s="57">
        <f t="shared" si="44"/>
        <v>0</v>
      </c>
      <c r="V113" s="57">
        <f t="shared" si="44"/>
        <v>0</v>
      </c>
      <c r="W113" s="57">
        <f t="shared" si="44"/>
        <v>0</v>
      </c>
      <c r="X113" s="57">
        <f t="shared" si="44"/>
        <v>2244.5115999999998</v>
      </c>
      <c r="Y113" s="57">
        <f t="shared" si="44"/>
        <v>315288.55644000001</v>
      </c>
      <c r="Z113" s="57">
        <f t="shared" si="44"/>
        <v>0</v>
      </c>
      <c r="AA113" s="57">
        <f t="shared" si="44"/>
        <v>0</v>
      </c>
      <c r="AB113" s="57">
        <f t="shared" si="44"/>
        <v>0</v>
      </c>
      <c r="AC113" s="57">
        <f t="shared" si="44"/>
        <v>383309.76519000001</v>
      </c>
      <c r="AD113" s="57">
        <f t="shared" si="44"/>
        <v>0</v>
      </c>
      <c r="AE113" s="57">
        <f t="shared" si="41"/>
        <v>1337771.0214500001</v>
      </c>
    </row>
    <row r="114" spans="2:31" ht="9.9499999999999993" customHeight="1">
      <c r="B114" s="58" t="s">
        <v>138</v>
      </c>
      <c r="C114" s="59">
        <f>C64*100*原油_発熱量当りCO排出原単位/10^3</f>
        <v>0</v>
      </c>
      <c r="D114" s="59">
        <f>D64*100*ガソリン_発熱量当りCO排出原単位/10^3</f>
        <v>0</v>
      </c>
      <c r="E114" s="59">
        <f>E64*100*ナフサ_発熱量当りCO排出原単位/10^3</f>
        <v>0</v>
      </c>
      <c r="F114" s="59">
        <f>F64*100*改質精製油_発熱量当りCO排出原単位/10^3</f>
        <v>0</v>
      </c>
      <c r="G114" s="59">
        <f>G64*100*灯油_発熱量当りCO排出原単位/10^3</f>
        <v>326674.50764000003</v>
      </c>
      <c r="H114" s="59">
        <f>H64*100*軽油_発熱量当りCO排出原単位/10^3</f>
        <v>0</v>
      </c>
      <c r="I114" s="59">
        <f>I64*100*A重油_発熱量当りCO排出原単位/10^3</f>
        <v>0</v>
      </c>
      <c r="J114" s="59">
        <f>J64*100*B重油_発熱量当りCO排出原単位/10^3</f>
        <v>0</v>
      </c>
      <c r="K114" s="59">
        <f>K64*100*C重油_発熱量当りCO排出原単位/10^3</f>
        <v>0</v>
      </c>
      <c r="L114" s="59">
        <f>L64*100*ジェット燃料_発熱量当りCO排出原単位/10^3</f>
        <v>0</v>
      </c>
      <c r="M114" s="59">
        <f>M64*100*LPG_発熱量当りCO排出原単位/10^3</f>
        <v>72674.558059999996</v>
      </c>
      <c r="N114" s="59">
        <f>N64*100*石油ガス_発熱量当りCO排出原単位/10^3</f>
        <v>0</v>
      </c>
      <c r="O114" s="59">
        <f>O64*100*石油コクス_発熱量当りCO排出原単位/10^3</f>
        <v>0</v>
      </c>
      <c r="P114" s="59">
        <f>P64*100*石炭_発熱量当りCO排出原単位/10^3</f>
        <v>0</v>
      </c>
      <c r="Q114" s="59">
        <f>Q64*100*石炭コクス_発熱量当りCO排出原単位/10^3</f>
        <v>0</v>
      </c>
      <c r="R114" s="59">
        <f>R64*100*コクス炉ガス_発熱量当りCO排出原単位/10^3</f>
        <v>0</v>
      </c>
      <c r="S114" s="59">
        <f>S64*100*高炉ガス_発熱量当りCO排出原単位/10^3</f>
        <v>0</v>
      </c>
      <c r="T114" s="59">
        <f>T64*100*転炉ガス_発熱量当りCO排出原単位/10^3</f>
        <v>0</v>
      </c>
      <c r="U114" s="59">
        <f>U64*100*電気炉ガス_発熱量当りCO排出原単位/10^3</f>
        <v>0</v>
      </c>
      <c r="V114" s="59">
        <f>V64*100*天然ガス_発熱量当りCO排出原単位/10^3</f>
        <v>0</v>
      </c>
      <c r="W114" s="59">
        <f>W64*100*LNG_発熱量当りCO排出原単位/10^3</f>
        <v>0</v>
      </c>
      <c r="X114" s="59">
        <f>X64*100*都市ガス_発熱量当りCO排出原単位/10^3</f>
        <v>66024.375719999996</v>
      </c>
      <c r="Y114" s="59">
        <f>Y64*100*黒液_発熱量当りCO排出原単位/10^3</f>
        <v>0</v>
      </c>
      <c r="Z114" s="59">
        <f>Z64*100*NGL_発熱量当りCO排出原単位/10^3</f>
        <v>0</v>
      </c>
      <c r="AA114" s="59">
        <f>AA64*100*練炭豆炭_発熱量当りCO排出原単位/10^3</f>
        <v>0</v>
      </c>
      <c r="AB114" s="59">
        <v>0</v>
      </c>
      <c r="AC114" s="59">
        <f>AC64*100*電力_発熱量当りCO排出原単位/10^3</f>
        <v>309991.72013999999</v>
      </c>
      <c r="AD114" s="59">
        <v>0</v>
      </c>
      <c r="AE114" s="59">
        <f t="shared" si="41"/>
        <v>775365.16156000004</v>
      </c>
    </row>
    <row r="115" spans="2:31" ht="9.9499999999999993" customHeight="1">
      <c r="B115" s="11" t="s">
        <v>139</v>
      </c>
      <c r="C115" s="44">
        <f>C65*100*原油_発熱量当りCO排出原単位/10^3</f>
        <v>0</v>
      </c>
      <c r="D115" s="44">
        <f>D65*100*ガソリン_発熱量当りCO排出原単位/10^3</f>
        <v>0</v>
      </c>
      <c r="E115" s="44">
        <f>E65*100*ナフサ_発熱量当りCO排出原単位/10^3</f>
        <v>0</v>
      </c>
      <c r="F115" s="44">
        <f>F65*100*改質精製油_発熱量当りCO排出原単位/10^3</f>
        <v>0</v>
      </c>
      <c r="G115" s="44">
        <f>G65*100*灯油_発熱量当りCO排出原単位/10^3</f>
        <v>17186.846040000004</v>
      </c>
      <c r="H115" s="44">
        <f>H65*100*軽油_発熱量当りCO排出原単位/10^3</f>
        <v>0</v>
      </c>
      <c r="I115" s="44">
        <f>I65*100*A重油_発熱量当りCO排出原単位/10^3</f>
        <v>75726.623519999994</v>
      </c>
      <c r="J115" s="44">
        <f>J65*100*B重油_発熱量当りCO排出原単位/10^3</f>
        <v>532.46998999999994</v>
      </c>
      <c r="K115" s="44">
        <f>K65*100*C重油_発熱量当りCO排出原単位/10^3</f>
        <v>0</v>
      </c>
      <c r="L115" s="44">
        <f>L65*100*ジェット燃料_発熱量当りCO排出原単位/10^3</f>
        <v>0</v>
      </c>
      <c r="M115" s="44">
        <f>M65*100*LPG_発熱量当りCO排出原単位/10^3</f>
        <v>2573.8544400000001</v>
      </c>
      <c r="N115" s="44">
        <f>N65*100*石油ガス_発熱量当りCO排出原単位/10^3</f>
        <v>0</v>
      </c>
      <c r="O115" s="44">
        <f>O65*100*石油コクス_発熱量当りCO排出原単位/10^3</f>
        <v>0</v>
      </c>
      <c r="P115" s="44">
        <f>P65*100*石炭_発熱量当りCO排出原単位/10^3</f>
        <v>0</v>
      </c>
      <c r="Q115" s="44">
        <f>Q65*100*石炭コクス_発熱量当りCO排出原単位/10^3</f>
        <v>0</v>
      </c>
      <c r="R115" s="44">
        <f>R65*100*コクス炉ガス_発熱量当りCO排出原単位/10^3</f>
        <v>0</v>
      </c>
      <c r="S115" s="44">
        <f>S65*100*高炉ガス_発熱量当りCO排出原単位/10^3</f>
        <v>0</v>
      </c>
      <c r="T115" s="44">
        <f>T65*100*転炉ガス_発熱量当りCO排出原単位/10^3</f>
        <v>0</v>
      </c>
      <c r="U115" s="44">
        <f>U65*100*電気炉ガス_発熱量当りCO排出原単位/10^3</f>
        <v>0</v>
      </c>
      <c r="V115" s="44">
        <f>V65*100*天然ガス_発熱量当りCO排出原単位/10^3</f>
        <v>0</v>
      </c>
      <c r="W115" s="44">
        <f>W65*100*LNG_発熱量当りCO排出原単位/10^3</f>
        <v>0</v>
      </c>
      <c r="X115" s="44">
        <f>X65*100*都市ガス_発熱量当りCO排出原単位/10^3</f>
        <v>60486.609729999996</v>
      </c>
      <c r="Y115" s="44">
        <f>Y65*100*黒液_発熱量当りCO排出原単位/10^3</f>
        <v>0</v>
      </c>
      <c r="Z115" s="44">
        <f>Z65*100*NGL_発熱量当りCO排出原単位/10^3</f>
        <v>0</v>
      </c>
      <c r="AA115" s="44">
        <f>AA65*100*練炭豆炭_発熱量当りCO排出原単位/10^3</f>
        <v>0</v>
      </c>
      <c r="AB115" s="44">
        <v>0</v>
      </c>
      <c r="AC115" s="44">
        <f>AC65*100*電力_発熱量当りCO排出原単位/10^3</f>
        <v>324983.89596000005</v>
      </c>
      <c r="AD115" s="44">
        <v>0</v>
      </c>
      <c r="AE115" s="44">
        <f t="shared" si="41"/>
        <v>481490.29968000005</v>
      </c>
    </row>
    <row r="116" spans="2:31" ht="9.9499999999999993" customHeight="1">
      <c r="B116" s="56" t="s">
        <v>140</v>
      </c>
      <c r="C116" s="57">
        <f>SUM(C114:C115)</f>
        <v>0</v>
      </c>
      <c r="D116" s="57">
        <f t="shared" ref="D116:AD116" si="45">SUM(D114:D115)</f>
        <v>0</v>
      </c>
      <c r="E116" s="57">
        <f t="shared" si="45"/>
        <v>0</v>
      </c>
      <c r="F116" s="57">
        <f t="shared" si="45"/>
        <v>0</v>
      </c>
      <c r="G116" s="57">
        <f t="shared" si="45"/>
        <v>343861.35368000006</v>
      </c>
      <c r="H116" s="57">
        <f t="shared" si="45"/>
        <v>0</v>
      </c>
      <c r="I116" s="57">
        <f t="shared" si="45"/>
        <v>75726.623519999994</v>
      </c>
      <c r="J116" s="57">
        <f t="shared" si="45"/>
        <v>532.46998999999994</v>
      </c>
      <c r="K116" s="57">
        <f t="shared" si="45"/>
        <v>0</v>
      </c>
      <c r="L116" s="57">
        <f t="shared" si="45"/>
        <v>0</v>
      </c>
      <c r="M116" s="57">
        <f t="shared" si="45"/>
        <v>75248.412499999991</v>
      </c>
      <c r="N116" s="57">
        <f t="shared" si="45"/>
        <v>0</v>
      </c>
      <c r="O116" s="57">
        <f t="shared" si="45"/>
        <v>0</v>
      </c>
      <c r="P116" s="57">
        <f t="shared" si="45"/>
        <v>0</v>
      </c>
      <c r="Q116" s="57">
        <f t="shared" si="45"/>
        <v>0</v>
      </c>
      <c r="R116" s="57">
        <f t="shared" si="45"/>
        <v>0</v>
      </c>
      <c r="S116" s="57">
        <f t="shared" si="45"/>
        <v>0</v>
      </c>
      <c r="T116" s="57">
        <f t="shared" si="45"/>
        <v>0</v>
      </c>
      <c r="U116" s="57">
        <f t="shared" si="45"/>
        <v>0</v>
      </c>
      <c r="V116" s="57">
        <f t="shared" si="45"/>
        <v>0</v>
      </c>
      <c r="W116" s="57">
        <f t="shared" si="45"/>
        <v>0</v>
      </c>
      <c r="X116" s="57">
        <f t="shared" si="45"/>
        <v>126510.98544999999</v>
      </c>
      <c r="Y116" s="57">
        <f t="shared" si="45"/>
        <v>0</v>
      </c>
      <c r="Z116" s="57">
        <f t="shared" si="45"/>
        <v>0</v>
      </c>
      <c r="AA116" s="57">
        <f t="shared" si="45"/>
        <v>0</v>
      </c>
      <c r="AB116" s="57">
        <f t="shared" si="45"/>
        <v>0</v>
      </c>
      <c r="AC116" s="57">
        <f t="shared" si="45"/>
        <v>634975.61609999998</v>
      </c>
      <c r="AD116" s="57">
        <f t="shared" si="45"/>
        <v>0</v>
      </c>
      <c r="AE116" s="57">
        <f t="shared" si="41"/>
        <v>1256855.4612400001</v>
      </c>
    </row>
    <row r="117" spans="2:31" ht="9.9499999999999993" customHeight="1">
      <c r="B117" s="58" t="s">
        <v>141</v>
      </c>
      <c r="C117" s="59">
        <f>C67*100*原油_発熱量当りCO排出原単位/10^3</f>
        <v>0</v>
      </c>
      <c r="D117" s="59">
        <f>D67*100*ガソリン_発熱量当りCO排出原単位/10^3</f>
        <v>598271.60092000011</v>
      </c>
      <c r="E117" s="59">
        <f>E67*100*ナフサ_発熱量当りCO排出原単位/10^3</f>
        <v>0</v>
      </c>
      <c r="F117" s="59">
        <f>F67*100*改質精製油_発熱量当りCO排出原単位/10^3</f>
        <v>0</v>
      </c>
      <c r="G117" s="59">
        <f>G67*100*灯油_発熱量当りCO排出原単位/10^3</f>
        <v>0</v>
      </c>
      <c r="H117" s="59">
        <f>H67*100*軽油_発熱量当りCO排出原単位/10^3</f>
        <v>615836.70018000004</v>
      </c>
      <c r="I117" s="59">
        <f>I67*100*A重油_発熱量当りCO排出原単位/10^3</f>
        <v>0</v>
      </c>
      <c r="J117" s="59">
        <f>J67*100*B重油_発熱量当りCO排出原単位/10^3</f>
        <v>0</v>
      </c>
      <c r="K117" s="59">
        <f>K67*100*C重油_発熱量当りCO排出原単位/10^3</f>
        <v>0</v>
      </c>
      <c r="L117" s="59">
        <f>L67*100*ジェット燃料_発熱量当りCO排出原単位/10^3</f>
        <v>0</v>
      </c>
      <c r="M117" s="59">
        <f>M67*100*LPG_発熱量当りCO排出原単位/10^3</f>
        <v>25752.825370000002</v>
      </c>
      <c r="N117" s="59">
        <f>N67*100*石油ガス_発熱量当りCO排出原単位/10^3</f>
        <v>0</v>
      </c>
      <c r="O117" s="59">
        <f>O67*100*石油コクス_発熱量当りCO排出原単位/10^3</f>
        <v>0</v>
      </c>
      <c r="P117" s="59">
        <f>P67*100*石炭_発熱量当りCO排出原単位/10^3</f>
        <v>0</v>
      </c>
      <c r="Q117" s="59">
        <f>Q67*100*石炭コクス_発熱量当りCO排出原単位/10^3</f>
        <v>0</v>
      </c>
      <c r="R117" s="59">
        <f>R67*100*コクス炉ガス_発熱量当りCO排出原単位/10^3</f>
        <v>0</v>
      </c>
      <c r="S117" s="59">
        <f>S67*100*高炉ガス_発熱量当りCO排出原単位/10^3</f>
        <v>0</v>
      </c>
      <c r="T117" s="59">
        <f>T67*100*転炉ガス_発熱量当りCO排出原単位/10^3</f>
        <v>0</v>
      </c>
      <c r="U117" s="59">
        <f>U67*100*電気炉ガス_発熱量当りCO排出原単位/10^3</f>
        <v>0</v>
      </c>
      <c r="V117" s="59">
        <f>V67*100*天然ガス_発熱量当りCO排出原単位/10^3</f>
        <v>0</v>
      </c>
      <c r="W117" s="59">
        <f>W67*100*LNG_発熱量当りCO排出原単位/10^3</f>
        <v>0</v>
      </c>
      <c r="X117" s="59">
        <f>X67*100*都市ガス_発熱量当りCO排出原単位/10^3</f>
        <v>0</v>
      </c>
      <c r="Y117" s="59">
        <f>Y67*100*黒液_発熱量当りCO排出原単位/10^3</f>
        <v>0</v>
      </c>
      <c r="Z117" s="59">
        <f>Z67*100*NGL_発熱量当りCO排出原単位/10^3</f>
        <v>0</v>
      </c>
      <c r="AA117" s="59">
        <f>AA67*100*練炭豆炭_発熱量当りCO排出原単位/10^3</f>
        <v>0</v>
      </c>
      <c r="AB117" s="59">
        <v>0</v>
      </c>
      <c r="AC117" s="59">
        <f>AC67*100*電力_発熱量当りCO排出原単位/10^3</f>
        <v>0</v>
      </c>
      <c r="AD117" s="59">
        <v>0</v>
      </c>
      <c r="AE117" s="59">
        <f t="shared" si="41"/>
        <v>1239861.1264700003</v>
      </c>
    </row>
    <row r="118" spans="2:31" ht="9.9499999999999993" customHeight="1">
      <c r="B118" s="11" t="s">
        <v>142</v>
      </c>
      <c r="C118" s="44">
        <f>C68*100*原油_発熱量当りCO排出原単位/10^3</f>
        <v>0</v>
      </c>
      <c r="D118" s="44">
        <f>D68*100*ガソリン_発熱量当りCO排出原単位/10^3</f>
        <v>0</v>
      </c>
      <c r="E118" s="44">
        <f>E68*100*ナフサ_発熱量当りCO排出原単位/10^3</f>
        <v>0</v>
      </c>
      <c r="F118" s="44">
        <f>F68*100*改質精製油_発熱量当りCO排出原単位/10^3</f>
        <v>0</v>
      </c>
      <c r="G118" s="44">
        <f>G68*100*灯油_発熱量当りCO排出原単位/10^3</f>
        <v>0</v>
      </c>
      <c r="H118" s="44">
        <f>H68*100*軽油_発熱量当りCO排出原単位/10^3</f>
        <v>2827.9192499999999</v>
      </c>
      <c r="I118" s="44">
        <f>I68*100*A重油_発熱量当りCO排出原単位/10^3</f>
        <v>0</v>
      </c>
      <c r="J118" s="44">
        <f>J68*100*B重油_発熱量当りCO排出原単位/10^3</f>
        <v>0</v>
      </c>
      <c r="K118" s="44">
        <f>K68*100*C重油_発熱量当りCO排出原単位/10^3</f>
        <v>0</v>
      </c>
      <c r="L118" s="44">
        <f>L68*100*ジェット燃料_発熱量当りCO排出原単位/10^3</f>
        <v>0</v>
      </c>
      <c r="M118" s="44">
        <f>M68*100*LPG_発熱量当りCO排出原単位/10^3</f>
        <v>0</v>
      </c>
      <c r="N118" s="44">
        <f>N68*100*石油ガス_発熱量当りCO排出原単位/10^3</f>
        <v>0</v>
      </c>
      <c r="O118" s="44">
        <f>O68*100*石油コクス_発熱量当りCO排出原単位/10^3</f>
        <v>0</v>
      </c>
      <c r="P118" s="44">
        <f>P68*100*石炭_発熱量当りCO排出原単位/10^3</f>
        <v>0</v>
      </c>
      <c r="Q118" s="44">
        <f>Q68*100*石炭コクス_発熱量当りCO排出原単位/10^3</f>
        <v>0</v>
      </c>
      <c r="R118" s="44">
        <f>R68*100*コクス炉ガス_発熱量当りCO排出原単位/10^3</f>
        <v>0</v>
      </c>
      <c r="S118" s="44">
        <f>S68*100*高炉ガス_発熱量当りCO排出原単位/10^3</f>
        <v>0</v>
      </c>
      <c r="T118" s="44">
        <f>T68*100*転炉ガス_発熱量当りCO排出原単位/10^3</f>
        <v>0</v>
      </c>
      <c r="U118" s="44">
        <f>U68*100*電気炉ガス_発熱量当りCO排出原単位/10^3</f>
        <v>0</v>
      </c>
      <c r="V118" s="44">
        <f>V68*100*天然ガス_発熱量当りCO排出原単位/10^3</f>
        <v>0</v>
      </c>
      <c r="W118" s="44">
        <f>W68*100*LNG_発熱量当りCO排出原単位/10^3</f>
        <v>0</v>
      </c>
      <c r="X118" s="44">
        <f>X68*100*都市ガス_発熱量当りCO排出原単位/10^3</f>
        <v>0</v>
      </c>
      <c r="Y118" s="44">
        <f>Y68*100*黒液_発熱量当りCO排出原単位/10^3</f>
        <v>0</v>
      </c>
      <c r="Z118" s="44">
        <f>Z68*100*NGL_発熱量当りCO排出原単位/10^3</f>
        <v>0</v>
      </c>
      <c r="AA118" s="44">
        <f>AA68*100*練炭豆炭_発熱量当りCO排出原単位/10^3</f>
        <v>0</v>
      </c>
      <c r="AB118" s="44">
        <v>0</v>
      </c>
      <c r="AC118" s="44">
        <f>AC68*100*電力_発熱量当りCO排出原単位/10^3</f>
        <v>19844.49207</v>
      </c>
      <c r="AD118" s="44">
        <v>0</v>
      </c>
      <c r="AE118" s="44">
        <f t="shared" si="41"/>
        <v>22672.411319999999</v>
      </c>
    </row>
    <row r="119" spans="2:31" ht="9.9499999999999993" customHeight="1">
      <c r="B119" s="11" t="s">
        <v>143</v>
      </c>
      <c r="C119" s="44">
        <f>C69*100*原油_発熱量当りCO排出原単位/10^3</f>
        <v>0</v>
      </c>
      <c r="D119" s="44">
        <f>D69*100*ガソリン_発熱量当りCO排出原単位/10^3</f>
        <v>0</v>
      </c>
      <c r="E119" s="44">
        <f>E69*100*ナフサ_発熱量当りCO排出原単位/10^3</f>
        <v>0</v>
      </c>
      <c r="F119" s="44">
        <f>F69*100*改質精製油_発熱量当りCO排出原単位/10^3</f>
        <v>0</v>
      </c>
      <c r="G119" s="44">
        <f>G69*100*灯油_発熱量当りCO排出原単位/10^3</f>
        <v>0</v>
      </c>
      <c r="H119" s="44">
        <f>H69*100*軽油_発熱量当りCO排出原単位/10^3</f>
        <v>2754.2326500000004</v>
      </c>
      <c r="I119" s="44">
        <f>I69*100*A重油_発熱量当りCO排出原単位/10^3</f>
        <v>18463.40379</v>
      </c>
      <c r="J119" s="44">
        <f>J69*100*B重油_発熱量当りCO排出原単位/10^3</f>
        <v>5498.5150999999996</v>
      </c>
      <c r="K119" s="44">
        <f>K69*100*C重油_発熱量当りCO排出原単位/10^3</f>
        <v>37928.287799999998</v>
      </c>
      <c r="L119" s="44">
        <f>L69*100*ジェット燃料_発熱量当りCO排出原単位/10^3</f>
        <v>0</v>
      </c>
      <c r="M119" s="44">
        <f>M69*100*LPG_発熱量当りCO排出原単位/10^3</f>
        <v>0</v>
      </c>
      <c r="N119" s="44">
        <f>N69*100*石油ガス_発熱量当りCO排出原単位/10^3</f>
        <v>0</v>
      </c>
      <c r="O119" s="44">
        <f>O69*100*石油コクス_発熱量当りCO排出原単位/10^3</f>
        <v>0</v>
      </c>
      <c r="P119" s="44">
        <f>P69*100*石炭_発熱量当りCO排出原単位/10^3</f>
        <v>0</v>
      </c>
      <c r="Q119" s="44">
        <f>Q69*100*石炭コクス_発熱量当りCO排出原単位/10^3</f>
        <v>0</v>
      </c>
      <c r="R119" s="44">
        <f>R69*100*コクス炉ガス_発熱量当りCO排出原単位/10^3</f>
        <v>0</v>
      </c>
      <c r="S119" s="44">
        <f>S69*100*高炉ガス_発熱量当りCO排出原単位/10^3</f>
        <v>0</v>
      </c>
      <c r="T119" s="44">
        <f>T69*100*転炉ガス_発熱量当りCO排出原単位/10^3</f>
        <v>0</v>
      </c>
      <c r="U119" s="44">
        <f>U69*100*電気炉ガス_発熱量当りCO排出原単位/10^3</f>
        <v>0</v>
      </c>
      <c r="V119" s="44">
        <f>V69*100*天然ガス_発熱量当りCO排出原単位/10^3</f>
        <v>0</v>
      </c>
      <c r="W119" s="44">
        <f>W69*100*LNG_発熱量当りCO排出原単位/10^3</f>
        <v>0</v>
      </c>
      <c r="X119" s="44">
        <f>X69*100*都市ガス_発熱量当りCO排出原単位/10^3</f>
        <v>0</v>
      </c>
      <c r="Y119" s="44">
        <f>Y69*100*黒液_発熱量当りCO排出原単位/10^3</f>
        <v>0</v>
      </c>
      <c r="Z119" s="44">
        <f>Z69*100*NGL_発熱量当りCO排出原単位/10^3</f>
        <v>0</v>
      </c>
      <c r="AA119" s="44">
        <f>AA69*100*練炭豆炭_発熱量当りCO排出原単位/10^3</f>
        <v>0</v>
      </c>
      <c r="AB119" s="44">
        <v>0</v>
      </c>
      <c r="AC119" s="44">
        <f>AC69*100*電力_発熱量当りCO排出原単位/10^3</f>
        <v>0</v>
      </c>
      <c r="AD119" s="44">
        <v>0</v>
      </c>
      <c r="AE119" s="44">
        <f t="shared" si="41"/>
        <v>64644.439339999997</v>
      </c>
    </row>
    <row r="120" spans="2:31" ht="9.9499999999999993" customHeight="1">
      <c r="B120" s="11" t="s">
        <v>144</v>
      </c>
      <c r="C120" s="44">
        <f>C70*100*原油_発熱量当りCO排出原単位/10^3</f>
        <v>0</v>
      </c>
      <c r="D120" s="44">
        <f>D70*100*ガソリン_発熱量当りCO排出原単位/10^3</f>
        <v>0</v>
      </c>
      <c r="E120" s="44">
        <f>E70*100*ナフサ_発熱量当りCO排出原単位/10^3</f>
        <v>0</v>
      </c>
      <c r="F120" s="44">
        <f>F70*100*改質精製油_発熱量当りCO排出原単位/10^3</f>
        <v>0</v>
      </c>
      <c r="G120" s="44">
        <f>G70*100*灯油_発熱量当りCO排出原単位/10^3</f>
        <v>0</v>
      </c>
      <c r="H120" s="44">
        <f>H70*100*軽油_発熱量当りCO排出原単位/10^3</f>
        <v>0</v>
      </c>
      <c r="I120" s="44">
        <f>I70*100*A重油_発熱量当りCO排出原単位/10^3</f>
        <v>0</v>
      </c>
      <c r="J120" s="44">
        <f>J70*100*B重油_発熱量当りCO排出原単位/10^3</f>
        <v>0</v>
      </c>
      <c r="K120" s="44">
        <f>K70*100*C重油_発熱量当りCO排出原単位/10^3</f>
        <v>0</v>
      </c>
      <c r="L120" s="44">
        <f>L70*100*ジェット燃料_発熱量当りCO排出原単位/10^3</f>
        <v>24774.966299999996</v>
      </c>
      <c r="M120" s="44">
        <f>M70*100*LPG_発熱量当りCO排出原単位/10^3</f>
        <v>0</v>
      </c>
      <c r="N120" s="44">
        <f>N70*100*石油ガス_発熱量当りCO排出原単位/10^3</f>
        <v>0</v>
      </c>
      <c r="O120" s="44">
        <f>O70*100*石油コクス_発熱量当りCO排出原単位/10^3</f>
        <v>0</v>
      </c>
      <c r="P120" s="44">
        <f>P70*100*石炭_発熱量当りCO排出原単位/10^3</f>
        <v>0</v>
      </c>
      <c r="Q120" s="44">
        <f>Q70*100*石炭コクス_発熱量当りCO排出原単位/10^3</f>
        <v>0</v>
      </c>
      <c r="R120" s="44">
        <f>R70*100*コクス炉ガス_発熱量当りCO排出原単位/10^3</f>
        <v>0</v>
      </c>
      <c r="S120" s="44">
        <f>S70*100*高炉ガス_発熱量当りCO排出原単位/10^3</f>
        <v>0</v>
      </c>
      <c r="T120" s="44">
        <f>T70*100*転炉ガス_発熱量当りCO排出原単位/10^3</f>
        <v>0</v>
      </c>
      <c r="U120" s="44">
        <f>U70*100*電気炉ガス_発熱量当りCO排出原単位/10^3</f>
        <v>0</v>
      </c>
      <c r="V120" s="44">
        <f>V70*100*天然ガス_発熱量当りCO排出原単位/10^3</f>
        <v>0</v>
      </c>
      <c r="W120" s="44">
        <f>W70*100*LNG_発熱量当りCO排出原単位/10^3</f>
        <v>0</v>
      </c>
      <c r="X120" s="44">
        <f>X70*100*都市ガス_発熱量当りCO排出原単位/10^3</f>
        <v>0</v>
      </c>
      <c r="Y120" s="44">
        <f>Y70*100*黒液_発熱量当りCO排出原単位/10^3</f>
        <v>0</v>
      </c>
      <c r="Z120" s="44">
        <f>Z70*100*NGL_発熱量当りCO排出原単位/10^3</f>
        <v>0</v>
      </c>
      <c r="AA120" s="44">
        <f>AA70*100*練炭豆炭_発熱量当りCO排出原単位/10^3</f>
        <v>0</v>
      </c>
      <c r="AB120" s="44">
        <v>0</v>
      </c>
      <c r="AC120" s="44">
        <f>AC70*100*電力_発熱量当りCO排出原単位/10^3</f>
        <v>0</v>
      </c>
      <c r="AD120" s="44">
        <v>0</v>
      </c>
      <c r="AE120" s="44">
        <f t="shared" si="41"/>
        <v>24774.966299999996</v>
      </c>
    </row>
    <row r="121" spans="2:31" ht="9.9499999999999993" customHeight="1">
      <c r="B121" s="56" t="s">
        <v>145</v>
      </c>
      <c r="C121" s="57">
        <f>SUM(C117:C120)</f>
        <v>0</v>
      </c>
      <c r="D121" s="57">
        <f t="shared" ref="D121:AD121" si="46">SUM(D117:D120)</f>
        <v>598271.60092000011</v>
      </c>
      <c r="E121" s="57">
        <f t="shared" si="46"/>
        <v>0</v>
      </c>
      <c r="F121" s="57">
        <f t="shared" si="46"/>
        <v>0</v>
      </c>
      <c r="G121" s="57">
        <f t="shared" si="46"/>
        <v>0</v>
      </c>
      <c r="H121" s="57">
        <f t="shared" si="46"/>
        <v>621418.8520800001</v>
      </c>
      <c r="I121" s="57">
        <f t="shared" si="46"/>
        <v>18463.40379</v>
      </c>
      <c r="J121" s="57">
        <f t="shared" si="46"/>
        <v>5498.5150999999996</v>
      </c>
      <c r="K121" s="57">
        <f t="shared" si="46"/>
        <v>37928.287799999998</v>
      </c>
      <c r="L121" s="57">
        <f t="shared" si="46"/>
        <v>24774.966299999996</v>
      </c>
      <c r="M121" s="57">
        <f t="shared" si="46"/>
        <v>25752.825370000002</v>
      </c>
      <c r="N121" s="57">
        <f t="shared" si="46"/>
        <v>0</v>
      </c>
      <c r="O121" s="57">
        <f t="shared" si="46"/>
        <v>0</v>
      </c>
      <c r="P121" s="57">
        <f t="shared" si="46"/>
        <v>0</v>
      </c>
      <c r="Q121" s="57">
        <f t="shared" si="46"/>
        <v>0</v>
      </c>
      <c r="R121" s="57">
        <f t="shared" si="46"/>
        <v>0</v>
      </c>
      <c r="S121" s="57">
        <f t="shared" si="46"/>
        <v>0</v>
      </c>
      <c r="T121" s="57">
        <f t="shared" si="46"/>
        <v>0</v>
      </c>
      <c r="U121" s="57">
        <f t="shared" si="46"/>
        <v>0</v>
      </c>
      <c r="V121" s="57">
        <f t="shared" si="46"/>
        <v>0</v>
      </c>
      <c r="W121" s="57">
        <f t="shared" si="46"/>
        <v>0</v>
      </c>
      <c r="X121" s="57">
        <f t="shared" si="46"/>
        <v>0</v>
      </c>
      <c r="Y121" s="57">
        <f t="shared" si="46"/>
        <v>0</v>
      </c>
      <c r="Z121" s="57">
        <f t="shared" si="46"/>
        <v>0</v>
      </c>
      <c r="AA121" s="57">
        <f t="shared" si="46"/>
        <v>0</v>
      </c>
      <c r="AB121" s="57">
        <f t="shared" si="46"/>
        <v>0</v>
      </c>
      <c r="AC121" s="57">
        <f t="shared" si="46"/>
        <v>19844.49207</v>
      </c>
      <c r="AD121" s="57">
        <f t="shared" si="46"/>
        <v>0</v>
      </c>
      <c r="AE121" s="57">
        <f t="shared" si="41"/>
        <v>1351952.94343</v>
      </c>
    </row>
    <row r="122" spans="2:31" ht="9.9499999999999993" customHeight="1">
      <c r="B122" s="56" t="s">
        <v>146</v>
      </c>
      <c r="C122" s="57">
        <f>C121+C116+C113+C85</f>
        <v>7618.2245200000007</v>
      </c>
      <c r="D122" s="57">
        <f t="shared" ref="D122:AD122" si="47">D121+D116+D113+D85</f>
        <v>599843.32884000009</v>
      </c>
      <c r="E122" s="57">
        <f t="shared" si="47"/>
        <v>0</v>
      </c>
      <c r="F122" s="57">
        <f t="shared" si="47"/>
        <v>0</v>
      </c>
      <c r="G122" s="57">
        <f t="shared" si="47"/>
        <v>379025.65168000007</v>
      </c>
      <c r="H122" s="57">
        <f t="shared" si="47"/>
        <v>634624.58826000011</v>
      </c>
      <c r="I122" s="57">
        <f t="shared" si="47"/>
        <v>253251.83682000003</v>
      </c>
      <c r="J122" s="57">
        <f t="shared" si="47"/>
        <v>14262.905149999999</v>
      </c>
      <c r="K122" s="57">
        <f t="shared" si="47"/>
        <v>256255.269</v>
      </c>
      <c r="L122" s="57">
        <f t="shared" si="47"/>
        <v>24774.966299999996</v>
      </c>
      <c r="M122" s="57">
        <f t="shared" si="47"/>
        <v>118582.88851999999</v>
      </c>
      <c r="N122" s="57">
        <f t="shared" si="47"/>
        <v>50512.407760000002</v>
      </c>
      <c r="O122" s="57">
        <f t="shared" si="47"/>
        <v>12552.61644</v>
      </c>
      <c r="P122" s="57">
        <f t="shared" si="47"/>
        <v>183083.86368000001</v>
      </c>
      <c r="Q122" s="57">
        <f t="shared" si="47"/>
        <v>29613.602999999999</v>
      </c>
      <c r="R122" s="57">
        <f t="shared" si="47"/>
        <v>0</v>
      </c>
      <c r="S122" s="57">
        <f t="shared" si="47"/>
        <v>0</v>
      </c>
      <c r="T122" s="57">
        <f t="shared" si="47"/>
        <v>0</v>
      </c>
      <c r="U122" s="57">
        <f t="shared" si="47"/>
        <v>0</v>
      </c>
      <c r="V122" s="57">
        <f t="shared" si="47"/>
        <v>0</v>
      </c>
      <c r="W122" s="57">
        <f t="shared" si="47"/>
        <v>0</v>
      </c>
      <c r="X122" s="57">
        <f t="shared" si="47"/>
        <v>128969.20444999999</v>
      </c>
      <c r="Y122" s="57">
        <f t="shared" si="47"/>
        <v>315288.55644000001</v>
      </c>
      <c r="Z122" s="57">
        <f t="shared" si="47"/>
        <v>0</v>
      </c>
      <c r="AA122" s="57">
        <f t="shared" si="47"/>
        <v>0</v>
      </c>
      <c r="AB122" s="57">
        <f t="shared" si="47"/>
        <v>0</v>
      </c>
      <c r="AC122" s="57">
        <f t="shared" si="47"/>
        <v>1039977.07911</v>
      </c>
      <c r="AD122" s="57">
        <f t="shared" si="47"/>
        <v>0</v>
      </c>
      <c r="AE122" s="57">
        <f t="shared" si="41"/>
        <v>4048236.9899700005</v>
      </c>
    </row>
    <row r="123" spans="2:31" ht="9.9499999999999993" customHeight="1">
      <c r="B123" s="58" t="s">
        <v>52</v>
      </c>
      <c r="C123" s="59">
        <f>C73*100*原油_発熱量当りCO排出原単位/10^3</f>
        <v>0</v>
      </c>
      <c r="D123" s="59">
        <f>D73*100*ガソリン_発熱量当りCO排出原単位/10^3</f>
        <v>0</v>
      </c>
      <c r="E123" s="59">
        <f>E73*100*ナフサ_発熱量当りCO排出原単位/10^3</f>
        <v>0</v>
      </c>
      <c r="F123" s="59">
        <f>F73*100*改質精製油_発熱量当りCO排出原単位/10^3</f>
        <v>0</v>
      </c>
      <c r="G123" s="59">
        <f>G73*100*灯油_発熱量当りCO排出原単位/10^3</f>
        <v>0</v>
      </c>
      <c r="H123" s="59">
        <f>H73*100*軽油_発熱量当りCO排出原単位/10^3</f>
        <v>0</v>
      </c>
      <c r="I123" s="59">
        <f>I73*100*A重油_発熱量当りCO排出原単位/10^3</f>
        <v>0</v>
      </c>
      <c r="J123" s="59">
        <f>J73*100*B重油_発熱量当りCO排出原単位/10^3</f>
        <v>0</v>
      </c>
      <c r="K123" s="59">
        <f>K73*100*C重油_発熱量当りCO排出原単位/10^3</f>
        <v>0</v>
      </c>
      <c r="L123" s="59">
        <f>L73*100*ジェット燃料_発熱量当りCO排出原単位/10^3</f>
        <v>0</v>
      </c>
      <c r="M123" s="59">
        <f>M73*100*LPG_発熱量当りCO排出原単位/10^3</f>
        <v>0</v>
      </c>
      <c r="N123" s="59">
        <f>N73*100*石油ガス_発熱量当りCO排出原単位/10^3</f>
        <v>0</v>
      </c>
      <c r="O123" s="59">
        <f>O73*100*石油コクス_発熱量当りCO排出原単位/10^3</f>
        <v>0</v>
      </c>
      <c r="P123" s="59">
        <f>P73*100*石炭_発熱量当りCO排出原単位/10^3</f>
        <v>0</v>
      </c>
      <c r="Q123" s="59">
        <f>Q73*100*石炭コクス_発熱量当りCO排出原単位/10^3</f>
        <v>0</v>
      </c>
      <c r="R123" s="59">
        <f>R73*100*コクス炉ガス_発熱量当りCO排出原単位/10^3</f>
        <v>0</v>
      </c>
      <c r="S123" s="59">
        <f>S73*100*高炉ガス_発熱量当りCO排出原単位/10^3</f>
        <v>0</v>
      </c>
      <c r="T123" s="59">
        <f>T73*100*転炉ガス_発熱量当りCO排出原単位/10^3</f>
        <v>0</v>
      </c>
      <c r="U123" s="59">
        <f>U73*100*電気炉ガス_発熱量当りCO排出原単位/10^3</f>
        <v>0</v>
      </c>
      <c r="V123" s="59">
        <f>V73*100*天然ガス_発熱量当りCO排出原単位/10^3</f>
        <v>0</v>
      </c>
      <c r="W123" s="59">
        <f>W73*100*LNG_発熱量当りCO排出原単位/10^3</f>
        <v>0</v>
      </c>
      <c r="X123" s="59">
        <f>X73*100*都市ガス_発熱量当りCO排出原単位/10^3</f>
        <v>0</v>
      </c>
      <c r="Y123" s="59">
        <f>Y73*100*黒液_発熱量当りCO排出原単位/10^3</f>
        <v>0</v>
      </c>
      <c r="Z123" s="59">
        <f>Z73*100*NGL_発熱量当りCO排出原単位/10^3</f>
        <v>0</v>
      </c>
      <c r="AA123" s="59">
        <f>AA73*100*練炭豆炭_発熱量当りCO排出原単位/10^3</f>
        <v>0</v>
      </c>
      <c r="AB123" s="62">
        <v>150774</v>
      </c>
      <c r="AC123" s="59">
        <f>AC73*100*電力_発熱量当りCO排出原単位/10^3</f>
        <v>0</v>
      </c>
      <c r="AD123" s="59">
        <v>0</v>
      </c>
      <c r="AE123" s="59">
        <f t="shared" si="41"/>
        <v>150774</v>
      </c>
    </row>
    <row r="124" spans="2:31" ht="9.9499999999999993" customHeight="1">
      <c r="B124" s="11" t="s">
        <v>53</v>
      </c>
      <c r="C124" s="44">
        <f>C74*100*原油_発熱量当りCO排出原単位/10^3</f>
        <v>0</v>
      </c>
      <c r="D124" s="44">
        <f>D74*100*ガソリン_発熱量当りCO排出原単位/10^3</f>
        <v>0</v>
      </c>
      <c r="E124" s="44">
        <f>E74*100*ナフサ_発熱量当りCO排出原単位/10^3</f>
        <v>0</v>
      </c>
      <c r="F124" s="44">
        <f>F74*100*改質精製油_発熱量当りCO排出原単位/10^3</f>
        <v>0</v>
      </c>
      <c r="G124" s="44">
        <f>G74*100*灯油_発熱量当りCO排出原単位/10^3</f>
        <v>0</v>
      </c>
      <c r="H124" s="44">
        <f>H74*100*軽油_発熱量当りCO排出原単位/10^3</f>
        <v>0</v>
      </c>
      <c r="I124" s="44">
        <f>I74*100*A重油_発熱量当りCO排出原単位/10^3</f>
        <v>0</v>
      </c>
      <c r="J124" s="44">
        <f>J74*100*B重油_発熱量当りCO排出原単位/10^3</f>
        <v>0</v>
      </c>
      <c r="K124" s="44">
        <f>K74*100*C重油_発熱量当りCO排出原単位/10^3</f>
        <v>0</v>
      </c>
      <c r="L124" s="44">
        <f>L74*100*ジェット燃料_発熱量当りCO排出原単位/10^3</f>
        <v>0</v>
      </c>
      <c r="M124" s="44">
        <f>M74*100*LPG_発熱量当りCO排出原単位/10^3</f>
        <v>0</v>
      </c>
      <c r="N124" s="44">
        <f>N74*100*石油ガス_発熱量当りCO排出原単位/10^3</f>
        <v>0</v>
      </c>
      <c r="O124" s="44">
        <f>O74*100*石油コクス_発熱量当りCO排出原単位/10^3</f>
        <v>0</v>
      </c>
      <c r="P124" s="44">
        <f>P74*100*石炭_発熱量当りCO排出原単位/10^3</f>
        <v>0</v>
      </c>
      <c r="Q124" s="44">
        <f>Q74*100*石炭コクス_発熱量当りCO排出原単位/10^3</f>
        <v>0</v>
      </c>
      <c r="R124" s="44">
        <f>R74*100*コクス炉ガス_発熱量当りCO排出原単位/10^3</f>
        <v>0</v>
      </c>
      <c r="S124" s="44">
        <f>S74*100*高炉ガス_発熱量当りCO排出原単位/10^3</f>
        <v>0</v>
      </c>
      <c r="T124" s="44">
        <f>T74*100*転炉ガス_発熱量当りCO排出原単位/10^3</f>
        <v>0</v>
      </c>
      <c r="U124" s="44">
        <f>U74*100*電気炉ガス_発熱量当りCO排出原単位/10^3</f>
        <v>0</v>
      </c>
      <c r="V124" s="44">
        <f>V74*100*天然ガス_発熱量当りCO排出原単位/10^3</f>
        <v>0</v>
      </c>
      <c r="W124" s="44">
        <f>W74*100*LNG_発熱量当りCO排出原単位/10^3</f>
        <v>0</v>
      </c>
      <c r="X124" s="44">
        <f>X74*100*都市ガス_発熱量当りCO排出原単位/10^3</f>
        <v>0</v>
      </c>
      <c r="Y124" s="44">
        <f>Y74*100*黒液_発熱量当りCO排出原単位/10^3</f>
        <v>0</v>
      </c>
      <c r="Z124" s="44">
        <f>Z74*100*NGL_発熱量当りCO排出原単位/10^3</f>
        <v>0</v>
      </c>
      <c r="AA124" s="44">
        <f>AA74*100*練炭豆炭_発熱量当りCO排出原単位/10^3</f>
        <v>0</v>
      </c>
      <c r="AB124" s="63">
        <v>205980</v>
      </c>
      <c r="AC124" s="44">
        <f>AC74*100*電力_発熱量当りCO排出原単位/10^3</f>
        <v>0</v>
      </c>
      <c r="AD124" s="44">
        <v>0</v>
      </c>
      <c r="AE124" s="44">
        <f t="shared" si="41"/>
        <v>205980</v>
      </c>
    </row>
    <row r="125" spans="2:31" ht="9.9499999999999993" customHeight="1">
      <c r="B125" s="56" t="s">
        <v>147</v>
      </c>
      <c r="C125" s="57">
        <f>SUM(C123:C124)</f>
        <v>0</v>
      </c>
      <c r="D125" s="57">
        <f t="shared" ref="D125:AD125" si="48">SUM(D123:D124)</f>
        <v>0</v>
      </c>
      <c r="E125" s="57">
        <f t="shared" si="48"/>
        <v>0</v>
      </c>
      <c r="F125" s="57">
        <f t="shared" si="48"/>
        <v>0</v>
      </c>
      <c r="G125" s="57">
        <f t="shared" si="48"/>
        <v>0</v>
      </c>
      <c r="H125" s="57">
        <f t="shared" si="48"/>
        <v>0</v>
      </c>
      <c r="I125" s="57">
        <f t="shared" si="48"/>
        <v>0</v>
      </c>
      <c r="J125" s="57">
        <f t="shared" si="48"/>
        <v>0</v>
      </c>
      <c r="K125" s="57">
        <f t="shared" si="48"/>
        <v>0</v>
      </c>
      <c r="L125" s="57">
        <f t="shared" si="48"/>
        <v>0</v>
      </c>
      <c r="M125" s="57">
        <f t="shared" si="48"/>
        <v>0</v>
      </c>
      <c r="N125" s="57">
        <f t="shared" si="48"/>
        <v>0</v>
      </c>
      <c r="O125" s="57">
        <f t="shared" si="48"/>
        <v>0</v>
      </c>
      <c r="P125" s="57">
        <f t="shared" si="48"/>
        <v>0</v>
      </c>
      <c r="Q125" s="57">
        <f t="shared" si="48"/>
        <v>0</v>
      </c>
      <c r="R125" s="57">
        <f t="shared" si="48"/>
        <v>0</v>
      </c>
      <c r="S125" s="57">
        <f t="shared" si="48"/>
        <v>0</v>
      </c>
      <c r="T125" s="57">
        <f t="shared" si="48"/>
        <v>0</v>
      </c>
      <c r="U125" s="57">
        <f t="shared" si="48"/>
        <v>0</v>
      </c>
      <c r="V125" s="57">
        <f t="shared" si="48"/>
        <v>0</v>
      </c>
      <c r="W125" s="57">
        <f t="shared" si="48"/>
        <v>0</v>
      </c>
      <c r="X125" s="57">
        <f t="shared" si="48"/>
        <v>0</v>
      </c>
      <c r="Y125" s="57">
        <f t="shared" si="48"/>
        <v>0</v>
      </c>
      <c r="Z125" s="57">
        <f t="shared" si="48"/>
        <v>0</v>
      </c>
      <c r="AA125" s="57">
        <f t="shared" si="48"/>
        <v>0</v>
      </c>
      <c r="AB125" s="57">
        <f t="shared" si="48"/>
        <v>356754</v>
      </c>
      <c r="AC125" s="57">
        <f t="shared" si="48"/>
        <v>0</v>
      </c>
      <c r="AD125" s="57">
        <f t="shared" si="48"/>
        <v>0</v>
      </c>
      <c r="AE125" s="57">
        <f t="shared" si="41"/>
        <v>356754</v>
      </c>
    </row>
    <row r="126" spans="2:31" ht="9.9499999999999993" customHeight="1">
      <c r="B126" s="58" t="s">
        <v>148</v>
      </c>
      <c r="C126" s="59">
        <f>C76*100*原油_発熱量当りCO排出原単位/10^3</f>
        <v>0</v>
      </c>
      <c r="D126" s="59">
        <f>D76*100*ガソリン_発熱量当りCO排出原単位/10^3</f>
        <v>0</v>
      </c>
      <c r="E126" s="59">
        <f>E76*100*ナフサ_発熱量当りCO排出原単位/10^3</f>
        <v>0</v>
      </c>
      <c r="F126" s="59">
        <f>F76*100*改質精製油_発熱量当りCO排出原単位/10^3</f>
        <v>0</v>
      </c>
      <c r="G126" s="59">
        <f>G76*100*灯油_発熱量当りCO排出原単位/10^3</f>
        <v>0</v>
      </c>
      <c r="H126" s="59">
        <f>H76*100*軽油_発熱量当りCO排出原単位/10^3</f>
        <v>0</v>
      </c>
      <c r="I126" s="59">
        <f>I76*100*A重油_発熱量当りCO排出原単位/10^3</f>
        <v>0</v>
      </c>
      <c r="J126" s="59">
        <f>J76*100*B重油_発熱量当りCO排出原単位/10^3</f>
        <v>0</v>
      </c>
      <c r="K126" s="59">
        <f>K76*100*C重油_発熱量当りCO排出原単位/10^3</f>
        <v>0</v>
      </c>
      <c r="L126" s="59">
        <f>L76*100*ジェット燃料_発熱量当りCO排出原単位/10^3</f>
        <v>0</v>
      </c>
      <c r="M126" s="59">
        <f>M76*100*LPG_発熱量当りCO排出原単位/10^3</f>
        <v>0</v>
      </c>
      <c r="N126" s="59">
        <f>N76*100*石油ガス_発熱量当りCO排出原単位/10^3</f>
        <v>0</v>
      </c>
      <c r="O126" s="59">
        <f>O76*100*石油コクス_発熱量当りCO排出原単位/10^3</f>
        <v>0</v>
      </c>
      <c r="P126" s="59">
        <f>P76*100*石炭_発熱量当りCO排出原単位/10^3</f>
        <v>0</v>
      </c>
      <c r="Q126" s="59">
        <f>Q76*100*石炭コクス_発熱量当りCO排出原単位/10^3</f>
        <v>0</v>
      </c>
      <c r="R126" s="59">
        <f>R76*100*コクス炉ガス_発熱量当りCO排出原単位/10^3</f>
        <v>0</v>
      </c>
      <c r="S126" s="59">
        <f>S76*100*高炉ガス_発熱量当りCO排出原単位/10^3</f>
        <v>0</v>
      </c>
      <c r="T126" s="59">
        <f>T76*100*転炉ガス_発熱量当りCO排出原単位/10^3</f>
        <v>0</v>
      </c>
      <c r="U126" s="59">
        <f>U76*100*電気炉ガス_発熱量当りCO排出原単位/10^3</f>
        <v>0</v>
      </c>
      <c r="V126" s="59">
        <f>V76*100*天然ガス_発熱量当りCO排出原単位/10^3</f>
        <v>0</v>
      </c>
      <c r="W126" s="59">
        <f>W76*100*LNG_発熱量当りCO排出原単位/10^3</f>
        <v>0</v>
      </c>
      <c r="X126" s="59">
        <f>X76*100*都市ガス_発熱量当りCO排出原単位/10^3</f>
        <v>0</v>
      </c>
      <c r="Y126" s="59">
        <f>Y76*100*黒液_発熱量当りCO排出原単位/10^3</f>
        <v>0</v>
      </c>
      <c r="Z126" s="59">
        <f>Z76*100*NGL_発熱量当りCO排出原単位/10^3</f>
        <v>0</v>
      </c>
      <c r="AA126" s="59">
        <f>AA76*100*練炭豆炭_発熱量当りCO排出原単位/10^3</f>
        <v>0</v>
      </c>
      <c r="AB126" s="59">
        <v>0</v>
      </c>
      <c r="AC126" s="59">
        <f>AC76*100*電力_発熱量当りCO排出原単位/10^3</f>
        <v>0</v>
      </c>
      <c r="AD126" s="62">
        <v>0</v>
      </c>
      <c r="AE126" s="59">
        <f t="shared" si="41"/>
        <v>0</v>
      </c>
    </row>
    <row r="127" spans="2:31" ht="9.9499999999999993" customHeight="1">
      <c r="B127" s="11" t="s">
        <v>127</v>
      </c>
      <c r="C127" s="44">
        <f>C77*100*原油_発熱量当りCO排出原単位/10^3</f>
        <v>0</v>
      </c>
      <c r="D127" s="44">
        <f>D77*100*ガソリン_発熱量当りCO排出原単位/10^3</f>
        <v>0</v>
      </c>
      <c r="E127" s="44">
        <f>E77*100*ナフサ_発熱量当りCO排出原単位/10^3</f>
        <v>0</v>
      </c>
      <c r="F127" s="44">
        <f>F77*100*改質精製油_発熱量当りCO排出原単位/10^3</f>
        <v>0</v>
      </c>
      <c r="G127" s="44">
        <f>G77*100*灯油_発熱量当りCO排出原単位/10^3</f>
        <v>0</v>
      </c>
      <c r="H127" s="44">
        <f>H77*100*軽油_発熱量当りCO排出原単位/10^3</f>
        <v>0</v>
      </c>
      <c r="I127" s="44">
        <f>I77*100*A重油_発熱量当りCO排出原単位/10^3</f>
        <v>0</v>
      </c>
      <c r="J127" s="44">
        <f>J77*100*B重油_発熱量当りCO排出原単位/10^3</f>
        <v>0</v>
      </c>
      <c r="K127" s="44">
        <f>K77*100*C重油_発熱量当りCO排出原単位/10^3</f>
        <v>0</v>
      </c>
      <c r="L127" s="44">
        <f>L77*100*ジェット燃料_発熱量当りCO排出原単位/10^3</f>
        <v>0</v>
      </c>
      <c r="M127" s="44">
        <f>M77*100*LPG_発熱量当りCO排出原単位/10^3</f>
        <v>0</v>
      </c>
      <c r="N127" s="44">
        <f>N77*100*石油ガス_発熱量当りCO排出原単位/10^3</f>
        <v>0</v>
      </c>
      <c r="O127" s="44">
        <f>O77*100*石油コクス_発熱量当りCO排出原単位/10^3</f>
        <v>0</v>
      </c>
      <c r="P127" s="44">
        <f>P77*100*石炭_発熱量当りCO排出原単位/10^3</f>
        <v>0</v>
      </c>
      <c r="Q127" s="44">
        <f>Q77*100*石炭コクス_発熱量当りCO排出原単位/10^3</f>
        <v>0</v>
      </c>
      <c r="R127" s="44">
        <f>R77*100*コクス炉ガス_発熱量当りCO排出原単位/10^3</f>
        <v>0</v>
      </c>
      <c r="S127" s="44">
        <f>S77*100*高炉ガス_発熱量当りCO排出原単位/10^3</f>
        <v>0</v>
      </c>
      <c r="T127" s="44">
        <f>T77*100*転炉ガス_発熱量当りCO排出原単位/10^3</f>
        <v>0</v>
      </c>
      <c r="U127" s="44">
        <f>U77*100*電気炉ガス_発熱量当りCO排出原単位/10^3</f>
        <v>0</v>
      </c>
      <c r="V127" s="44">
        <f>V77*100*天然ガス_発熱量当りCO排出原単位/10^3</f>
        <v>0</v>
      </c>
      <c r="W127" s="44">
        <f>W77*100*LNG_発熱量当りCO排出原単位/10^3</f>
        <v>0</v>
      </c>
      <c r="X127" s="44">
        <f>X77*100*都市ガス_発熱量当りCO排出原単位/10^3</f>
        <v>0</v>
      </c>
      <c r="Y127" s="44">
        <f>Y77*100*黒液_発熱量当りCO排出原単位/10^3</f>
        <v>0</v>
      </c>
      <c r="Z127" s="44">
        <f>Z77*100*NGL_発熱量当りCO排出原単位/10^3</f>
        <v>0</v>
      </c>
      <c r="AA127" s="44">
        <f>AA77*100*練炭豆炭_発熱量当りCO排出原単位/10^3</f>
        <v>0</v>
      </c>
      <c r="AB127" s="44">
        <v>0</v>
      </c>
      <c r="AC127" s="44">
        <f>AC77*100*電力_発熱量当りCO排出原単位/10^3</f>
        <v>0</v>
      </c>
      <c r="AD127" s="63">
        <v>0</v>
      </c>
      <c r="AE127" s="44">
        <f t="shared" si="41"/>
        <v>0</v>
      </c>
    </row>
    <row r="128" spans="2:31" ht="9.9499999999999993" customHeight="1">
      <c r="B128" s="56" t="s">
        <v>149</v>
      </c>
      <c r="C128" s="57">
        <f>SUM(C126:C127)</f>
        <v>0</v>
      </c>
      <c r="D128" s="57">
        <f t="shared" ref="D128:AD128" si="49">SUM(D126:D127)</f>
        <v>0</v>
      </c>
      <c r="E128" s="57">
        <f t="shared" si="49"/>
        <v>0</v>
      </c>
      <c r="F128" s="57">
        <f t="shared" si="49"/>
        <v>0</v>
      </c>
      <c r="G128" s="57">
        <f t="shared" si="49"/>
        <v>0</v>
      </c>
      <c r="H128" s="57">
        <f t="shared" si="49"/>
        <v>0</v>
      </c>
      <c r="I128" s="57">
        <f t="shared" si="49"/>
        <v>0</v>
      </c>
      <c r="J128" s="57">
        <f t="shared" si="49"/>
        <v>0</v>
      </c>
      <c r="K128" s="57">
        <f t="shared" si="49"/>
        <v>0</v>
      </c>
      <c r="L128" s="57">
        <f t="shared" si="49"/>
        <v>0</v>
      </c>
      <c r="M128" s="57">
        <f t="shared" si="49"/>
        <v>0</v>
      </c>
      <c r="N128" s="57">
        <f t="shared" si="49"/>
        <v>0</v>
      </c>
      <c r="O128" s="57">
        <f t="shared" si="49"/>
        <v>0</v>
      </c>
      <c r="P128" s="57">
        <f t="shared" si="49"/>
        <v>0</v>
      </c>
      <c r="Q128" s="57">
        <f t="shared" si="49"/>
        <v>0</v>
      </c>
      <c r="R128" s="57">
        <f t="shared" si="49"/>
        <v>0</v>
      </c>
      <c r="S128" s="57">
        <f t="shared" si="49"/>
        <v>0</v>
      </c>
      <c r="T128" s="57">
        <f t="shared" si="49"/>
        <v>0</v>
      </c>
      <c r="U128" s="57">
        <f t="shared" si="49"/>
        <v>0</v>
      </c>
      <c r="V128" s="57">
        <f t="shared" si="49"/>
        <v>0</v>
      </c>
      <c r="W128" s="57">
        <f t="shared" si="49"/>
        <v>0</v>
      </c>
      <c r="X128" s="57">
        <f t="shared" si="49"/>
        <v>0</v>
      </c>
      <c r="Y128" s="57">
        <f t="shared" si="49"/>
        <v>0</v>
      </c>
      <c r="Z128" s="57">
        <f t="shared" si="49"/>
        <v>0</v>
      </c>
      <c r="AA128" s="57">
        <f t="shared" si="49"/>
        <v>0</v>
      </c>
      <c r="AB128" s="57">
        <f t="shared" si="49"/>
        <v>0</v>
      </c>
      <c r="AC128" s="57">
        <f t="shared" si="49"/>
        <v>0</v>
      </c>
      <c r="AD128" s="57">
        <f t="shared" si="49"/>
        <v>0</v>
      </c>
      <c r="AE128" s="57">
        <f t="shared" si="41"/>
        <v>0</v>
      </c>
    </row>
    <row r="129" spans="2:31" ht="9.9499999999999993" customHeight="1">
      <c r="B129" s="56" t="s">
        <v>101</v>
      </c>
      <c r="C129" s="57">
        <f>C128+C125+C122</f>
        <v>7618.2245200000007</v>
      </c>
      <c r="D129" s="57">
        <f t="shared" ref="D129:AD129" si="50">D128+D125+D122</f>
        <v>599843.32884000009</v>
      </c>
      <c r="E129" s="57">
        <f t="shared" si="50"/>
        <v>0</v>
      </c>
      <c r="F129" s="57">
        <f t="shared" si="50"/>
        <v>0</v>
      </c>
      <c r="G129" s="57">
        <f t="shared" si="50"/>
        <v>379025.65168000007</v>
      </c>
      <c r="H129" s="57">
        <f t="shared" si="50"/>
        <v>634624.58826000011</v>
      </c>
      <c r="I129" s="57">
        <f t="shared" si="50"/>
        <v>253251.83682000003</v>
      </c>
      <c r="J129" s="57">
        <f t="shared" si="50"/>
        <v>14262.905149999999</v>
      </c>
      <c r="K129" s="57">
        <f t="shared" si="50"/>
        <v>256255.269</v>
      </c>
      <c r="L129" s="57">
        <f t="shared" si="50"/>
        <v>24774.966299999996</v>
      </c>
      <c r="M129" s="57">
        <f t="shared" si="50"/>
        <v>118582.88851999999</v>
      </c>
      <c r="N129" s="57">
        <f t="shared" si="50"/>
        <v>50512.407760000002</v>
      </c>
      <c r="O129" s="57">
        <f t="shared" si="50"/>
        <v>12552.61644</v>
      </c>
      <c r="P129" s="57">
        <f t="shared" si="50"/>
        <v>183083.86368000001</v>
      </c>
      <c r="Q129" s="57">
        <f t="shared" si="50"/>
        <v>29613.602999999999</v>
      </c>
      <c r="R129" s="57">
        <f t="shared" si="50"/>
        <v>0</v>
      </c>
      <c r="S129" s="57">
        <f t="shared" si="50"/>
        <v>0</v>
      </c>
      <c r="T129" s="57">
        <f t="shared" si="50"/>
        <v>0</v>
      </c>
      <c r="U129" s="57">
        <f t="shared" si="50"/>
        <v>0</v>
      </c>
      <c r="V129" s="57">
        <f t="shared" si="50"/>
        <v>0</v>
      </c>
      <c r="W129" s="57">
        <f t="shared" si="50"/>
        <v>0</v>
      </c>
      <c r="X129" s="57">
        <f t="shared" si="50"/>
        <v>128969.20444999999</v>
      </c>
      <c r="Y129" s="57">
        <f t="shared" si="50"/>
        <v>315288.55644000001</v>
      </c>
      <c r="Z129" s="57">
        <f t="shared" si="50"/>
        <v>0</v>
      </c>
      <c r="AA129" s="57">
        <f t="shared" si="50"/>
        <v>0</v>
      </c>
      <c r="AB129" s="57">
        <f t="shared" si="50"/>
        <v>356754</v>
      </c>
      <c r="AC129" s="57">
        <f t="shared" si="50"/>
        <v>1039977.07911</v>
      </c>
      <c r="AD129" s="57">
        <f t="shared" si="50"/>
        <v>0</v>
      </c>
      <c r="AE129" s="57">
        <f t="shared" si="41"/>
        <v>4404990.9899700005</v>
      </c>
    </row>
    <row r="130" spans="2:31" ht="9.9499999999999993" customHeight="1"/>
    <row r="131" spans="2:31" ht="16.5" customHeight="1">
      <c r="B131" s="4" t="s">
        <v>156</v>
      </c>
      <c r="M131" s="1" t="s">
        <v>157</v>
      </c>
      <c r="T131" s="55" t="s">
        <v>104</v>
      </c>
      <c r="U131" s="55"/>
      <c r="V131" s="19"/>
      <c r="W131" s="55"/>
      <c r="X131" s="19"/>
      <c r="Y131" s="55" t="s">
        <v>105</v>
      </c>
      <c r="Z131" s="19"/>
      <c r="AA131" s="19"/>
    </row>
    <row r="132" spans="2:31" s="9" customFormat="1" ht="29.25" customHeight="1">
      <c r="B132" s="8" t="s">
        <v>106</v>
      </c>
      <c r="C132" s="6" t="s">
        <v>4</v>
      </c>
      <c r="D132" s="6" t="s">
        <v>5</v>
      </c>
      <c r="E132" s="7" t="s">
        <v>6</v>
      </c>
      <c r="F132" s="7" t="s">
        <v>7</v>
      </c>
      <c r="G132" s="6" t="s">
        <v>8</v>
      </c>
      <c r="H132" s="6" t="s">
        <v>9</v>
      </c>
      <c r="I132" s="6" t="s">
        <v>10</v>
      </c>
      <c r="J132" s="6" t="s">
        <v>11</v>
      </c>
      <c r="K132" s="6" t="s">
        <v>12</v>
      </c>
      <c r="L132" s="6" t="s">
        <v>13</v>
      </c>
      <c r="M132" s="6" t="s">
        <v>14</v>
      </c>
      <c r="N132" s="7" t="s">
        <v>15</v>
      </c>
      <c r="O132" s="8" t="s">
        <v>16</v>
      </c>
      <c r="P132" s="6" t="s">
        <v>17</v>
      </c>
      <c r="Q132" s="8" t="s">
        <v>18</v>
      </c>
      <c r="R132" s="7" t="s">
        <v>19</v>
      </c>
      <c r="S132" s="7" t="s">
        <v>20</v>
      </c>
      <c r="T132" s="7" t="s">
        <v>21</v>
      </c>
      <c r="U132" s="7" t="s">
        <v>22</v>
      </c>
      <c r="V132" s="7" t="s">
        <v>23</v>
      </c>
      <c r="W132" s="6" t="s">
        <v>24</v>
      </c>
      <c r="X132" s="6" t="s">
        <v>25</v>
      </c>
      <c r="Y132" s="6" t="s">
        <v>26</v>
      </c>
      <c r="Z132" s="7" t="s">
        <v>27</v>
      </c>
      <c r="AA132" s="7" t="s">
        <v>28</v>
      </c>
      <c r="AB132" s="6" t="s">
        <v>29</v>
      </c>
      <c r="AC132" s="6" t="s">
        <v>30</v>
      </c>
      <c r="AD132" s="6" t="s">
        <v>31</v>
      </c>
      <c r="AE132" s="6" t="s">
        <v>101</v>
      </c>
    </row>
    <row r="133" spans="2:31" ht="9.9499999999999993" customHeight="1">
      <c r="B133" s="11" t="s">
        <v>107</v>
      </c>
      <c r="C133" s="44">
        <f>C83*44/12</f>
        <v>27933.489906666669</v>
      </c>
      <c r="D133" s="44">
        <f t="shared" ref="D133:AD134" si="51">D83*44/12</f>
        <v>0</v>
      </c>
      <c r="E133" s="44">
        <f t="shared" si="51"/>
        <v>0</v>
      </c>
      <c r="F133" s="44">
        <f t="shared" si="51"/>
        <v>0</v>
      </c>
      <c r="G133" s="44">
        <f t="shared" si="51"/>
        <v>0</v>
      </c>
      <c r="H133" s="44">
        <f t="shared" si="51"/>
        <v>708.80238000000008</v>
      </c>
      <c r="I133" s="44">
        <f t="shared" si="51"/>
        <v>0</v>
      </c>
      <c r="J133" s="44">
        <f t="shared" si="51"/>
        <v>0</v>
      </c>
      <c r="K133" s="44">
        <f t="shared" si="51"/>
        <v>118517.45693333332</v>
      </c>
      <c r="L133" s="44">
        <f t="shared" si="51"/>
        <v>0</v>
      </c>
      <c r="M133" s="44">
        <f t="shared" si="51"/>
        <v>0</v>
      </c>
      <c r="N133" s="44">
        <f t="shared" si="51"/>
        <v>0</v>
      </c>
      <c r="O133" s="44">
        <f t="shared" si="51"/>
        <v>0</v>
      </c>
      <c r="P133" s="44">
        <f t="shared" si="51"/>
        <v>218027.97001333334</v>
      </c>
      <c r="Q133" s="44">
        <f t="shared" si="51"/>
        <v>0</v>
      </c>
      <c r="R133" s="44">
        <f t="shared" si="51"/>
        <v>0</v>
      </c>
      <c r="S133" s="44">
        <f t="shared" si="51"/>
        <v>0</v>
      </c>
      <c r="T133" s="44">
        <f t="shared" si="51"/>
        <v>0</v>
      </c>
      <c r="U133" s="44">
        <f t="shared" si="51"/>
        <v>0</v>
      </c>
      <c r="V133" s="44">
        <f t="shared" si="51"/>
        <v>0</v>
      </c>
      <c r="W133" s="44">
        <f t="shared" si="51"/>
        <v>0</v>
      </c>
      <c r="X133" s="44">
        <f t="shared" si="51"/>
        <v>0</v>
      </c>
      <c r="Y133" s="44">
        <f t="shared" si="51"/>
        <v>0</v>
      </c>
      <c r="Z133" s="44">
        <f t="shared" si="51"/>
        <v>0</v>
      </c>
      <c r="AA133" s="44">
        <f t="shared" si="51"/>
        <v>0</v>
      </c>
      <c r="AB133" s="44">
        <f t="shared" si="51"/>
        <v>0</v>
      </c>
      <c r="AC133" s="44">
        <f t="shared" si="51"/>
        <v>0</v>
      </c>
      <c r="AD133" s="44">
        <f t="shared" si="51"/>
        <v>0</v>
      </c>
      <c r="AE133" s="44">
        <f t="shared" ref="AE133:AE140" si="52">SUM(C133:AD133)</f>
        <v>365187.71923333337</v>
      </c>
    </row>
    <row r="134" spans="2:31" ht="9.9499999999999993" customHeight="1">
      <c r="B134" s="11" t="s">
        <v>108</v>
      </c>
      <c r="C134" s="44">
        <f>C84*44/12</f>
        <v>0</v>
      </c>
      <c r="D134" s="44">
        <f t="shared" si="51"/>
        <v>0</v>
      </c>
      <c r="E134" s="44">
        <f t="shared" si="51"/>
        <v>0</v>
      </c>
      <c r="F134" s="44">
        <f t="shared" si="51"/>
        <v>0</v>
      </c>
      <c r="G134" s="44">
        <f t="shared" si="51"/>
        <v>0</v>
      </c>
      <c r="H134" s="44">
        <f t="shared" si="51"/>
        <v>0</v>
      </c>
      <c r="I134" s="44">
        <f t="shared" si="51"/>
        <v>0</v>
      </c>
      <c r="J134" s="44">
        <f t="shared" si="51"/>
        <v>0</v>
      </c>
      <c r="K134" s="44">
        <f t="shared" si="51"/>
        <v>0</v>
      </c>
      <c r="L134" s="44">
        <f t="shared" si="51"/>
        <v>0</v>
      </c>
      <c r="M134" s="44">
        <f t="shared" si="51"/>
        <v>0</v>
      </c>
      <c r="N134" s="44">
        <f t="shared" si="51"/>
        <v>0</v>
      </c>
      <c r="O134" s="44">
        <f t="shared" si="51"/>
        <v>0</v>
      </c>
      <c r="P134" s="44">
        <f t="shared" si="51"/>
        <v>0</v>
      </c>
      <c r="Q134" s="44">
        <f t="shared" si="51"/>
        <v>0</v>
      </c>
      <c r="R134" s="44">
        <f t="shared" si="51"/>
        <v>0</v>
      </c>
      <c r="S134" s="44">
        <f t="shared" si="51"/>
        <v>0</v>
      </c>
      <c r="T134" s="44">
        <f t="shared" si="51"/>
        <v>0</v>
      </c>
      <c r="U134" s="44">
        <f t="shared" si="51"/>
        <v>0</v>
      </c>
      <c r="V134" s="44">
        <f t="shared" si="51"/>
        <v>0</v>
      </c>
      <c r="W134" s="44">
        <f t="shared" si="51"/>
        <v>0</v>
      </c>
      <c r="X134" s="44">
        <f t="shared" si="51"/>
        <v>783.59379999999999</v>
      </c>
      <c r="Y134" s="44">
        <f t="shared" si="51"/>
        <v>0</v>
      </c>
      <c r="Z134" s="44">
        <f t="shared" si="51"/>
        <v>0</v>
      </c>
      <c r="AA134" s="44">
        <f t="shared" si="51"/>
        <v>0</v>
      </c>
      <c r="AB134" s="44">
        <f t="shared" si="51"/>
        <v>0</v>
      </c>
      <c r="AC134" s="44">
        <f t="shared" si="51"/>
        <v>6773.0877499999997</v>
      </c>
      <c r="AD134" s="44">
        <f t="shared" si="51"/>
        <v>0</v>
      </c>
      <c r="AE134" s="44">
        <f t="shared" si="52"/>
        <v>7556.6815499999993</v>
      </c>
    </row>
    <row r="135" spans="2:31" ht="9.9499999999999993" customHeight="1">
      <c r="B135" s="56" t="s">
        <v>109</v>
      </c>
      <c r="C135" s="57">
        <f>SUM(C133:C134)</f>
        <v>27933.489906666669</v>
      </c>
      <c r="D135" s="57">
        <f t="shared" ref="D135:AD135" si="53">SUM(D133:D134)</f>
        <v>0</v>
      </c>
      <c r="E135" s="57">
        <f t="shared" si="53"/>
        <v>0</v>
      </c>
      <c r="F135" s="57">
        <f t="shared" si="53"/>
        <v>0</v>
      </c>
      <c r="G135" s="57">
        <f t="shared" si="53"/>
        <v>0</v>
      </c>
      <c r="H135" s="57">
        <f t="shared" si="53"/>
        <v>708.80238000000008</v>
      </c>
      <c r="I135" s="57">
        <f t="shared" si="53"/>
        <v>0</v>
      </c>
      <c r="J135" s="57">
        <f t="shared" si="53"/>
        <v>0</v>
      </c>
      <c r="K135" s="57">
        <f t="shared" si="53"/>
        <v>118517.45693333332</v>
      </c>
      <c r="L135" s="57">
        <f t="shared" si="53"/>
        <v>0</v>
      </c>
      <c r="M135" s="57">
        <f t="shared" si="53"/>
        <v>0</v>
      </c>
      <c r="N135" s="57">
        <f t="shared" si="53"/>
        <v>0</v>
      </c>
      <c r="O135" s="57">
        <f t="shared" si="53"/>
        <v>0</v>
      </c>
      <c r="P135" s="57">
        <f t="shared" si="53"/>
        <v>218027.97001333334</v>
      </c>
      <c r="Q135" s="57">
        <f t="shared" si="53"/>
        <v>0</v>
      </c>
      <c r="R135" s="57">
        <f t="shared" si="53"/>
        <v>0</v>
      </c>
      <c r="S135" s="57">
        <f t="shared" si="53"/>
        <v>0</v>
      </c>
      <c r="T135" s="57">
        <f t="shared" si="53"/>
        <v>0</v>
      </c>
      <c r="U135" s="57">
        <f t="shared" si="53"/>
        <v>0</v>
      </c>
      <c r="V135" s="57">
        <f t="shared" si="53"/>
        <v>0</v>
      </c>
      <c r="W135" s="57">
        <f t="shared" si="53"/>
        <v>0</v>
      </c>
      <c r="X135" s="57">
        <f t="shared" si="53"/>
        <v>783.59379999999999</v>
      </c>
      <c r="Y135" s="57">
        <f t="shared" si="53"/>
        <v>0</v>
      </c>
      <c r="Z135" s="57">
        <f t="shared" si="53"/>
        <v>0</v>
      </c>
      <c r="AA135" s="57">
        <f t="shared" si="53"/>
        <v>0</v>
      </c>
      <c r="AB135" s="57">
        <f t="shared" si="53"/>
        <v>0</v>
      </c>
      <c r="AC135" s="57">
        <f t="shared" si="53"/>
        <v>6773.0877499999997</v>
      </c>
      <c r="AD135" s="57">
        <f t="shared" si="53"/>
        <v>0</v>
      </c>
      <c r="AE135" s="57">
        <f t="shared" si="52"/>
        <v>372744.40078333335</v>
      </c>
    </row>
    <row r="136" spans="2:31" ht="9.9499999999999993" customHeight="1">
      <c r="B136" s="58" t="s">
        <v>110</v>
      </c>
      <c r="C136" s="59">
        <f t="shared" ref="C136:AD145" si="54">C86*44/12</f>
        <v>0</v>
      </c>
      <c r="D136" s="59">
        <f t="shared" si="54"/>
        <v>3211.15256</v>
      </c>
      <c r="E136" s="59">
        <f t="shared" si="54"/>
        <v>0</v>
      </c>
      <c r="F136" s="59">
        <f t="shared" si="54"/>
        <v>0</v>
      </c>
      <c r="G136" s="59">
        <f t="shared" si="54"/>
        <v>28106.773933333334</v>
      </c>
      <c r="H136" s="59">
        <f t="shared" si="54"/>
        <v>26234.88582</v>
      </c>
      <c r="I136" s="59">
        <f t="shared" si="54"/>
        <v>38208.890610000002</v>
      </c>
      <c r="J136" s="59">
        <f t="shared" si="54"/>
        <v>0</v>
      </c>
      <c r="K136" s="59">
        <f t="shared" si="54"/>
        <v>18.595866666666662</v>
      </c>
      <c r="L136" s="59">
        <f t="shared" si="54"/>
        <v>0</v>
      </c>
      <c r="M136" s="59">
        <f t="shared" si="54"/>
        <v>3821.5374633333336</v>
      </c>
      <c r="N136" s="59">
        <f t="shared" si="54"/>
        <v>0</v>
      </c>
      <c r="O136" s="59">
        <f t="shared" si="54"/>
        <v>0</v>
      </c>
      <c r="P136" s="59">
        <f t="shared" si="54"/>
        <v>0</v>
      </c>
      <c r="Q136" s="59">
        <f t="shared" si="54"/>
        <v>0</v>
      </c>
      <c r="R136" s="59">
        <f t="shared" si="54"/>
        <v>0</v>
      </c>
      <c r="S136" s="59">
        <f t="shared" si="54"/>
        <v>0</v>
      </c>
      <c r="T136" s="59">
        <f t="shared" si="54"/>
        <v>0</v>
      </c>
      <c r="U136" s="59">
        <f t="shared" si="54"/>
        <v>0</v>
      </c>
      <c r="V136" s="59">
        <f t="shared" si="54"/>
        <v>0</v>
      </c>
      <c r="W136" s="59">
        <f t="shared" si="54"/>
        <v>0</v>
      </c>
      <c r="X136" s="59">
        <f t="shared" si="54"/>
        <v>0</v>
      </c>
      <c r="Y136" s="59">
        <f t="shared" si="54"/>
        <v>0</v>
      </c>
      <c r="Z136" s="59">
        <f t="shared" si="54"/>
        <v>0</v>
      </c>
      <c r="AA136" s="59">
        <f t="shared" si="54"/>
        <v>0</v>
      </c>
      <c r="AB136" s="59">
        <f t="shared" si="54"/>
        <v>0</v>
      </c>
      <c r="AC136" s="59">
        <f t="shared" si="54"/>
        <v>11617.785409999999</v>
      </c>
      <c r="AD136" s="59">
        <f t="shared" si="54"/>
        <v>0</v>
      </c>
      <c r="AE136" s="59">
        <f t="shared" si="52"/>
        <v>111219.62166333332</v>
      </c>
    </row>
    <row r="137" spans="2:31" ht="9.9499999999999993" customHeight="1">
      <c r="B137" s="11" t="s">
        <v>111</v>
      </c>
      <c r="C137" s="44">
        <f t="shared" si="54"/>
        <v>0</v>
      </c>
      <c r="D137" s="44">
        <f t="shared" si="54"/>
        <v>0</v>
      </c>
      <c r="E137" s="44">
        <f t="shared" si="54"/>
        <v>0</v>
      </c>
      <c r="F137" s="44">
        <f t="shared" si="54"/>
        <v>0</v>
      </c>
      <c r="G137" s="44">
        <f t="shared" si="54"/>
        <v>1148.02116</v>
      </c>
      <c r="H137" s="44">
        <f t="shared" si="54"/>
        <v>1761.0836100000004</v>
      </c>
      <c r="I137" s="44">
        <f t="shared" si="54"/>
        <v>70.196939999999998</v>
      </c>
      <c r="J137" s="44">
        <f t="shared" si="54"/>
        <v>0</v>
      </c>
      <c r="K137" s="44">
        <f t="shared" si="54"/>
        <v>1005.3765333333334</v>
      </c>
      <c r="L137" s="44">
        <f t="shared" si="54"/>
        <v>0</v>
      </c>
      <c r="M137" s="44">
        <f t="shared" si="54"/>
        <v>0</v>
      </c>
      <c r="N137" s="44">
        <f t="shared" si="54"/>
        <v>0</v>
      </c>
      <c r="O137" s="44">
        <f t="shared" si="54"/>
        <v>0</v>
      </c>
      <c r="P137" s="44">
        <f t="shared" si="54"/>
        <v>0</v>
      </c>
      <c r="Q137" s="44">
        <f t="shared" si="54"/>
        <v>0</v>
      </c>
      <c r="R137" s="44">
        <f t="shared" si="54"/>
        <v>0</v>
      </c>
      <c r="S137" s="44">
        <f t="shared" si="54"/>
        <v>0</v>
      </c>
      <c r="T137" s="44">
        <f t="shared" si="54"/>
        <v>0</v>
      </c>
      <c r="U137" s="44">
        <f t="shared" si="54"/>
        <v>0</v>
      </c>
      <c r="V137" s="44">
        <f t="shared" si="54"/>
        <v>0</v>
      </c>
      <c r="W137" s="44">
        <f t="shared" si="54"/>
        <v>0</v>
      </c>
      <c r="X137" s="44">
        <f t="shared" si="54"/>
        <v>0</v>
      </c>
      <c r="Y137" s="44">
        <f t="shared" si="54"/>
        <v>0</v>
      </c>
      <c r="Z137" s="44">
        <f t="shared" si="54"/>
        <v>0</v>
      </c>
      <c r="AA137" s="44">
        <f t="shared" si="54"/>
        <v>0</v>
      </c>
      <c r="AB137" s="44">
        <f t="shared" si="54"/>
        <v>0</v>
      </c>
      <c r="AC137" s="44">
        <f t="shared" si="54"/>
        <v>735.61719000000005</v>
      </c>
      <c r="AD137" s="44">
        <f t="shared" si="54"/>
        <v>0</v>
      </c>
      <c r="AE137" s="44">
        <f t="shared" si="52"/>
        <v>4720.2954333333337</v>
      </c>
    </row>
    <row r="138" spans="2:31" ht="9.9499999999999993" customHeight="1">
      <c r="B138" s="60" t="s">
        <v>112</v>
      </c>
      <c r="C138" s="61">
        <f t="shared" si="54"/>
        <v>0</v>
      </c>
      <c r="D138" s="61">
        <f t="shared" si="54"/>
        <v>0</v>
      </c>
      <c r="E138" s="61">
        <f t="shared" si="54"/>
        <v>0</v>
      </c>
      <c r="F138" s="61">
        <f t="shared" si="54"/>
        <v>0</v>
      </c>
      <c r="G138" s="61">
        <f t="shared" si="54"/>
        <v>0</v>
      </c>
      <c r="H138" s="61">
        <f t="shared" si="54"/>
        <v>0</v>
      </c>
      <c r="I138" s="61">
        <f t="shared" si="54"/>
        <v>0</v>
      </c>
      <c r="J138" s="61">
        <f t="shared" si="54"/>
        <v>0</v>
      </c>
      <c r="K138" s="61">
        <f t="shared" si="54"/>
        <v>0</v>
      </c>
      <c r="L138" s="61">
        <f t="shared" si="54"/>
        <v>0</v>
      </c>
      <c r="M138" s="61">
        <f t="shared" si="54"/>
        <v>0</v>
      </c>
      <c r="N138" s="61">
        <f t="shared" si="54"/>
        <v>0</v>
      </c>
      <c r="O138" s="61">
        <f t="shared" si="54"/>
        <v>0</v>
      </c>
      <c r="P138" s="61">
        <f t="shared" si="54"/>
        <v>0</v>
      </c>
      <c r="Q138" s="61">
        <f t="shared" si="54"/>
        <v>0</v>
      </c>
      <c r="R138" s="61">
        <f t="shared" si="54"/>
        <v>0</v>
      </c>
      <c r="S138" s="61">
        <f t="shared" si="54"/>
        <v>0</v>
      </c>
      <c r="T138" s="61">
        <f t="shared" si="54"/>
        <v>0</v>
      </c>
      <c r="U138" s="61">
        <f t="shared" si="54"/>
        <v>0</v>
      </c>
      <c r="V138" s="61">
        <f t="shared" si="54"/>
        <v>0</v>
      </c>
      <c r="W138" s="61">
        <f t="shared" si="54"/>
        <v>0</v>
      </c>
      <c r="X138" s="61">
        <f t="shared" si="54"/>
        <v>0</v>
      </c>
      <c r="Y138" s="61">
        <f t="shared" si="54"/>
        <v>0</v>
      </c>
      <c r="Z138" s="61">
        <f t="shared" si="54"/>
        <v>0</v>
      </c>
      <c r="AA138" s="61">
        <f t="shared" si="54"/>
        <v>0</v>
      </c>
      <c r="AB138" s="61">
        <f t="shared" si="54"/>
        <v>0</v>
      </c>
      <c r="AC138" s="61">
        <f t="shared" si="54"/>
        <v>0</v>
      </c>
      <c r="AD138" s="61">
        <f t="shared" si="54"/>
        <v>0</v>
      </c>
      <c r="AE138" s="61">
        <f t="shared" si="52"/>
        <v>0</v>
      </c>
    </row>
    <row r="139" spans="2:31" ht="9.9499999999999993" customHeight="1">
      <c r="B139" s="58" t="s">
        <v>113</v>
      </c>
      <c r="C139" s="59">
        <f t="shared" si="54"/>
        <v>0</v>
      </c>
      <c r="D139" s="59">
        <f t="shared" si="54"/>
        <v>917.63261333333332</v>
      </c>
      <c r="E139" s="59">
        <f t="shared" si="54"/>
        <v>0</v>
      </c>
      <c r="F139" s="59">
        <f t="shared" si="54"/>
        <v>0</v>
      </c>
      <c r="G139" s="59">
        <f t="shared" si="54"/>
        <v>8085.8644533333327</v>
      </c>
      <c r="H139" s="59">
        <f t="shared" si="54"/>
        <v>1774.3053900000002</v>
      </c>
      <c r="I139" s="59">
        <f t="shared" si="54"/>
        <v>123244.94160000002</v>
      </c>
      <c r="J139" s="59">
        <f t="shared" si="54"/>
        <v>4081.8139266666672</v>
      </c>
      <c r="K139" s="59">
        <f t="shared" si="54"/>
        <v>5458.4867333333341</v>
      </c>
      <c r="L139" s="59">
        <f t="shared" si="54"/>
        <v>0</v>
      </c>
      <c r="M139" s="59">
        <f t="shared" si="54"/>
        <v>14593.648080000001</v>
      </c>
      <c r="N139" s="59">
        <f t="shared" si="54"/>
        <v>0</v>
      </c>
      <c r="O139" s="59">
        <f t="shared" si="54"/>
        <v>0</v>
      </c>
      <c r="P139" s="59">
        <f t="shared" si="54"/>
        <v>0</v>
      </c>
      <c r="Q139" s="59">
        <f t="shared" si="54"/>
        <v>0</v>
      </c>
      <c r="R139" s="59">
        <f t="shared" si="54"/>
        <v>0</v>
      </c>
      <c r="S139" s="59">
        <f t="shared" si="54"/>
        <v>0</v>
      </c>
      <c r="T139" s="59">
        <f t="shared" si="54"/>
        <v>0</v>
      </c>
      <c r="U139" s="59">
        <f t="shared" si="54"/>
        <v>0</v>
      </c>
      <c r="V139" s="59">
        <f t="shared" si="54"/>
        <v>0</v>
      </c>
      <c r="W139" s="59">
        <f t="shared" si="54"/>
        <v>0</v>
      </c>
      <c r="X139" s="59">
        <f t="shared" si="54"/>
        <v>4181.3079000000007</v>
      </c>
      <c r="Y139" s="59">
        <f t="shared" si="54"/>
        <v>0</v>
      </c>
      <c r="Z139" s="59">
        <f t="shared" si="54"/>
        <v>0</v>
      </c>
      <c r="AA139" s="59">
        <f t="shared" si="54"/>
        <v>0</v>
      </c>
      <c r="AB139" s="59">
        <f t="shared" si="54"/>
        <v>0</v>
      </c>
      <c r="AC139" s="59">
        <f t="shared" si="54"/>
        <v>148527.27406</v>
      </c>
      <c r="AD139" s="59">
        <f t="shared" si="54"/>
        <v>0</v>
      </c>
      <c r="AE139" s="59">
        <f t="shared" si="52"/>
        <v>310865.27475666668</v>
      </c>
    </row>
    <row r="140" spans="2:31" ht="9.9499999999999993" customHeight="1">
      <c r="B140" s="11" t="s">
        <v>114</v>
      </c>
      <c r="C140" s="44">
        <f t="shared" si="54"/>
        <v>0</v>
      </c>
      <c r="D140" s="44">
        <f t="shared" si="54"/>
        <v>110.91336666666668</v>
      </c>
      <c r="E140" s="44">
        <f t="shared" si="54"/>
        <v>0</v>
      </c>
      <c r="F140" s="44">
        <f t="shared" si="54"/>
        <v>0</v>
      </c>
      <c r="G140" s="44">
        <f t="shared" si="54"/>
        <v>472.73130666666663</v>
      </c>
      <c r="H140" s="44">
        <f t="shared" si="54"/>
        <v>169.29626999999999</v>
      </c>
      <c r="I140" s="44">
        <f t="shared" si="54"/>
        <v>88882.089120000004</v>
      </c>
      <c r="J140" s="44">
        <f t="shared" si="54"/>
        <v>359.67407666666668</v>
      </c>
      <c r="K140" s="44">
        <f t="shared" si="54"/>
        <v>0</v>
      </c>
      <c r="L140" s="44">
        <f t="shared" si="54"/>
        <v>0</v>
      </c>
      <c r="M140" s="44">
        <f t="shared" si="54"/>
        <v>760.64955999999995</v>
      </c>
      <c r="N140" s="44">
        <f t="shared" si="54"/>
        <v>0</v>
      </c>
      <c r="O140" s="44">
        <f t="shared" si="54"/>
        <v>0</v>
      </c>
      <c r="P140" s="44">
        <f t="shared" si="54"/>
        <v>0</v>
      </c>
      <c r="Q140" s="44">
        <f t="shared" si="54"/>
        <v>0</v>
      </c>
      <c r="R140" s="44">
        <f t="shared" si="54"/>
        <v>0</v>
      </c>
      <c r="S140" s="44">
        <f t="shared" si="54"/>
        <v>0</v>
      </c>
      <c r="T140" s="44">
        <f t="shared" si="54"/>
        <v>0</v>
      </c>
      <c r="U140" s="44">
        <f t="shared" si="54"/>
        <v>0</v>
      </c>
      <c r="V140" s="44">
        <f t="shared" si="54"/>
        <v>0</v>
      </c>
      <c r="W140" s="44">
        <f t="shared" si="54"/>
        <v>0</v>
      </c>
      <c r="X140" s="44">
        <f t="shared" si="54"/>
        <v>6.4228999999999994</v>
      </c>
      <c r="Y140" s="44">
        <f t="shared" si="54"/>
        <v>0</v>
      </c>
      <c r="Z140" s="44">
        <f t="shared" si="54"/>
        <v>0</v>
      </c>
      <c r="AA140" s="44">
        <f t="shared" si="54"/>
        <v>0</v>
      </c>
      <c r="AB140" s="44">
        <f t="shared" si="54"/>
        <v>0</v>
      </c>
      <c r="AC140" s="44">
        <f t="shared" si="54"/>
        <v>33994.914470000003</v>
      </c>
      <c r="AD140" s="44">
        <f t="shared" si="54"/>
        <v>0</v>
      </c>
      <c r="AE140" s="44">
        <f t="shared" si="52"/>
        <v>124756.69107000002</v>
      </c>
    </row>
    <row r="141" spans="2:31" ht="9.9499999999999993" customHeight="1">
      <c r="B141" s="11" t="s">
        <v>115</v>
      </c>
      <c r="C141" s="44">
        <f t="shared" si="54"/>
        <v>0</v>
      </c>
      <c r="D141" s="44">
        <f t="shared" si="54"/>
        <v>11.793320000000001</v>
      </c>
      <c r="E141" s="44">
        <f t="shared" si="54"/>
        <v>0</v>
      </c>
      <c r="F141" s="44">
        <f t="shared" si="54"/>
        <v>0</v>
      </c>
      <c r="G141" s="44">
        <f t="shared" si="54"/>
        <v>460.2312</v>
      </c>
      <c r="H141" s="44">
        <f t="shared" si="54"/>
        <v>10.634910000000001</v>
      </c>
      <c r="I141" s="44">
        <f t="shared" si="54"/>
        <v>5311.7618400000001</v>
      </c>
      <c r="J141" s="44">
        <f t="shared" si="54"/>
        <v>379.44287333333335</v>
      </c>
      <c r="K141" s="44">
        <f t="shared" si="54"/>
        <v>5949.1776666666665</v>
      </c>
      <c r="L141" s="44">
        <f t="shared" si="54"/>
        <v>0</v>
      </c>
      <c r="M141" s="44">
        <f t="shared" si="54"/>
        <v>144.31296</v>
      </c>
      <c r="N141" s="44">
        <f t="shared" si="54"/>
        <v>0</v>
      </c>
      <c r="O141" s="44">
        <f t="shared" si="54"/>
        <v>0</v>
      </c>
      <c r="P141" s="44">
        <f t="shared" si="54"/>
        <v>0</v>
      </c>
      <c r="Q141" s="44">
        <f t="shared" si="54"/>
        <v>0</v>
      </c>
      <c r="R141" s="44">
        <f t="shared" si="54"/>
        <v>0</v>
      </c>
      <c r="S141" s="44">
        <f t="shared" si="54"/>
        <v>0</v>
      </c>
      <c r="T141" s="44">
        <f t="shared" si="54"/>
        <v>0</v>
      </c>
      <c r="U141" s="44">
        <f t="shared" si="54"/>
        <v>0</v>
      </c>
      <c r="V141" s="44">
        <f t="shared" si="54"/>
        <v>0</v>
      </c>
      <c r="W141" s="44">
        <f t="shared" si="54"/>
        <v>0</v>
      </c>
      <c r="X141" s="44">
        <f t="shared" si="54"/>
        <v>0</v>
      </c>
      <c r="Y141" s="44">
        <f t="shared" si="54"/>
        <v>0</v>
      </c>
      <c r="Z141" s="44">
        <f t="shared" si="54"/>
        <v>0</v>
      </c>
      <c r="AA141" s="44">
        <f t="shared" si="54"/>
        <v>0</v>
      </c>
      <c r="AB141" s="44">
        <f t="shared" si="54"/>
        <v>0</v>
      </c>
      <c r="AC141" s="44">
        <f t="shared" si="54"/>
        <v>21394.975910000001</v>
      </c>
      <c r="AD141" s="44">
        <f t="shared" si="54"/>
        <v>0</v>
      </c>
      <c r="AE141" s="44">
        <f>SUM(C141:AD141)</f>
        <v>33662.330679999999</v>
      </c>
    </row>
    <row r="142" spans="2:31" ht="9.9499999999999993" customHeight="1">
      <c r="B142" s="11" t="s">
        <v>116</v>
      </c>
      <c r="C142" s="44">
        <f t="shared" si="54"/>
        <v>0</v>
      </c>
      <c r="D142" s="44">
        <f t="shared" si="54"/>
        <v>2.2463466666666663</v>
      </c>
      <c r="E142" s="44">
        <f t="shared" si="54"/>
        <v>0</v>
      </c>
      <c r="F142" s="44">
        <f t="shared" si="54"/>
        <v>0</v>
      </c>
      <c r="G142" s="44">
        <f t="shared" si="54"/>
        <v>3727.0204400000002</v>
      </c>
      <c r="H142" s="44">
        <f t="shared" si="54"/>
        <v>124.16976</v>
      </c>
      <c r="I142" s="44">
        <f t="shared" si="54"/>
        <v>5017.6308600000002</v>
      </c>
      <c r="J142" s="44">
        <f t="shared" si="54"/>
        <v>914.97072333333335</v>
      </c>
      <c r="K142" s="44">
        <f t="shared" si="54"/>
        <v>0</v>
      </c>
      <c r="L142" s="44">
        <f t="shared" si="54"/>
        <v>0</v>
      </c>
      <c r="M142" s="44">
        <f t="shared" si="54"/>
        <v>60.130400000000002</v>
      </c>
      <c r="N142" s="44">
        <f t="shared" si="54"/>
        <v>0</v>
      </c>
      <c r="O142" s="44">
        <f t="shared" si="54"/>
        <v>0</v>
      </c>
      <c r="P142" s="44">
        <f t="shared" si="54"/>
        <v>0</v>
      </c>
      <c r="Q142" s="44">
        <f t="shared" si="54"/>
        <v>0</v>
      </c>
      <c r="R142" s="44">
        <f t="shared" si="54"/>
        <v>0</v>
      </c>
      <c r="S142" s="44">
        <f t="shared" si="54"/>
        <v>0</v>
      </c>
      <c r="T142" s="44">
        <f t="shared" si="54"/>
        <v>0</v>
      </c>
      <c r="U142" s="44">
        <f t="shared" si="54"/>
        <v>0</v>
      </c>
      <c r="V142" s="44">
        <f t="shared" si="54"/>
        <v>0</v>
      </c>
      <c r="W142" s="44">
        <f t="shared" si="54"/>
        <v>0</v>
      </c>
      <c r="X142" s="44">
        <f t="shared" si="54"/>
        <v>57.806099999999994</v>
      </c>
      <c r="Y142" s="44">
        <f t="shared" si="54"/>
        <v>0</v>
      </c>
      <c r="Z142" s="44">
        <f t="shared" si="54"/>
        <v>0</v>
      </c>
      <c r="AA142" s="44">
        <f t="shared" si="54"/>
        <v>0</v>
      </c>
      <c r="AB142" s="44">
        <f t="shared" si="54"/>
        <v>0</v>
      </c>
      <c r="AC142" s="44">
        <f t="shared" si="54"/>
        <v>7084.8049800000008</v>
      </c>
      <c r="AD142" s="44">
        <f t="shared" si="54"/>
        <v>0</v>
      </c>
      <c r="AE142" s="44">
        <f t="shared" ref="AE142:AE179" si="55">SUM(C142:AD142)</f>
        <v>16988.779610000001</v>
      </c>
    </row>
    <row r="143" spans="2:31" ht="9.9499999999999993" customHeight="1">
      <c r="B143" s="11" t="s">
        <v>117</v>
      </c>
      <c r="C143" s="44">
        <f t="shared" si="54"/>
        <v>0</v>
      </c>
      <c r="D143" s="44">
        <f t="shared" si="54"/>
        <v>18.813153333333336</v>
      </c>
      <c r="E143" s="44">
        <f t="shared" si="54"/>
        <v>0</v>
      </c>
      <c r="F143" s="44">
        <f t="shared" si="54"/>
        <v>0</v>
      </c>
      <c r="G143" s="44">
        <f t="shared" si="54"/>
        <v>515.91349333333335</v>
      </c>
      <c r="H143" s="44">
        <f t="shared" si="54"/>
        <v>3236.7492299999999</v>
      </c>
      <c r="I143" s="44">
        <f t="shared" si="54"/>
        <v>29134.630800000003</v>
      </c>
      <c r="J143" s="44">
        <f t="shared" si="54"/>
        <v>0</v>
      </c>
      <c r="K143" s="44">
        <f t="shared" si="54"/>
        <v>0</v>
      </c>
      <c r="L143" s="44">
        <f t="shared" si="54"/>
        <v>0</v>
      </c>
      <c r="M143" s="44">
        <f t="shared" si="54"/>
        <v>30.065200000000001</v>
      </c>
      <c r="N143" s="44">
        <f t="shared" si="54"/>
        <v>0</v>
      </c>
      <c r="O143" s="44">
        <f t="shared" si="54"/>
        <v>0</v>
      </c>
      <c r="P143" s="44">
        <f t="shared" si="54"/>
        <v>0</v>
      </c>
      <c r="Q143" s="44">
        <f t="shared" si="54"/>
        <v>0</v>
      </c>
      <c r="R143" s="44">
        <f t="shared" si="54"/>
        <v>0</v>
      </c>
      <c r="S143" s="44">
        <f t="shared" si="54"/>
        <v>0</v>
      </c>
      <c r="T143" s="44">
        <f t="shared" si="54"/>
        <v>0</v>
      </c>
      <c r="U143" s="44">
        <f t="shared" si="54"/>
        <v>0</v>
      </c>
      <c r="V143" s="44">
        <f t="shared" si="54"/>
        <v>0</v>
      </c>
      <c r="W143" s="44">
        <f t="shared" si="54"/>
        <v>0</v>
      </c>
      <c r="X143" s="44">
        <f t="shared" si="54"/>
        <v>0</v>
      </c>
      <c r="Y143" s="44">
        <f t="shared" si="54"/>
        <v>0</v>
      </c>
      <c r="Z143" s="44">
        <f t="shared" si="54"/>
        <v>0</v>
      </c>
      <c r="AA143" s="44">
        <f t="shared" si="54"/>
        <v>0</v>
      </c>
      <c r="AB143" s="44">
        <f t="shared" si="54"/>
        <v>0</v>
      </c>
      <c r="AC143" s="44">
        <f t="shared" si="54"/>
        <v>53220.728660000001</v>
      </c>
      <c r="AD143" s="44">
        <f t="shared" si="54"/>
        <v>0</v>
      </c>
      <c r="AE143" s="44">
        <f t="shared" si="55"/>
        <v>86156.900536666668</v>
      </c>
    </row>
    <row r="144" spans="2:31" ht="9.9499999999999993" customHeight="1">
      <c r="B144" s="11" t="s">
        <v>118</v>
      </c>
      <c r="C144" s="44">
        <f t="shared" si="54"/>
        <v>0</v>
      </c>
      <c r="D144" s="44">
        <f t="shared" si="54"/>
        <v>0</v>
      </c>
      <c r="E144" s="44">
        <f t="shared" si="54"/>
        <v>0</v>
      </c>
      <c r="F144" s="44">
        <f t="shared" si="54"/>
        <v>0</v>
      </c>
      <c r="G144" s="44">
        <f t="shared" si="54"/>
        <v>303.41167999999999</v>
      </c>
      <c r="H144" s="44">
        <f t="shared" si="54"/>
        <v>200.91357000000002</v>
      </c>
      <c r="I144" s="44">
        <f t="shared" si="54"/>
        <v>288.61965000000004</v>
      </c>
      <c r="J144" s="44">
        <f t="shared" si="54"/>
        <v>0</v>
      </c>
      <c r="K144" s="44">
        <f t="shared" si="54"/>
        <v>0</v>
      </c>
      <c r="L144" s="44">
        <f t="shared" si="54"/>
        <v>0</v>
      </c>
      <c r="M144" s="44">
        <f t="shared" si="54"/>
        <v>1386.0057199999999</v>
      </c>
      <c r="N144" s="44">
        <f t="shared" si="54"/>
        <v>0</v>
      </c>
      <c r="O144" s="44">
        <f t="shared" si="54"/>
        <v>0</v>
      </c>
      <c r="P144" s="44">
        <f t="shared" si="54"/>
        <v>0</v>
      </c>
      <c r="Q144" s="44">
        <f t="shared" si="54"/>
        <v>0</v>
      </c>
      <c r="R144" s="44">
        <f t="shared" si="54"/>
        <v>0</v>
      </c>
      <c r="S144" s="44">
        <f t="shared" si="54"/>
        <v>0</v>
      </c>
      <c r="T144" s="44">
        <f t="shared" si="54"/>
        <v>0</v>
      </c>
      <c r="U144" s="44">
        <f t="shared" si="54"/>
        <v>0</v>
      </c>
      <c r="V144" s="44">
        <f t="shared" si="54"/>
        <v>0</v>
      </c>
      <c r="W144" s="44">
        <f t="shared" si="54"/>
        <v>0</v>
      </c>
      <c r="X144" s="44">
        <f t="shared" si="54"/>
        <v>0</v>
      </c>
      <c r="Y144" s="44">
        <f t="shared" si="54"/>
        <v>0</v>
      </c>
      <c r="Z144" s="44">
        <f t="shared" si="54"/>
        <v>0</v>
      </c>
      <c r="AA144" s="44">
        <f t="shared" si="54"/>
        <v>0</v>
      </c>
      <c r="AB144" s="44">
        <f t="shared" si="54"/>
        <v>0</v>
      </c>
      <c r="AC144" s="44">
        <f t="shared" si="54"/>
        <v>4357.3900700000004</v>
      </c>
      <c r="AD144" s="44">
        <f t="shared" si="54"/>
        <v>0</v>
      </c>
      <c r="AE144" s="44">
        <f t="shared" si="55"/>
        <v>6536.34069</v>
      </c>
    </row>
    <row r="145" spans="2:31" ht="9.9499999999999993" customHeight="1">
      <c r="B145" s="11" t="s">
        <v>119</v>
      </c>
      <c r="C145" s="44">
        <f t="shared" si="54"/>
        <v>0</v>
      </c>
      <c r="D145" s="44">
        <f t="shared" si="54"/>
        <v>131.97286666666665</v>
      </c>
      <c r="E145" s="44">
        <f t="shared" si="54"/>
        <v>0</v>
      </c>
      <c r="F145" s="44">
        <f t="shared" ref="F145:AD145" si="56">F95*44/12</f>
        <v>0</v>
      </c>
      <c r="G145" s="44">
        <f t="shared" si="56"/>
        <v>308.52536000000003</v>
      </c>
      <c r="H145" s="44">
        <f t="shared" si="56"/>
        <v>293.46602999999999</v>
      </c>
      <c r="I145" s="44">
        <f t="shared" si="56"/>
        <v>18130.825350000003</v>
      </c>
      <c r="J145" s="44">
        <f t="shared" si="56"/>
        <v>0</v>
      </c>
      <c r="K145" s="44">
        <f t="shared" si="56"/>
        <v>246916.81740000003</v>
      </c>
      <c r="L145" s="44">
        <f t="shared" si="56"/>
        <v>0</v>
      </c>
      <c r="M145" s="44">
        <f t="shared" si="56"/>
        <v>2050.4466400000001</v>
      </c>
      <c r="N145" s="44">
        <f t="shared" si="56"/>
        <v>0</v>
      </c>
      <c r="O145" s="44">
        <f t="shared" si="56"/>
        <v>370.42954666666657</v>
      </c>
      <c r="P145" s="44">
        <f t="shared" si="56"/>
        <v>418925.8679833333</v>
      </c>
      <c r="Q145" s="44">
        <f t="shared" si="56"/>
        <v>0</v>
      </c>
      <c r="R145" s="44">
        <f t="shared" si="56"/>
        <v>0</v>
      </c>
      <c r="S145" s="44">
        <f t="shared" si="56"/>
        <v>0</v>
      </c>
      <c r="T145" s="44">
        <f t="shared" si="56"/>
        <v>0</v>
      </c>
      <c r="U145" s="44">
        <f t="shared" si="56"/>
        <v>0</v>
      </c>
      <c r="V145" s="44">
        <f t="shared" si="56"/>
        <v>0</v>
      </c>
      <c r="W145" s="44">
        <f t="shared" si="56"/>
        <v>0</v>
      </c>
      <c r="X145" s="44">
        <f t="shared" si="56"/>
        <v>0</v>
      </c>
      <c r="Y145" s="44">
        <f t="shared" si="56"/>
        <v>1156058.0402800001</v>
      </c>
      <c r="Z145" s="44">
        <f t="shared" si="56"/>
        <v>0</v>
      </c>
      <c r="AA145" s="44">
        <f t="shared" si="56"/>
        <v>0</v>
      </c>
      <c r="AB145" s="44">
        <f t="shared" si="56"/>
        <v>0</v>
      </c>
      <c r="AC145" s="44">
        <f t="shared" si="56"/>
        <v>169422.5269</v>
      </c>
      <c r="AD145" s="44">
        <f t="shared" si="56"/>
        <v>0</v>
      </c>
      <c r="AE145" s="44">
        <f t="shared" si="55"/>
        <v>2012608.9183566668</v>
      </c>
    </row>
    <row r="146" spans="2:31" ht="9.9499999999999993" customHeight="1">
      <c r="B146" s="11" t="s">
        <v>120</v>
      </c>
      <c r="C146" s="44">
        <f t="shared" ref="C146:AD155" si="57">C96*44/12</f>
        <v>0</v>
      </c>
      <c r="D146" s="44">
        <f t="shared" si="57"/>
        <v>77.779753333333332</v>
      </c>
      <c r="E146" s="44">
        <f t="shared" si="57"/>
        <v>0</v>
      </c>
      <c r="F146" s="44">
        <f t="shared" si="57"/>
        <v>0</v>
      </c>
      <c r="G146" s="44">
        <f t="shared" si="57"/>
        <v>1395.7505466666669</v>
      </c>
      <c r="H146" s="44">
        <f t="shared" si="57"/>
        <v>142.85271000000003</v>
      </c>
      <c r="I146" s="44">
        <f t="shared" si="57"/>
        <v>6409.6767900000004</v>
      </c>
      <c r="J146" s="44">
        <f t="shared" si="57"/>
        <v>0</v>
      </c>
      <c r="K146" s="44">
        <f t="shared" si="57"/>
        <v>0</v>
      </c>
      <c r="L146" s="44">
        <f t="shared" si="57"/>
        <v>0</v>
      </c>
      <c r="M146" s="44">
        <f t="shared" si="57"/>
        <v>276.59984000000003</v>
      </c>
      <c r="N146" s="44">
        <f t="shared" si="57"/>
        <v>0</v>
      </c>
      <c r="O146" s="44">
        <f t="shared" si="57"/>
        <v>0</v>
      </c>
      <c r="P146" s="44">
        <f t="shared" si="57"/>
        <v>0</v>
      </c>
      <c r="Q146" s="44">
        <f t="shared" si="57"/>
        <v>0</v>
      </c>
      <c r="R146" s="44">
        <f t="shared" si="57"/>
        <v>0</v>
      </c>
      <c r="S146" s="44">
        <f t="shared" si="57"/>
        <v>0</v>
      </c>
      <c r="T146" s="44">
        <f t="shared" si="57"/>
        <v>0</v>
      </c>
      <c r="U146" s="44">
        <f t="shared" si="57"/>
        <v>0</v>
      </c>
      <c r="V146" s="44">
        <f t="shared" si="57"/>
        <v>0</v>
      </c>
      <c r="W146" s="44">
        <f t="shared" si="57"/>
        <v>0</v>
      </c>
      <c r="X146" s="44">
        <f t="shared" si="57"/>
        <v>3920.1099666666664</v>
      </c>
      <c r="Y146" s="44">
        <f t="shared" si="57"/>
        <v>0</v>
      </c>
      <c r="Z146" s="44">
        <f t="shared" si="57"/>
        <v>0</v>
      </c>
      <c r="AA146" s="44">
        <f t="shared" si="57"/>
        <v>0</v>
      </c>
      <c r="AB146" s="44">
        <f t="shared" si="57"/>
        <v>0</v>
      </c>
      <c r="AC146" s="44">
        <f t="shared" si="57"/>
        <v>19534.87096</v>
      </c>
      <c r="AD146" s="44">
        <f t="shared" si="57"/>
        <v>0</v>
      </c>
      <c r="AE146" s="44">
        <f t="shared" si="55"/>
        <v>31757.640566666669</v>
      </c>
    </row>
    <row r="147" spans="2:31" ht="9.9499999999999993" customHeight="1">
      <c r="B147" s="11" t="s">
        <v>121</v>
      </c>
      <c r="C147" s="44">
        <f t="shared" si="57"/>
        <v>0</v>
      </c>
      <c r="D147" s="44">
        <f t="shared" si="57"/>
        <v>14.039666666666667</v>
      </c>
      <c r="E147" s="44">
        <f t="shared" si="57"/>
        <v>0</v>
      </c>
      <c r="F147" s="44">
        <f t="shared" si="57"/>
        <v>0</v>
      </c>
      <c r="G147" s="44">
        <f t="shared" si="57"/>
        <v>566.4821066666666</v>
      </c>
      <c r="H147" s="44">
        <f t="shared" si="57"/>
        <v>97.726200000000006</v>
      </c>
      <c r="I147" s="44">
        <f t="shared" si="57"/>
        <v>19814.391630000002</v>
      </c>
      <c r="J147" s="44">
        <f t="shared" si="57"/>
        <v>178.50928333333334</v>
      </c>
      <c r="K147" s="44">
        <f t="shared" si="57"/>
        <v>10246.622466666666</v>
      </c>
      <c r="L147" s="44">
        <f t="shared" si="57"/>
        <v>0</v>
      </c>
      <c r="M147" s="44">
        <f t="shared" si="57"/>
        <v>27.058679999999999</v>
      </c>
      <c r="N147" s="44">
        <f t="shared" si="57"/>
        <v>0</v>
      </c>
      <c r="O147" s="44">
        <f t="shared" si="57"/>
        <v>16858.046333333335</v>
      </c>
      <c r="P147" s="44">
        <f t="shared" si="57"/>
        <v>0</v>
      </c>
      <c r="Q147" s="44">
        <f t="shared" si="57"/>
        <v>0</v>
      </c>
      <c r="R147" s="44">
        <f t="shared" si="57"/>
        <v>0</v>
      </c>
      <c r="S147" s="44">
        <f t="shared" si="57"/>
        <v>0</v>
      </c>
      <c r="T147" s="44">
        <f t="shared" si="57"/>
        <v>0</v>
      </c>
      <c r="U147" s="44">
        <f t="shared" si="57"/>
        <v>0</v>
      </c>
      <c r="V147" s="44">
        <f t="shared" si="57"/>
        <v>0</v>
      </c>
      <c r="W147" s="44">
        <f t="shared" si="57"/>
        <v>0</v>
      </c>
      <c r="X147" s="44">
        <f t="shared" si="57"/>
        <v>0</v>
      </c>
      <c r="Y147" s="44">
        <f t="shared" si="57"/>
        <v>0</v>
      </c>
      <c r="Z147" s="44">
        <f t="shared" si="57"/>
        <v>0</v>
      </c>
      <c r="AA147" s="44">
        <f t="shared" si="57"/>
        <v>0</v>
      </c>
      <c r="AB147" s="44">
        <f t="shared" si="57"/>
        <v>0</v>
      </c>
      <c r="AC147" s="44">
        <f t="shared" si="57"/>
        <v>32911.663840000001</v>
      </c>
      <c r="AD147" s="44">
        <f t="shared" si="57"/>
        <v>0</v>
      </c>
      <c r="AE147" s="44">
        <f t="shared" si="55"/>
        <v>80714.540206666672</v>
      </c>
    </row>
    <row r="148" spans="2:31" ht="9.9499999999999993" customHeight="1">
      <c r="B148" s="11" t="s">
        <v>122</v>
      </c>
      <c r="C148" s="44">
        <f t="shared" si="57"/>
        <v>0</v>
      </c>
      <c r="D148" s="44">
        <f t="shared" si="57"/>
        <v>0</v>
      </c>
      <c r="E148" s="44">
        <f t="shared" si="57"/>
        <v>0</v>
      </c>
      <c r="F148" s="44">
        <f t="shared" si="57"/>
        <v>0</v>
      </c>
      <c r="G148" s="44">
        <f t="shared" si="57"/>
        <v>134.09205333333335</v>
      </c>
      <c r="H148" s="44">
        <f t="shared" si="57"/>
        <v>42.252209999999998</v>
      </c>
      <c r="I148" s="44">
        <f t="shared" si="57"/>
        <v>2811.0683700000004</v>
      </c>
      <c r="J148" s="44">
        <f t="shared" si="57"/>
        <v>0</v>
      </c>
      <c r="K148" s="44">
        <f t="shared" si="57"/>
        <v>199778.69486666666</v>
      </c>
      <c r="L148" s="44">
        <f t="shared" si="57"/>
        <v>0</v>
      </c>
      <c r="M148" s="44">
        <f t="shared" si="57"/>
        <v>171.37163999999999</v>
      </c>
      <c r="N148" s="44">
        <f t="shared" si="57"/>
        <v>185212.16178666669</v>
      </c>
      <c r="O148" s="44">
        <f t="shared" si="57"/>
        <v>0</v>
      </c>
      <c r="P148" s="44">
        <f t="shared" si="57"/>
        <v>3239.8653833333333</v>
      </c>
      <c r="Q148" s="44">
        <f t="shared" si="57"/>
        <v>0</v>
      </c>
      <c r="R148" s="44">
        <f t="shared" si="57"/>
        <v>0</v>
      </c>
      <c r="S148" s="44">
        <f t="shared" si="57"/>
        <v>0</v>
      </c>
      <c r="T148" s="44">
        <f t="shared" si="57"/>
        <v>0</v>
      </c>
      <c r="U148" s="44">
        <f t="shared" si="57"/>
        <v>0</v>
      </c>
      <c r="V148" s="44">
        <f t="shared" si="57"/>
        <v>0</v>
      </c>
      <c r="W148" s="44">
        <f t="shared" si="57"/>
        <v>0</v>
      </c>
      <c r="X148" s="44">
        <f t="shared" si="57"/>
        <v>0</v>
      </c>
      <c r="Y148" s="44">
        <f t="shared" si="57"/>
        <v>0</v>
      </c>
      <c r="Z148" s="44">
        <f t="shared" si="57"/>
        <v>0</v>
      </c>
      <c r="AA148" s="44">
        <f t="shared" si="57"/>
        <v>0</v>
      </c>
      <c r="AB148" s="44">
        <f t="shared" si="57"/>
        <v>0</v>
      </c>
      <c r="AC148" s="44">
        <f t="shared" si="57"/>
        <v>8947.1269799999991</v>
      </c>
      <c r="AD148" s="44">
        <f t="shared" si="57"/>
        <v>0</v>
      </c>
      <c r="AE148" s="44">
        <f t="shared" si="55"/>
        <v>400336.63329000003</v>
      </c>
    </row>
    <row r="149" spans="2:31" ht="9.9499999999999993" customHeight="1">
      <c r="B149" s="11" t="s">
        <v>123</v>
      </c>
      <c r="C149" s="44">
        <f t="shared" si="57"/>
        <v>0</v>
      </c>
      <c r="D149" s="44">
        <f t="shared" si="57"/>
        <v>136.74635333333333</v>
      </c>
      <c r="E149" s="44">
        <f t="shared" si="57"/>
        <v>0</v>
      </c>
      <c r="F149" s="44">
        <f t="shared" si="57"/>
        <v>0</v>
      </c>
      <c r="G149" s="44">
        <f t="shared" si="57"/>
        <v>862.22326666666675</v>
      </c>
      <c r="H149" s="44">
        <f t="shared" si="57"/>
        <v>624.0105299999999</v>
      </c>
      <c r="I149" s="44">
        <f t="shared" si="57"/>
        <v>38937.836520000004</v>
      </c>
      <c r="J149" s="44">
        <f t="shared" si="57"/>
        <v>0</v>
      </c>
      <c r="K149" s="44">
        <f t="shared" si="57"/>
        <v>6187.3247333333338</v>
      </c>
      <c r="L149" s="44">
        <f t="shared" si="57"/>
        <v>0</v>
      </c>
      <c r="M149" s="44">
        <f t="shared" si="57"/>
        <v>3.0065200000000001</v>
      </c>
      <c r="N149" s="44">
        <f t="shared" si="57"/>
        <v>0</v>
      </c>
      <c r="O149" s="44">
        <f t="shared" si="57"/>
        <v>0</v>
      </c>
      <c r="P149" s="44">
        <f t="shared" si="57"/>
        <v>0</v>
      </c>
      <c r="Q149" s="44">
        <f t="shared" si="57"/>
        <v>0</v>
      </c>
      <c r="R149" s="44">
        <f t="shared" si="57"/>
        <v>0</v>
      </c>
      <c r="S149" s="44">
        <f t="shared" si="57"/>
        <v>0</v>
      </c>
      <c r="T149" s="44">
        <f t="shared" si="57"/>
        <v>0</v>
      </c>
      <c r="U149" s="44">
        <f t="shared" si="57"/>
        <v>0</v>
      </c>
      <c r="V149" s="44">
        <f t="shared" si="57"/>
        <v>0</v>
      </c>
      <c r="W149" s="44">
        <f t="shared" si="57"/>
        <v>0</v>
      </c>
      <c r="X149" s="44">
        <f t="shared" si="57"/>
        <v>0</v>
      </c>
      <c r="Y149" s="44">
        <f t="shared" si="57"/>
        <v>0</v>
      </c>
      <c r="Z149" s="44">
        <f t="shared" si="57"/>
        <v>0</v>
      </c>
      <c r="AA149" s="44">
        <f t="shared" si="57"/>
        <v>0</v>
      </c>
      <c r="AB149" s="44">
        <f t="shared" si="57"/>
        <v>0</v>
      </c>
      <c r="AC149" s="44">
        <f t="shared" si="57"/>
        <v>47308.299720000003</v>
      </c>
      <c r="AD149" s="44">
        <f t="shared" si="57"/>
        <v>0</v>
      </c>
      <c r="AE149" s="44">
        <f t="shared" si="55"/>
        <v>94059.447643333348</v>
      </c>
    </row>
    <row r="150" spans="2:31" ht="9.9499999999999993" customHeight="1">
      <c r="B150" s="11" t="s">
        <v>124</v>
      </c>
      <c r="C150" s="44">
        <f t="shared" si="57"/>
        <v>0</v>
      </c>
      <c r="D150" s="44">
        <f t="shared" si="57"/>
        <v>110.91336666666668</v>
      </c>
      <c r="E150" s="44">
        <f t="shared" si="57"/>
        <v>0</v>
      </c>
      <c r="F150" s="44">
        <f t="shared" si="57"/>
        <v>0</v>
      </c>
      <c r="G150" s="44">
        <f t="shared" si="57"/>
        <v>225.00192000000001</v>
      </c>
      <c r="H150" s="44">
        <f t="shared" si="57"/>
        <v>10.634910000000001</v>
      </c>
      <c r="I150" s="44">
        <f t="shared" si="57"/>
        <v>5883.48981</v>
      </c>
      <c r="J150" s="44">
        <f t="shared" si="57"/>
        <v>0</v>
      </c>
      <c r="K150" s="44">
        <f t="shared" si="57"/>
        <v>10143.745333333334</v>
      </c>
      <c r="L150" s="44">
        <f t="shared" si="57"/>
        <v>0</v>
      </c>
      <c r="M150" s="44">
        <f t="shared" si="57"/>
        <v>703.52568000000008</v>
      </c>
      <c r="N150" s="44">
        <f t="shared" si="57"/>
        <v>0</v>
      </c>
      <c r="O150" s="44">
        <f t="shared" si="57"/>
        <v>0</v>
      </c>
      <c r="P150" s="44">
        <f t="shared" si="57"/>
        <v>31113.796780000001</v>
      </c>
      <c r="Q150" s="44">
        <f t="shared" si="57"/>
        <v>0</v>
      </c>
      <c r="R150" s="44">
        <f t="shared" si="57"/>
        <v>0</v>
      </c>
      <c r="S150" s="44">
        <f t="shared" si="57"/>
        <v>0</v>
      </c>
      <c r="T150" s="44">
        <f t="shared" si="57"/>
        <v>0</v>
      </c>
      <c r="U150" s="44">
        <f t="shared" si="57"/>
        <v>0</v>
      </c>
      <c r="V150" s="44">
        <f t="shared" si="57"/>
        <v>0</v>
      </c>
      <c r="W150" s="44">
        <f t="shared" si="57"/>
        <v>0</v>
      </c>
      <c r="X150" s="44">
        <f t="shared" si="57"/>
        <v>0</v>
      </c>
      <c r="Y150" s="44">
        <f t="shared" si="57"/>
        <v>0</v>
      </c>
      <c r="Z150" s="44">
        <f t="shared" si="57"/>
        <v>0</v>
      </c>
      <c r="AA150" s="44">
        <f t="shared" si="57"/>
        <v>0</v>
      </c>
      <c r="AB150" s="44">
        <f t="shared" si="57"/>
        <v>0</v>
      </c>
      <c r="AC150" s="44">
        <f t="shared" si="57"/>
        <v>29784.736520000002</v>
      </c>
      <c r="AD150" s="44">
        <f t="shared" si="57"/>
        <v>0</v>
      </c>
      <c r="AE150" s="44">
        <f t="shared" si="55"/>
        <v>77975.844320000004</v>
      </c>
    </row>
    <row r="151" spans="2:31" ht="9.9499999999999993" customHeight="1">
      <c r="B151" s="11" t="s">
        <v>125</v>
      </c>
      <c r="C151" s="44">
        <f t="shared" si="57"/>
        <v>0</v>
      </c>
      <c r="D151" s="44">
        <f t="shared" si="57"/>
        <v>0</v>
      </c>
      <c r="E151" s="44">
        <f t="shared" si="57"/>
        <v>0</v>
      </c>
      <c r="F151" s="44">
        <f t="shared" si="57"/>
        <v>0</v>
      </c>
      <c r="G151" s="44">
        <f t="shared" si="57"/>
        <v>48.011773333333338</v>
      </c>
      <c r="H151" s="44">
        <f t="shared" si="57"/>
        <v>0</v>
      </c>
      <c r="I151" s="44">
        <f t="shared" si="57"/>
        <v>302.25294000000002</v>
      </c>
      <c r="J151" s="44">
        <f t="shared" si="57"/>
        <v>0</v>
      </c>
      <c r="K151" s="44">
        <f t="shared" si="57"/>
        <v>0</v>
      </c>
      <c r="L151" s="44">
        <f t="shared" si="57"/>
        <v>0</v>
      </c>
      <c r="M151" s="44">
        <f t="shared" si="57"/>
        <v>6.0130400000000002</v>
      </c>
      <c r="N151" s="44">
        <f t="shared" si="57"/>
        <v>0</v>
      </c>
      <c r="O151" s="44">
        <f t="shared" si="57"/>
        <v>0</v>
      </c>
      <c r="P151" s="44">
        <f t="shared" si="57"/>
        <v>0</v>
      </c>
      <c r="Q151" s="44">
        <f t="shared" si="57"/>
        <v>0</v>
      </c>
      <c r="R151" s="44">
        <f t="shared" si="57"/>
        <v>0</v>
      </c>
      <c r="S151" s="44">
        <f t="shared" si="57"/>
        <v>0</v>
      </c>
      <c r="T151" s="44">
        <f t="shared" si="57"/>
        <v>0</v>
      </c>
      <c r="U151" s="44">
        <f t="shared" si="57"/>
        <v>0</v>
      </c>
      <c r="V151" s="44">
        <f t="shared" si="57"/>
        <v>0</v>
      </c>
      <c r="W151" s="44">
        <f t="shared" si="57"/>
        <v>0</v>
      </c>
      <c r="X151" s="44">
        <f t="shared" si="57"/>
        <v>0</v>
      </c>
      <c r="Y151" s="44">
        <f t="shared" si="57"/>
        <v>0</v>
      </c>
      <c r="Z151" s="44">
        <f t="shared" si="57"/>
        <v>0</v>
      </c>
      <c r="AA151" s="44">
        <f t="shared" si="57"/>
        <v>0</v>
      </c>
      <c r="AB151" s="44">
        <f t="shared" si="57"/>
        <v>0</v>
      </c>
      <c r="AC151" s="44">
        <f t="shared" si="57"/>
        <v>341.86911000000003</v>
      </c>
      <c r="AD151" s="44">
        <f t="shared" si="57"/>
        <v>0</v>
      </c>
      <c r="AE151" s="44">
        <f t="shared" si="55"/>
        <v>698.14686333333339</v>
      </c>
    </row>
    <row r="152" spans="2:31" ht="9.9499999999999993" customHeight="1">
      <c r="B152" s="11" t="s">
        <v>126</v>
      </c>
      <c r="C152" s="44">
        <f t="shared" si="57"/>
        <v>0</v>
      </c>
      <c r="D152" s="44">
        <f t="shared" si="57"/>
        <v>280.79333333333335</v>
      </c>
      <c r="E152" s="44">
        <f t="shared" si="57"/>
        <v>0</v>
      </c>
      <c r="F152" s="44">
        <f t="shared" si="57"/>
        <v>0</v>
      </c>
      <c r="G152" s="44">
        <f t="shared" si="57"/>
        <v>16176.842586666668</v>
      </c>
      <c r="H152" s="44">
        <f t="shared" si="57"/>
        <v>7718.9326499999997</v>
      </c>
      <c r="I152" s="44">
        <f t="shared" si="57"/>
        <v>35007.388020000006</v>
      </c>
      <c r="J152" s="44">
        <f t="shared" si="57"/>
        <v>12046.868643333333</v>
      </c>
      <c r="K152" s="44">
        <f t="shared" si="57"/>
        <v>27453.497866666661</v>
      </c>
      <c r="L152" s="44">
        <f t="shared" si="57"/>
        <v>0</v>
      </c>
      <c r="M152" s="44">
        <f t="shared" si="57"/>
        <v>11220.332640000001</v>
      </c>
      <c r="N152" s="44">
        <f t="shared" si="57"/>
        <v>0</v>
      </c>
      <c r="O152" s="44">
        <f t="shared" si="57"/>
        <v>9842.8422399999999</v>
      </c>
      <c r="P152" s="44">
        <f t="shared" si="57"/>
        <v>0</v>
      </c>
      <c r="Q152" s="44">
        <f t="shared" si="57"/>
        <v>81667.08</v>
      </c>
      <c r="R152" s="44">
        <f t="shared" si="57"/>
        <v>0</v>
      </c>
      <c r="S152" s="44">
        <f t="shared" si="57"/>
        <v>0</v>
      </c>
      <c r="T152" s="44">
        <f t="shared" si="57"/>
        <v>0</v>
      </c>
      <c r="U152" s="44">
        <f t="shared" si="57"/>
        <v>0</v>
      </c>
      <c r="V152" s="44">
        <f t="shared" si="57"/>
        <v>0</v>
      </c>
      <c r="W152" s="44">
        <f t="shared" si="57"/>
        <v>0</v>
      </c>
      <c r="X152" s="44">
        <f t="shared" si="57"/>
        <v>0</v>
      </c>
      <c r="Y152" s="44">
        <f t="shared" si="57"/>
        <v>0</v>
      </c>
      <c r="Z152" s="44">
        <f t="shared" si="57"/>
        <v>0</v>
      </c>
      <c r="AA152" s="44">
        <f t="shared" si="57"/>
        <v>0</v>
      </c>
      <c r="AB152" s="44">
        <f t="shared" si="57"/>
        <v>0</v>
      </c>
      <c r="AC152" s="44">
        <f t="shared" si="57"/>
        <v>80756.933069999999</v>
      </c>
      <c r="AD152" s="44">
        <f t="shared" si="57"/>
        <v>0</v>
      </c>
      <c r="AE152" s="44">
        <f t="shared" si="55"/>
        <v>282171.51104999997</v>
      </c>
    </row>
    <row r="153" spans="2:31" ht="9.9499999999999993" customHeight="1">
      <c r="B153" s="11" t="s">
        <v>127</v>
      </c>
      <c r="C153" s="44">
        <f t="shared" si="57"/>
        <v>0</v>
      </c>
      <c r="D153" s="44">
        <f t="shared" si="57"/>
        <v>23.586640000000003</v>
      </c>
      <c r="E153" s="44">
        <f t="shared" si="57"/>
        <v>0</v>
      </c>
      <c r="F153" s="44">
        <f t="shared" si="57"/>
        <v>0</v>
      </c>
      <c r="G153" s="44">
        <f t="shared" si="57"/>
        <v>36389.230973333339</v>
      </c>
      <c r="H153" s="44">
        <f t="shared" si="57"/>
        <v>713.97612000000015</v>
      </c>
      <c r="I153" s="44">
        <f t="shared" si="57"/>
        <v>27435.110669999998</v>
      </c>
      <c r="J153" s="44">
        <f t="shared" si="57"/>
        <v>0</v>
      </c>
      <c r="K153" s="44">
        <f t="shared" si="57"/>
        <v>168833.07319999998</v>
      </c>
      <c r="L153" s="44">
        <f t="shared" si="57"/>
        <v>0</v>
      </c>
      <c r="M153" s="44">
        <f t="shared" si="57"/>
        <v>1259.73188</v>
      </c>
      <c r="N153" s="44">
        <f t="shared" si="57"/>
        <v>0</v>
      </c>
      <c r="O153" s="44">
        <f t="shared" si="57"/>
        <v>18954.942159999999</v>
      </c>
      <c r="P153" s="44">
        <f t="shared" si="57"/>
        <v>0</v>
      </c>
      <c r="Q153" s="44">
        <f t="shared" si="57"/>
        <v>0</v>
      </c>
      <c r="R153" s="44">
        <f t="shared" si="57"/>
        <v>0</v>
      </c>
      <c r="S153" s="44">
        <f t="shared" si="57"/>
        <v>0</v>
      </c>
      <c r="T153" s="44">
        <f t="shared" si="57"/>
        <v>0</v>
      </c>
      <c r="U153" s="44">
        <f t="shared" si="57"/>
        <v>0</v>
      </c>
      <c r="V153" s="44">
        <f t="shared" si="57"/>
        <v>0</v>
      </c>
      <c r="W153" s="44">
        <f t="shared" si="57"/>
        <v>0</v>
      </c>
      <c r="X153" s="44">
        <f t="shared" si="57"/>
        <v>0</v>
      </c>
      <c r="Y153" s="44">
        <f t="shared" si="57"/>
        <v>0</v>
      </c>
      <c r="Z153" s="44">
        <f t="shared" si="57"/>
        <v>0</v>
      </c>
      <c r="AA153" s="44">
        <f t="shared" si="57"/>
        <v>0</v>
      </c>
      <c r="AB153" s="44">
        <f t="shared" si="57"/>
        <v>0</v>
      </c>
      <c r="AC153" s="44">
        <f t="shared" si="57"/>
        <v>273583.08318000002</v>
      </c>
      <c r="AD153" s="44">
        <f t="shared" si="57"/>
        <v>0</v>
      </c>
      <c r="AE153" s="44">
        <f t="shared" si="55"/>
        <v>527192.73482333333</v>
      </c>
    </row>
    <row r="154" spans="2:31" ht="9.9499999999999993" customHeight="1">
      <c r="B154" s="11" t="s">
        <v>128</v>
      </c>
      <c r="C154" s="44">
        <f t="shared" si="57"/>
        <v>0</v>
      </c>
      <c r="D154" s="44">
        <f t="shared" si="57"/>
        <v>103.89353333333334</v>
      </c>
      <c r="E154" s="44">
        <f t="shared" si="57"/>
        <v>0</v>
      </c>
      <c r="F154" s="44">
        <f t="shared" si="57"/>
        <v>0</v>
      </c>
      <c r="G154" s="44">
        <f t="shared" si="57"/>
        <v>1380.4095066666669</v>
      </c>
      <c r="H154" s="44">
        <f t="shared" si="57"/>
        <v>301.51407</v>
      </c>
      <c r="I154" s="44">
        <f t="shared" si="57"/>
        <v>4491.7339500000007</v>
      </c>
      <c r="J154" s="44">
        <f t="shared" si="57"/>
        <v>11876.916003333332</v>
      </c>
      <c r="K154" s="44">
        <f t="shared" si="57"/>
        <v>0</v>
      </c>
      <c r="L154" s="44">
        <f t="shared" si="57"/>
        <v>0</v>
      </c>
      <c r="M154" s="44">
        <f t="shared" si="57"/>
        <v>1319.8622800000001</v>
      </c>
      <c r="N154" s="44">
        <f t="shared" si="57"/>
        <v>0</v>
      </c>
      <c r="O154" s="44">
        <f t="shared" si="57"/>
        <v>0</v>
      </c>
      <c r="P154" s="44">
        <f t="shared" si="57"/>
        <v>0</v>
      </c>
      <c r="Q154" s="44">
        <f t="shared" si="57"/>
        <v>26916.130999999998</v>
      </c>
      <c r="R154" s="44">
        <f t="shared" si="57"/>
        <v>0</v>
      </c>
      <c r="S154" s="44">
        <f t="shared" si="57"/>
        <v>0</v>
      </c>
      <c r="T154" s="44">
        <f t="shared" si="57"/>
        <v>0</v>
      </c>
      <c r="U154" s="44">
        <f t="shared" si="57"/>
        <v>0</v>
      </c>
      <c r="V154" s="44">
        <f t="shared" si="57"/>
        <v>0</v>
      </c>
      <c r="W154" s="44">
        <f t="shared" si="57"/>
        <v>0</v>
      </c>
      <c r="X154" s="44">
        <f t="shared" si="57"/>
        <v>0</v>
      </c>
      <c r="Y154" s="44">
        <f t="shared" si="57"/>
        <v>0</v>
      </c>
      <c r="Z154" s="44">
        <f t="shared" si="57"/>
        <v>0</v>
      </c>
      <c r="AA154" s="44">
        <f t="shared" si="57"/>
        <v>0</v>
      </c>
      <c r="AB154" s="44">
        <f t="shared" si="57"/>
        <v>0</v>
      </c>
      <c r="AC154" s="44">
        <f t="shared" si="57"/>
        <v>35193.008289999998</v>
      </c>
      <c r="AD154" s="44">
        <f t="shared" si="57"/>
        <v>0</v>
      </c>
      <c r="AE154" s="44">
        <f t="shared" si="55"/>
        <v>81583.468633333337</v>
      </c>
    </row>
    <row r="155" spans="2:31" ht="9.9499999999999993" customHeight="1">
      <c r="B155" s="11" t="s">
        <v>129</v>
      </c>
      <c r="C155" s="44">
        <f t="shared" si="57"/>
        <v>0</v>
      </c>
      <c r="D155" s="44">
        <f t="shared" si="57"/>
        <v>228.84656666666669</v>
      </c>
      <c r="E155" s="44">
        <f t="shared" si="57"/>
        <v>0</v>
      </c>
      <c r="F155" s="44">
        <f t="shared" ref="F155:AD155" si="58">F105*44/12</f>
        <v>0</v>
      </c>
      <c r="G155" s="44">
        <f t="shared" si="58"/>
        <v>11967.147573333334</v>
      </c>
      <c r="H155" s="44">
        <f t="shared" si="58"/>
        <v>1250.8953600000002</v>
      </c>
      <c r="I155" s="44">
        <f t="shared" si="58"/>
        <v>29150.874720000003</v>
      </c>
      <c r="J155" s="44">
        <f t="shared" si="58"/>
        <v>0</v>
      </c>
      <c r="K155" s="44">
        <f t="shared" si="58"/>
        <v>0</v>
      </c>
      <c r="L155" s="44">
        <f t="shared" si="58"/>
        <v>0</v>
      </c>
      <c r="M155" s="44">
        <f t="shared" si="58"/>
        <v>21713.087439999999</v>
      </c>
      <c r="N155" s="44">
        <f t="shared" si="58"/>
        <v>0</v>
      </c>
      <c r="O155" s="44">
        <f t="shared" si="58"/>
        <v>0</v>
      </c>
      <c r="P155" s="44">
        <f t="shared" si="58"/>
        <v>0</v>
      </c>
      <c r="Q155" s="44">
        <f t="shared" si="58"/>
        <v>0</v>
      </c>
      <c r="R155" s="44">
        <f t="shared" si="58"/>
        <v>0</v>
      </c>
      <c r="S155" s="44">
        <f t="shared" si="58"/>
        <v>0</v>
      </c>
      <c r="T155" s="44">
        <f t="shared" si="58"/>
        <v>0</v>
      </c>
      <c r="U155" s="44">
        <f t="shared" si="58"/>
        <v>0</v>
      </c>
      <c r="V155" s="44">
        <f t="shared" si="58"/>
        <v>0</v>
      </c>
      <c r="W155" s="44">
        <f t="shared" si="58"/>
        <v>0</v>
      </c>
      <c r="X155" s="44">
        <f t="shared" si="58"/>
        <v>0</v>
      </c>
      <c r="Y155" s="44">
        <f t="shared" si="58"/>
        <v>0</v>
      </c>
      <c r="Z155" s="44">
        <f t="shared" si="58"/>
        <v>0</v>
      </c>
      <c r="AA155" s="44">
        <f t="shared" si="58"/>
        <v>0</v>
      </c>
      <c r="AB155" s="44">
        <f t="shared" si="58"/>
        <v>0</v>
      </c>
      <c r="AC155" s="44">
        <f t="shared" si="58"/>
        <v>108799.51170000002</v>
      </c>
      <c r="AD155" s="44">
        <f t="shared" si="58"/>
        <v>0</v>
      </c>
      <c r="AE155" s="44">
        <f t="shared" si="55"/>
        <v>173110.36336000002</v>
      </c>
    </row>
    <row r="156" spans="2:31" ht="9.9499999999999993" customHeight="1">
      <c r="B156" s="11" t="s">
        <v>130</v>
      </c>
      <c r="C156" s="44">
        <f t="shared" ref="C156:AD161" si="59">C106*44/12</f>
        <v>0</v>
      </c>
      <c r="D156" s="44">
        <f t="shared" si="59"/>
        <v>2.2463466666666663</v>
      </c>
      <c r="E156" s="44">
        <f t="shared" si="59"/>
        <v>0</v>
      </c>
      <c r="F156" s="44">
        <f t="shared" si="59"/>
        <v>0</v>
      </c>
      <c r="G156" s="44">
        <f t="shared" si="59"/>
        <v>2831.8423466666668</v>
      </c>
      <c r="H156" s="44">
        <f t="shared" si="59"/>
        <v>224.77026000000001</v>
      </c>
      <c r="I156" s="44">
        <f t="shared" si="59"/>
        <v>6779.2259700000004</v>
      </c>
      <c r="J156" s="44">
        <f t="shared" si="59"/>
        <v>0</v>
      </c>
      <c r="K156" s="44">
        <f t="shared" si="59"/>
        <v>23.3948</v>
      </c>
      <c r="L156" s="44">
        <f t="shared" si="59"/>
        <v>0</v>
      </c>
      <c r="M156" s="44">
        <f t="shared" si="59"/>
        <v>1202.6079999999999</v>
      </c>
      <c r="N156" s="44">
        <f t="shared" si="59"/>
        <v>0</v>
      </c>
      <c r="O156" s="44">
        <f t="shared" si="59"/>
        <v>0</v>
      </c>
      <c r="P156" s="44">
        <f t="shared" si="59"/>
        <v>0</v>
      </c>
      <c r="Q156" s="44">
        <f t="shared" si="59"/>
        <v>0</v>
      </c>
      <c r="R156" s="44">
        <f t="shared" si="59"/>
        <v>0</v>
      </c>
      <c r="S156" s="44">
        <f t="shared" si="59"/>
        <v>0</v>
      </c>
      <c r="T156" s="44">
        <f t="shared" si="59"/>
        <v>0</v>
      </c>
      <c r="U156" s="44">
        <f t="shared" si="59"/>
        <v>0</v>
      </c>
      <c r="V156" s="44">
        <f t="shared" si="59"/>
        <v>0</v>
      </c>
      <c r="W156" s="44">
        <f t="shared" si="59"/>
        <v>0</v>
      </c>
      <c r="X156" s="44">
        <f t="shared" si="59"/>
        <v>0</v>
      </c>
      <c r="Y156" s="44">
        <f t="shared" si="59"/>
        <v>0</v>
      </c>
      <c r="Z156" s="44">
        <f t="shared" si="59"/>
        <v>0</v>
      </c>
      <c r="AA156" s="44">
        <f t="shared" si="59"/>
        <v>0</v>
      </c>
      <c r="AB156" s="44">
        <f t="shared" si="59"/>
        <v>0</v>
      </c>
      <c r="AC156" s="44">
        <f t="shared" si="59"/>
        <v>28882.84058</v>
      </c>
      <c r="AD156" s="44">
        <f t="shared" si="59"/>
        <v>0</v>
      </c>
      <c r="AE156" s="44">
        <f t="shared" si="55"/>
        <v>39946.928303333334</v>
      </c>
    </row>
    <row r="157" spans="2:31" ht="9.9499999999999993" customHeight="1">
      <c r="B157" s="11" t="s">
        <v>131</v>
      </c>
      <c r="C157" s="44">
        <f t="shared" si="59"/>
        <v>0</v>
      </c>
      <c r="D157" s="44">
        <f t="shared" si="59"/>
        <v>226.31942666666669</v>
      </c>
      <c r="E157" s="44">
        <f t="shared" si="59"/>
        <v>0</v>
      </c>
      <c r="F157" s="44">
        <f t="shared" si="59"/>
        <v>0</v>
      </c>
      <c r="G157" s="44">
        <f t="shared" si="59"/>
        <v>10103.495306666666</v>
      </c>
      <c r="H157" s="44">
        <f t="shared" si="59"/>
        <v>1753.3230000000001</v>
      </c>
      <c r="I157" s="44">
        <f t="shared" si="59"/>
        <v>82842.251579999996</v>
      </c>
      <c r="J157" s="44">
        <f t="shared" si="59"/>
        <v>345.51135666666664</v>
      </c>
      <c r="K157" s="44">
        <f t="shared" si="59"/>
        <v>0</v>
      </c>
      <c r="L157" s="44">
        <f t="shared" si="59"/>
        <v>0</v>
      </c>
      <c r="M157" s="44">
        <f t="shared" si="59"/>
        <v>1337.9014</v>
      </c>
      <c r="N157" s="44">
        <f t="shared" si="59"/>
        <v>0</v>
      </c>
      <c r="O157" s="44">
        <f t="shared" si="59"/>
        <v>0</v>
      </c>
      <c r="P157" s="44">
        <f t="shared" si="59"/>
        <v>0</v>
      </c>
      <c r="Q157" s="44">
        <f t="shared" si="59"/>
        <v>0</v>
      </c>
      <c r="R157" s="44">
        <f t="shared" si="59"/>
        <v>0</v>
      </c>
      <c r="S157" s="44">
        <f t="shared" si="59"/>
        <v>0</v>
      </c>
      <c r="T157" s="44">
        <f t="shared" si="59"/>
        <v>0</v>
      </c>
      <c r="U157" s="44">
        <f t="shared" si="59"/>
        <v>0</v>
      </c>
      <c r="V157" s="44">
        <f t="shared" si="59"/>
        <v>0</v>
      </c>
      <c r="W157" s="44">
        <f t="shared" si="59"/>
        <v>0</v>
      </c>
      <c r="X157" s="44">
        <f t="shared" si="59"/>
        <v>64.228999999999999</v>
      </c>
      <c r="Y157" s="44">
        <f t="shared" si="59"/>
        <v>0</v>
      </c>
      <c r="Z157" s="44">
        <f t="shared" si="59"/>
        <v>0</v>
      </c>
      <c r="AA157" s="44">
        <f t="shared" si="59"/>
        <v>0</v>
      </c>
      <c r="AB157" s="44">
        <f t="shared" si="59"/>
        <v>0</v>
      </c>
      <c r="AC157" s="44">
        <f t="shared" si="59"/>
        <v>244285.65424999999</v>
      </c>
      <c r="AD157" s="44">
        <f t="shared" si="59"/>
        <v>0</v>
      </c>
      <c r="AE157" s="44">
        <f t="shared" si="55"/>
        <v>340958.68531999999</v>
      </c>
    </row>
    <row r="158" spans="2:31" ht="9.9499999999999993" customHeight="1">
      <c r="B158" s="11" t="s">
        <v>132</v>
      </c>
      <c r="C158" s="44">
        <f t="shared" si="59"/>
        <v>0</v>
      </c>
      <c r="D158" s="44">
        <f t="shared" si="59"/>
        <v>134.50000666666668</v>
      </c>
      <c r="E158" s="44">
        <f t="shared" si="59"/>
        <v>0</v>
      </c>
      <c r="F158" s="44">
        <f t="shared" si="59"/>
        <v>0</v>
      </c>
      <c r="G158" s="44">
        <f t="shared" si="59"/>
        <v>1289.4996400000002</v>
      </c>
      <c r="H158" s="44">
        <f t="shared" si="59"/>
        <v>465.34916999999996</v>
      </c>
      <c r="I158" s="44">
        <f t="shared" si="59"/>
        <v>11815.711380000001</v>
      </c>
      <c r="J158" s="44">
        <f t="shared" si="59"/>
        <v>0</v>
      </c>
      <c r="K158" s="44">
        <f t="shared" si="59"/>
        <v>0</v>
      </c>
      <c r="L158" s="44">
        <f t="shared" si="59"/>
        <v>0</v>
      </c>
      <c r="M158" s="44">
        <f t="shared" si="59"/>
        <v>1800.9054800000001</v>
      </c>
      <c r="N158" s="44">
        <f t="shared" si="59"/>
        <v>0</v>
      </c>
      <c r="O158" s="44">
        <f t="shared" si="59"/>
        <v>0</v>
      </c>
      <c r="P158" s="44">
        <f t="shared" si="59"/>
        <v>0</v>
      </c>
      <c r="Q158" s="44">
        <f t="shared" si="59"/>
        <v>0</v>
      </c>
      <c r="R158" s="44">
        <f t="shared" si="59"/>
        <v>0</v>
      </c>
      <c r="S158" s="44">
        <f t="shared" si="59"/>
        <v>0</v>
      </c>
      <c r="T158" s="44">
        <f t="shared" si="59"/>
        <v>0</v>
      </c>
      <c r="U158" s="44">
        <f t="shared" si="59"/>
        <v>0</v>
      </c>
      <c r="V158" s="44">
        <f t="shared" si="59"/>
        <v>0</v>
      </c>
      <c r="W158" s="44">
        <f t="shared" si="59"/>
        <v>0</v>
      </c>
      <c r="X158" s="44">
        <f t="shared" si="59"/>
        <v>0</v>
      </c>
      <c r="Y158" s="44">
        <f t="shared" si="59"/>
        <v>0</v>
      </c>
      <c r="Z158" s="44">
        <f t="shared" si="59"/>
        <v>0</v>
      </c>
      <c r="AA158" s="44">
        <f t="shared" si="59"/>
        <v>0</v>
      </c>
      <c r="AB158" s="44">
        <f t="shared" si="59"/>
        <v>0</v>
      </c>
      <c r="AC158" s="44">
        <f t="shared" si="59"/>
        <v>26365.158599999999</v>
      </c>
      <c r="AD158" s="44">
        <f t="shared" si="59"/>
        <v>0</v>
      </c>
      <c r="AE158" s="44">
        <f t="shared" si="55"/>
        <v>41871.124276666669</v>
      </c>
    </row>
    <row r="159" spans="2:31" ht="9.9499999999999993" customHeight="1">
      <c r="B159" s="11" t="s">
        <v>133</v>
      </c>
      <c r="C159" s="44">
        <f t="shared" si="59"/>
        <v>0</v>
      </c>
      <c r="D159" s="44">
        <f t="shared" si="59"/>
        <v>11.793320000000001</v>
      </c>
      <c r="E159" s="44">
        <f t="shared" si="59"/>
        <v>0</v>
      </c>
      <c r="F159" s="44">
        <f t="shared" si="59"/>
        <v>0</v>
      </c>
      <c r="G159" s="44">
        <f t="shared" si="59"/>
        <v>1736.9466400000001</v>
      </c>
      <c r="H159" s="44">
        <f t="shared" si="59"/>
        <v>71.282640000000001</v>
      </c>
      <c r="I159" s="44">
        <f t="shared" si="59"/>
        <v>1985.5291500000003</v>
      </c>
      <c r="J159" s="44">
        <f t="shared" si="59"/>
        <v>0</v>
      </c>
      <c r="K159" s="44">
        <f t="shared" si="59"/>
        <v>0</v>
      </c>
      <c r="L159" s="44">
        <f t="shared" si="59"/>
        <v>0</v>
      </c>
      <c r="M159" s="44">
        <f t="shared" si="59"/>
        <v>162.35208000000003</v>
      </c>
      <c r="N159" s="44">
        <f t="shared" si="59"/>
        <v>0</v>
      </c>
      <c r="O159" s="44">
        <f t="shared" si="59"/>
        <v>0</v>
      </c>
      <c r="P159" s="44">
        <f t="shared" si="59"/>
        <v>0</v>
      </c>
      <c r="Q159" s="44">
        <f t="shared" si="59"/>
        <v>0</v>
      </c>
      <c r="R159" s="44">
        <f t="shared" si="59"/>
        <v>0</v>
      </c>
      <c r="S159" s="44">
        <f t="shared" si="59"/>
        <v>0</v>
      </c>
      <c r="T159" s="44">
        <f t="shared" si="59"/>
        <v>0</v>
      </c>
      <c r="U159" s="44">
        <f t="shared" si="59"/>
        <v>0</v>
      </c>
      <c r="V159" s="44">
        <f t="shared" si="59"/>
        <v>0</v>
      </c>
      <c r="W159" s="44">
        <f t="shared" si="59"/>
        <v>0</v>
      </c>
      <c r="X159" s="44">
        <f t="shared" si="59"/>
        <v>0</v>
      </c>
      <c r="Y159" s="44">
        <f t="shared" si="59"/>
        <v>0</v>
      </c>
      <c r="Z159" s="44">
        <f t="shared" si="59"/>
        <v>0</v>
      </c>
      <c r="AA159" s="44">
        <f t="shared" si="59"/>
        <v>0</v>
      </c>
      <c r="AB159" s="44">
        <f t="shared" si="59"/>
        <v>0</v>
      </c>
      <c r="AC159" s="44">
        <f t="shared" si="59"/>
        <v>12476.22717</v>
      </c>
      <c r="AD159" s="44">
        <f t="shared" si="59"/>
        <v>0</v>
      </c>
      <c r="AE159" s="44">
        <f t="shared" si="55"/>
        <v>16444.131000000001</v>
      </c>
    </row>
    <row r="160" spans="2:31" ht="9.9499999999999993" customHeight="1">
      <c r="B160" s="11" t="s">
        <v>134</v>
      </c>
      <c r="C160" s="44">
        <f t="shared" si="59"/>
        <v>0</v>
      </c>
      <c r="D160" s="44">
        <f t="shared" si="59"/>
        <v>0</v>
      </c>
      <c r="E160" s="44">
        <f t="shared" si="59"/>
        <v>0</v>
      </c>
      <c r="F160" s="44">
        <f t="shared" si="59"/>
        <v>0</v>
      </c>
      <c r="G160" s="44">
        <f t="shared" si="59"/>
        <v>0</v>
      </c>
      <c r="H160" s="44">
        <f t="shared" si="59"/>
        <v>0</v>
      </c>
      <c r="I160" s="44">
        <f t="shared" si="59"/>
        <v>0</v>
      </c>
      <c r="J160" s="44">
        <f t="shared" si="59"/>
        <v>0</v>
      </c>
      <c r="K160" s="44">
        <f t="shared" si="59"/>
        <v>0</v>
      </c>
      <c r="L160" s="44">
        <f t="shared" si="59"/>
        <v>0</v>
      </c>
      <c r="M160" s="44">
        <f t="shared" si="59"/>
        <v>0</v>
      </c>
      <c r="N160" s="44">
        <f t="shared" si="59"/>
        <v>0</v>
      </c>
      <c r="O160" s="44">
        <f t="shared" si="59"/>
        <v>0</v>
      </c>
      <c r="P160" s="44">
        <f t="shared" si="59"/>
        <v>0</v>
      </c>
      <c r="Q160" s="44">
        <f t="shared" si="59"/>
        <v>0</v>
      </c>
      <c r="R160" s="44">
        <f t="shared" si="59"/>
        <v>0</v>
      </c>
      <c r="S160" s="44">
        <f t="shared" si="59"/>
        <v>0</v>
      </c>
      <c r="T160" s="44">
        <f t="shared" si="59"/>
        <v>0</v>
      </c>
      <c r="U160" s="44">
        <f t="shared" si="59"/>
        <v>0</v>
      </c>
      <c r="V160" s="44">
        <f t="shared" si="59"/>
        <v>0</v>
      </c>
      <c r="W160" s="44">
        <f t="shared" si="59"/>
        <v>0</v>
      </c>
      <c r="X160" s="44">
        <f t="shared" si="59"/>
        <v>0</v>
      </c>
      <c r="Y160" s="44">
        <f t="shared" si="59"/>
        <v>0</v>
      </c>
      <c r="Z160" s="44">
        <f t="shared" si="59"/>
        <v>0</v>
      </c>
      <c r="AA160" s="44">
        <f t="shared" si="59"/>
        <v>0</v>
      </c>
      <c r="AB160" s="44">
        <f t="shared" si="59"/>
        <v>0</v>
      </c>
      <c r="AC160" s="44">
        <f t="shared" si="59"/>
        <v>0</v>
      </c>
      <c r="AD160" s="44">
        <f t="shared" si="59"/>
        <v>0</v>
      </c>
      <c r="AE160" s="44">
        <f t="shared" si="55"/>
        <v>0</v>
      </c>
    </row>
    <row r="161" spans="2:31" ht="9.9499999999999993" customHeight="1">
      <c r="B161" s="60" t="s">
        <v>135</v>
      </c>
      <c r="C161" s="61">
        <f t="shared" si="59"/>
        <v>0</v>
      </c>
      <c r="D161" s="61">
        <f t="shared" si="59"/>
        <v>7.0198333333333336</v>
      </c>
      <c r="E161" s="61">
        <f t="shared" si="59"/>
        <v>0</v>
      </c>
      <c r="F161" s="61">
        <f t="shared" si="59"/>
        <v>0</v>
      </c>
      <c r="G161" s="61">
        <f t="shared" si="59"/>
        <v>700.2900666666668</v>
      </c>
      <c r="H161" s="61">
        <f t="shared" si="59"/>
        <v>489.20586000000003</v>
      </c>
      <c r="I161" s="61">
        <f t="shared" si="59"/>
        <v>1270.5065999999999</v>
      </c>
      <c r="J161" s="61">
        <f t="shared" si="59"/>
        <v>0</v>
      </c>
      <c r="K161" s="61">
        <f t="shared" si="59"/>
        <v>0</v>
      </c>
      <c r="L161" s="61">
        <f t="shared" si="59"/>
        <v>0</v>
      </c>
      <c r="M161" s="61">
        <f t="shared" si="59"/>
        <v>414.89975999999996</v>
      </c>
      <c r="N161" s="61">
        <f t="shared" si="59"/>
        <v>0</v>
      </c>
      <c r="O161" s="61">
        <f t="shared" si="59"/>
        <v>0</v>
      </c>
      <c r="P161" s="61">
        <f t="shared" si="59"/>
        <v>0</v>
      </c>
      <c r="Q161" s="61">
        <f t="shared" si="59"/>
        <v>0</v>
      </c>
      <c r="R161" s="61">
        <f t="shared" si="59"/>
        <v>0</v>
      </c>
      <c r="S161" s="61">
        <f t="shared" si="59"/>
        <v>0</v>
      </c>
      <c r="T161" s="61">
        <f t="shared" si="59"/>
        <v>0</v>
      </c>
      <c r="U161" s="61">
        <f t="shared" si="59"/>
        <v>0</v>
      </c>
      <c r="V161" s="61">
        <f t="shared" si="59"/>
        <v>0</v>
      </c>
      <c r="W161" s="61">
        <f t="shared" si="59"/>
        <v>0</v>
      </c>
      <c r="X161" s="61">
        <f t="shared" si="59"/>
        <v>0</v>
      </c>
      <c r="Y161" s="61">
        <f t="shared" si="59"/>
        <v>0</v>
      </c>
      <c r="Z161" s="61">
        <f t="shared" si="59"/>
        <v>0</v>
      </c>
      <c r="AA161" s="61">
        <f t="shared" si="59"/>
        <v>0</v>
      </c>
      <c r="AB161" s="61">
        <f t="shared" si="59"/>
        <v>0</v>
      </c>
      <c r="AC161" s="61">
        <f t="shared" si="59"/>
        <v>5942.1374100000003</v>
      </c>
      <c r="AD161" s="61">
        <f t="shared" si="59"/>
        <v>0</v>
      </c>
      <c r="AE161" s="61">
        <f t="shared" si="55"/>
        <v>8824.0595300000004</v>
      </c>
    </row>
    <row r="162" spans="2:31" ht="9.9499999999999993" customHeight="1">
      <c r="B162" s="56" t="s">
        <v>136</v>
      </c>
      <c r="C162" s="57">
        <f>SUM(C139:C161)</f>
        <v>0</v>
      </c>
      <c r="D162" s="57">
        <f t="shared" ref="D162:AD162" si="60">SUM(D139:D161)</f>
        <v>2551.8498133333337</v>
      </c>
      <c r="E162" s="57">
        <f t="shared" si="60"/>
        <v>0</v>
      </c>
      <c r="F162" s="57">
        <f t="shared" si="60"/>
        <v>0</v>
      </c>
      <c r="G162" s="57">
        <f t="shared" si="60"/>
        <v>99680.964240000001</v>
      </c>
      <c r="H162" s="57">
        <f t="shared" si="60"/>
        <v>19716.260849999999</v>
      </c>
      <c r="I162" s="57">
        <f t="shared" si="60"/>
        <v>544947.54732000013</v>
      </c>
      <c r="J162" s="57">
        <f t="shared" si="60"/>
        <v>30183.706886666667</v>
      </c>
      <c r="K162" s="57">
        <f t="shared" si="60"/>
        <v>680990.83506666671</v>
      </c>
      <c r="L162" s="57">
        <f t="shared" si="60"/>
        <v>0</v>
      </c>
      <c r="M162" s="57">
        <f t="shared" si="60"/>
        <v>60644.514919999994</v>
      </c>
      <c r="N162" s="57">
        <f t="shared" si="60"/>
        <v>185212.16178666669</v>
      </c>
      <c r="O162" s="57">
        <f t="shared" si="60"/>
        <v>46026.260280000002</v>
      </c>
      <c r="P162" s="57">
        <f t="shared" si="60"/>
        <v>453279.53014666663</v>
      </c>
      <c r="Q162" s="57">
        <f t="shared" si="60"/>
        <v>108583.211</v>
      </c>
      <c r="R162" s="57">
        <f t="shared" si="60"/>
        <v>0</v>
      </c>
      <c r="S162" s="57">
        <f t="shared" si="60"/>
        <v>0</v>
      </c>
      <c r="T162" s="57">
        <f t="shared" si="60"/>
        <v>0</v>
      </c>
      <c r="U162" s="57">
        <f t="shared" si="60"/>
        <v>0</v>
      </c>
      <c r="V162" s="57">
        <f t="shared" si="60"/>
        <v>0</v>
      </c>
      <c r="W162" s="57">
        <f t="shared" si="60"/>
        <v>0</v>
      </c>
      <c r="X162" s="57">
        <f t="shared" si="60"/>
        <v>8229.8758666666654</v>
      </c>
      <c r="Y162" s="57">
        <f t="shared" si="60"/>
        <v>1156058.0402800001</v>
      </c>
      <c r="Z162" s="57">
        <f t="shared" si="60"/>
        <v>0</v>
      </c>
      <c r="AA162" s="57">
        <f t="shared" si="60"/>
        <v>0</v>
      </c>
      <c r="AB162" s="57">
        <f t="shared" si="60"/>
        <v>0</v>
      </c>
      <c r="AC162" s="57">
        <f t="shared" si="60"/>
        <v>1393115.73643</v>
      </c>
      <c r="AD162" s="57">
        <f t="shared" si="60"/>
        <v>0</v>
      </c>
      <c r="AE162" s="57">
        <f t="shared" si="55"/>
        <v>4789220.4948866665</v>
      </c>
    </row>
    <row r="163" spans="2:31" ht="9.9499999999999993" customHeight="1">
      <c r="B163" s="56" t="s">
        <v>137</v>
      </c>
      <c r="C163" s="57">
        <f t="shared" ref="C163:G163" si="61">C162+C138+C137+C136</f>
        <v>0</v>
      </c>
      <c r="D163" s="57">
        <f t="shared" si="61"/>
        <v>5763.0023733333337</v>
      </c>
      <c r="E163" s="57">
        <f t="shared" si="61"/>
        <v>0</v>
      </c>
      <c r="F163" s="57">
        <f t="shared" si="61"/>
        <v>0</v>
      </c>
      <c r="G163" s="57">
        <f t="shared" si="61"/>
        <v>128935.75933333334</v>
      </c>
      <c r="H163" s="57">
        <f>H162+H138+H137+H136</f>
        <v>47712.230280000003</v>
      </c>
      <c r="I163" s="57">
        <f t="shared" ref="I163:AD163" si="62">I162+I138+I137+I136</f>
        <v>583226.63487000018</v>
      </c>
      <c r="J163" s="57">
        <f t="shared" si="62"/>
        <v>30183.706886666667</v>
      </c>
      <c r="K163" s="57">
        <f t="shared" si="62"/>
        <v>682014.80746666668</v>
      </c>
      <c r="L163" s="57">
        <f t="shared" si="62"/>
        <v>0</v>
      </c>
      <c r="M163" s="57">
        <f t="shared" si="62"/>
        <v>64466.052383333328</v>
      </c>
      <c r="N163" s="57">
        <f t="shared" si="62"/>
        <v>185212.16178666669</v>
      </c>
      <c r="O163" s="57">
        <f t="shared" si="62"/>
        <v>46026.260280000002</v>
      </c>
      <c r="P163" s="57">
        <f t="shared" si="62"/>
        <v>453279.53014666663</v>
      </c>
      <c r="Q163" s="57">
        <f t="shared" si="62"/>
        <v>108583.211</v>
      </c>
      <c r="R163" s="57">
        <f t="shared" si="62"/>
        <v>0</v>
      </c>
      <c r="S163" s="57">
        <f t="shared" si="62"/>
        <v>0</v>
      </c>
      <c r="T163" s="57">
        <f t="shared" si="62"/>
        <v>0</v>
      </c>
      <c r="U163" s="57">
        <f t="shared" si="62"/>
        <v>0</v>
      </c>
      <c r="V163" s="57">
        <f t="shared" si="62"/>
        <v>0</v>
      </c>
      <c r="W163" s="57">
        <f t="shared" si="62"/>
        <v>0</v>
      </c>
      <c r="X163" s="57">
        <f t="shared" si="62"/>
        <v>8229.8758666666654</v>
      </c>
      <c r="Y163" s="57">
        <f t="shared" si="62"/>
        <v>1156058.0402800001</v>
      </c>
      <c r="Z163" s="57">
        <f t="shared" si="62"/>
        <v>0</v>
      </c>
      <c r="AA163" s="57">
        <f t="shared" si="62"/>
        <v>0</v>
      </c>
      <c r="AB163" s="57">
        <f t="shared" si="62"/>
        <v>0</v>
      </c>
      <c r="AC163" s="57">
        <f t="shared" si="62"/>
        <v>1405469.13903</v>
      </c>
      <c r="AD163" s="57">
        <f t="shared" si="62"/>
        <v>0</v>
      </c>
      <c r="AE163" s="57">
        <f t="shared" si="55"/>
        <v>4905160.4119833335</v>
      </c>
    </row>
    <row r="164" spans="2:31" ht="9.9499999999999993" customHeight="1">
      <c r="B164" s="58" t="s">
        <v>138</v>
      </c>
      <c r="C164" s="59">
        <f t="shared" ref="C164:AD165" si="63">C114*44/12</f>
        <v>0</v>
      </c>
      <c r="D164" s="59">
        <f t="shared" si="63"/>
        <v>0</v>
      </c>
      <c r="E164" s="59">
        <f t="shared" si="63"/>
        <v>0</v>
      </c>
      <c r="F164" s="59">
        <f t="shared" si="63"/>
        <v>0</v>
      </c>
      <c r="G164" s="59">
        <f t="shared" si="63"/>
        <v>1197806.5280133334</v>
      </c>
      <c r="H164" s="59">
        <f t="shared" si="63"/>
        <v>0</v>
      </c>
      <c r="I164" s="59">
        <f t="shared" si="63"/>
        <v>0</v>
      </c>
      <c r="J164" s="59">
        <f t="shared" si="63"/>
        <v>0</v>
      </c>
      <c r="K164" s="59">
        <f t="shared" si="63"/>
        <v>0</v>
      </c>
      <c r="L164" s="59">
        <f t="shared" si="63"/>
        <v>0</v>
      </c>
      <c r="M164" s="59">
        <f t="shared" si="63"/>
        <v>266473.37955333333</v>
      </c>
      <c r="N164" s="59">
        <f t="shared" si="63"/>
        <v>0</v>
      </c>
      <c r="O164" s="59">
        <f t="shared" si="63"/>
        <v>0</v>
      </c>
      <c r="P164" s="59">
        <f t="shared" si="63"/>
        <v>0</v>
      </c>
      <c r="Q164" s="59">
        <f t="shared" si="63"/>
        <v>0</v>
      </c>
      <c r="R164" s="59">
        <f t="shared" si="63"/>
        <v>0</v>
      </c>
      <c r="S164" s="59">
        <f t="shared" si="63"/>
        <v>0</v>
      </c>
      <c r="T164" s="59">
        <f t="shared" si="63"/>
        <v>0</v>
      </c>
      <c r="U164" s="59">
        <f t="shared" si="63"/>
        <v>0</v>
      </c>
      <c r="V164" s="59">
        <f t="shared" si="63"/>
        <v>0</v>
      </c>
      <c r="W164" s="59">
        <f t="shared" si="63"/>
        <v>0</v>
      </c>
      <c r="X164" s="59">
        <f t="shared" si="63"/>
        <v>242089.37763999999</v>
      </c>
      <c r="Y164" s="59">
        <f t="shared" si="63"/>
        <v>0</v>
      </c>
      <c r="Z164" s="59">
        <f t="shared" si="63"/>
        <v>0</v>
      </c>
      <c r="AA164" s="59">
        <f t="shared" si="63"/>
        <v>0</v>
      </c>
      <c r="AB164" s="59">
        <f t="shared" si="63"/>
        <v>0</v>
      </c>
      <c r="AC164" s="59">
        <f t="shared" si="63"/>
        <v>1136636.30718</v>
      </c>
      <c r="AD164" s="59">
        <f t="shared" si="63"/>
        <v>0</v>
      </c>
      <c r="AE164" s="59">
        <f t="shared" si="55"/>
        <v>2843005.5923866667</v>
      </c>
    </row>
    <row r="165" spans="2:31" ht="9.9499999999999993" customHeight="1">
      <c r="B165" s="11" t="s">
        <v>139</v>
      </c>
      <c r="C165" s="44">
        <f t="shared" si="63"/>
        <v>0</v>
      </c>
      <c r="D165" s="44">
        <f t="shared" si="63"/>
        <v>0</v>
      </c>
      <c r="E165" s="44">
        <f t="shared" si="63"/>
        <v>0</v>
      </c>
      <c r="F165" s="44">
        <f t="shared" si="63"/>
        <v>0</v>
      </c>
      <c r="G165" s="44">
        <f t="shared" si="63"/>
        <v>63018.435480000015</v>
      </c>
      <c r="H165" s="44">
        <f t="shared" si="63"/>
        <v>0</v>
      </c>
      <c r="I165" s="44">
        <f t="shared" si="63"/>
        <v>277664.28623999999</v>
      </c>
      <c r="J165" s="44">
        <f t="shared" si="63"/>
        <v>1952.3899633333331</v>
      </c>
      <c r="K165" s="44">
        <f t="shared" si="63"/>
        <v>0</v>
      </c>
      <c r="L165" s="44">
        <f t="shared" si="63"/>
        <v>0</v>
      </c>
      <c r="M165" s="44">
        <f t="shared" si="63"/>
        <v>9437.4662800000006</v>
      </c>
      <c r="N165" s="44">
        <f t="shared" si="63"/>
        <v>0</v>
      </c>
      <c r="O165" s="44">
        <f t="shared" si="63"/>
        <v>0</v>
      </c>
      <c r="P165" s="44">
        <f t="shared" si="63"/>
        <v>0</v>
      </c>
      <c r="Q165" s="44">
        <f t="shared" si="63"/>
        <v>0</v>
      </c>
      <c r="R165" s="44">
        <f t="shared" si="63"/>
        <v>0</v>
      </c>
      <c r="S165" s="44">
        <f t="shared" si="63"/>
        <v>0</v>
      </c>
      <c r="T165" s="44">
        <f t="shared" si="63"/>
        <v>0</v>
      </c>
      <c r="U165" s="44">
        <f t="shared" si="63"/>
        <v>0</v>
      </c>
      <c r="V165" s="44">
        <f t="shared" si="63"/>
        <v>0</v>
      </c>
      <c r="W165" s="44">
        <f t="shared" si="63"/>
        <v>0</v>
      </c>
      <c r="X165" s="44">
        <f t="shared" si="63"/>
        <v>221784.23567666663</v>
      </c>
      <c r="Y165" s="44">
        <f t="shared" si="63"/>
        <v>0</v>
      </c>
      <c r="Z165" s="44">
        <f t="shared" si="63"/>
        <v>0</v>
      </c>
      <c r="AA165" s="44">
        <f t="shared" si="63"/>
        <v>0</v>
      </c>
      <c r="AB165" s="44">
        <f t="shared" si="63"/>
        <v>0</v>
      </c>
      <c r="AC165" s="44">
        <f t="shared" si="63"/>
        <v>1191607.6185200003</v>
      </c>
      <c r="AD165" s="44">
        <f t="shared" si="63"/>
        <v>0</v>
      </c>
      <c r="AE165" s="44">
        <f t="shared" si="55"/>
        <v>1765464.4321600003</v>
      </c>
    </row>
    <row r="166" spans="2:31" ht="9.9499999999999993" customHeight="1">
      <c r="B166" s="56" t="s">
        <v>140</v>
      </c>
      <c r="C166" s="57">
        <f>SUM(C164:C165)</f>
        <v>0</v>
      </c>
      <c r="D166" s="57">
        <f t="shared" ref="D166:AD166" si="64">SUM(D164:D165)</f>
        <v>0</v>
      </c>
      <c r="E166" s="57">
        <f t="shared" si="64"/>
        <v>0</v>
      </c>
      <c r="F166" s="57">
        <f t="shared" si="64"/>
        <v>0</v>
      </c>
      <c r="G166" s="57">
        <f t="shared" si="64"/>
        <v>1260824.9634933334</v>
      </c>
      <c r="H166" s="57">
        <f t="shared" si="64"/>
        <v>0</v>
      </c>
      <c r="I166" s="57">
        <f t="shared" si="64"/>
        <v>277664.28623999999</v>
      </c>
      <c r="J166" s="57">
        <f t="shared" si="64"/>
        <v>1952.3899633333331</v>
      </c>
      <c r="K166" s="57">
        <f t="shared" si="64"/>
        <v>0</v>
      </c>
      <c r="L166" s="57">
        <f t="shared" si="64"/>
        <v>0</v>
      </c>
      <c r="M166" s="57">
        <f t="shared" si="64"/>
        <v>275910.84583333333</v>
      </c>
      <c r="N166" s="57">
        <f t="shared" si="64"/>
        <v>0</v>
      </c>
      <c r="O166" s="57">
        <f t="shared" si="64"/>
        <v>0</v>
      </c>
      <c r="P166" s="57">
        <f t="shared" si="64"/>
        <v>0</v>
      </c>
      <c r="Q166" s="57">
        <f t="shared" si="64"/>
        <v>0</v>
      </c>
      <c r="R166" s="57">
        <f t="shared" si="64"/>
        <v>0</v>
      </c>
      <c r="S166" s="57">
        <f t="shared" si="64"/>
        <v>0</v>
      </c>
      <c r="T166" s="57">
        <f t="shared" si="64"/>
        <v>0</v>
      </c>
      <c r="U166" s="57">
        <f t="shared" si="64"/>
        <v>0</v>
      </c>
      <c r="V166" s="57">
        <f t="shared" si="64"/>
        <v>0</v>
      </c>
      <c r="W166" s="57">
        <f t="shared" si="64"/>
        <v>0</v>
      </c>
      <c r="X166" s="57">
        <f t="shared" si="64"/>
        <v>463873.61331666663</v>
      </c>
      <c r="Y166" s="57">
        <f t="shared" si="64"/>
        <v>0</v>
      </c>
      <c r="Z166" s="57">
        <f t="shared" si="64"/>
        <v>0</v>
      </c>
      <c r="AA166" s="57">
        <f t="shared" si="64"/>
        <v>0</v>
      </c>
      <c r="AB166" s="57">
        <f t="shared" si="64"/>
        <v>0</v>
      </c>
      <c r="AC166" s="57">
        <f t="shared" si="64"/>
        <v>2328243.9257000005</v>
      </c>
      <c r="AD166" s="57">
        <f t="shared" si="64"/>
        <v>0</v>
      </c>
      <c r="AE166" s="57">
        <f t="shared" si="55"/>
        <v>4608470.0245466679</v>
      </c>
    </row>
    <row r="167" spans="2:31" ht="9.9499999999999993" customHeight="1">
      <c r="B167" s="58" t="s">
        <v>141</v>
      </c>
      <c r="C167" s="59">
        <f t="shared" ref="C167:AD170" si="65">C117*44/12</f>
        <v>0</v>
      </c>
      <c r="D167" s="59">
        <f t="shared" si="65"/>
        <v>2193662.5367066669</v>
      </c>
      <c r="E167" s="59">
        <f t="shared" si="65"/>
        <v>0</v>
      </c>
      <c r="F167" s="59">
        <f t="shared" si="65"/>
        <v>0</v>
      </c>
      <c r="G167" s="59">
        <f t="shared" si="65"/>
        <v>0</v>
      </c>
      <c r="H167" s="59">
        <f t="shared" si="65"/>
        <v>2258067.9006600003</v>
      </c>
      <c r="I167" s="59">
        <f t="shared" si="65"/>
        <v>0</v>
      </c>
      <c r="J167" s="59">
        <f t="shared" si="65"/>
        <v>0</v>
      </c>
      <c r="K167" s="59">
        <f t="shared" si="65"/>
        <v>0</v>
      </c>
      <c r="L167" s="59">
        <f t="shared" si="65"/>
        <v>0</v>
      </c>
      <c r="M167" s="59">
        <f t="shared" si="65"/>
        <v>94427.026356666684</v>
      </c>
      <c r="N167" s="59">
        <f t="shared" si="65"/>
        <v>0</v>
      </c>
      <c r="O167" s="59">
        <f t="shared" si="65"/>
        <v>0</v>
      </c>
      <c r="P167" s="59">
        <f t="shared" si="65"/>
        <v>0</v>
      </c>
      <c r="Q167" s="59">
        <f t="shared" si="65"/>
        <v>0</v>
      </c>
      <c r="R167" s="59">
        <f t="shared" si="65"/>
        <v>0</v>
      </c>
      <c r="S167" s="59">
        <f t="shared" si="65"/>
        <v>0</v>
      </c>
      <c r="T167" s="59">
        <f t="shared" si="65"/>
        <v>0</v>
      </c>
      <c r="U167" s="59">
        <f t="shared" si="65"/>
        <v>0</v>
      </c>
      <c r="V167" s="59">
        <f t="shared" si="65"/>
        <v>0</v>
      </c>
      <c r="W167" s="59">
        <f t="shared" si="65"/>
        <v>0</v>
      </c>
      <c r="X167" s="59">
        <f t="shared" si="65"/>
        <v>0</v>
      </c>
      <c r="Y167" s="59">
        <f t="shared" si="65"/>
        <v>0</v>
      </c>
      <c r="Z167" s="59">
        <f t="shared" si="65"/>
        <v>0</v>
      </c>
      <c r="AA167" s="59">
        <f t="shared" si="65"/>
        <v>0</v>
      </c>
      <c r="AB167" s="59">
        <f t="shared" si="65"/>
        <v>0</v>
      </c>
      <c r="AC167" s="59">
        <f t="shared" si="65"/>
        <v>0</v>
      </c>
      <c r="AD167" s="59">
        <f t="shared" si="65"/>
        <v>0</v>
      </c>
      <c r="AE167" s="59">
        <f t="shared" si="55"/>
        <v>4546157.4637233336</v>
      </c>
    </row>
    <row r="168" spans="2:31" ht="9.9499999999999993" customHeight="1">
      <c r="B168" s="11" t="s">
        <v>142</v>
      </c>
      <c r="C168" s="44">
        <f t="shared" si="65"/>
        <v>0</v>
      </c>
      <c r="D168" s="44">
        <f t="shared" si="65"/>
        <v>0</v>
      </c>
      <c r="E168" s="44">
        <f t="shared" si="65"/>
        <v>0</v>
      </c>
      <c r="F168" s="44">
        <f t="shared" si="65"/>
        <v>0</v>
      </c>
      <c r="G168" s="44">
        <f t="shared" si="65"/>
        <v>0</v>
      </c>
      <c r="H168" s="44">
        <f t="shared" si="65"/>
        <v>10369.037249999999</v>
      </c>
      <c r="I168" s="44">
        <f t="shared" si="65"/>
        <v>0</v>
      </c>
      <c r="J168" s="44">
        <f t="shared" si="65"/>
        <v>0</v>
      </c>
      <c r="K168" s="44">
        <f t="shared" si="65"/>
        <v>0</v>
      </c>
      <c r="L168" s="44">
        <f t="shared" si="65"/>
        <v>0</v>
      </c>
      <c r="M168" s="44">
        <f t="shared" si="65"/>
        <v>0</v>
      </c>
      <c r="N168" s="44">
        <f t="shared" si="65"/>
        <v>0</v>
      </c>
      <c r="O168" s="44">
        <f t="shared" si="65"/>
        <v>0</v>
      </c>
      <c r="P168" s="44">
        <f t="shared" si="65"/>
        <v>0</v>
      </c>
      <c r="Q168" s="44">
        <f t="shared" si="65"/>
        <v>0</v>
      </c>
      <c r="R168" s="44">
        <f t="shared" si="65"/>
        <v>0</v>
      </c>
      <c r="S168" s="44">
        <f t="shared" si="65"/>
        <v>0</v>
      </c>
      <c r="T168" s="44">
        <f t="shared" si="65"/>
        <v>0</v>
      </c>
      <c r="U168" s="44">
        <f t="shared" si="65"/>
        <v>0</v>
      </c>
      <c r="V168" s="44">
        <f t="shared" si="65"/>
        <v>0</v>
      </c>
      <c r="W168" s="44">
        <f t="shared" si="65"/>
        <v>0</v>
      </c>
      <c r="X168" s="44">
        <f t="shared" si="65"/>
        <v>0</v>
      </c>
      <c r="Y168" s="44">
        <f t="shared" si="65"/>
        <v>0</v>
      </c>
      <c r="Z168" s="44">
        <f t="shared" si="65"/>
        <v>0</v>
      </c>
      <c r="AA168" s="44">
        <f t="shared" si="65"/>
        <v>0</v>
      </c>
      <c r="AB168" s="44">
        <f t="shared" si="65"/>
        <v>0</v>
      </c>
      <c r="AC168" s="44">
        <f t="shared" si="65"/>
        <v>72763.137589999998</v>
      </c>
      <c r="AD168" s="44">
        <f t="shared" si="65"/>
        <v>0</v>
      </c>
      <c r="AE168" s="44">
        <f t="shared" si="55"/>
        <v>83132.174839999992</v>
      </c>
    </row>
    <row r="169" spans="2:31" ht="9.9499999999999993" customHeight="1">
      <c r="B169" s="11" t="s">
        <v>143</v>
      </c>
      <c r="C169" s="44">
        <f t="shared" si="65"/>
        <v>0</v>
      </c>
      <c r="D169" s="44">
        <f t="shared" si="65"/>
        <v>0</v>
      </c>
      <c r="E169" s="44">
        <f t="shared" si="65"/>
        <v>0</v>
      </c>
      <c r="F169" s="44">
        <f t="shared" si="65"/>
        <v>0</v>
      </c>
      <c r="G169" s="44">
        <f t="shared" si="65"/>
        <v>0</v>
      </c>
      <c r="H169" s="44">
        <f t="shared" si="65"/>
        <v>10098.853050000002</v>
      </c>
      <c r="I169" s="44">
        <f t="shared" si="65"/>
        <v>67699.147230000002</v>
      </c>
      <c r="J169" s="44">
        <f t="shared" si="65"/>
        <v>20161.222033333332</v>
      </c>
      <c r="K169" s="44">
        <f t="shared" si="65"/>
        <v>139070.38859999998</v>
      </c>
      <c r="L169" s="44">
        <f t="shared" si="65"/>
        <v>0</v>
      </c>
      <c r="M169" s="44">
        <f t="shared" si="65"/>
        <v>0</v>
      </c>
      <c r="N169" s="44">
        <f t="shared" si="65"/>
        <v>0</v>
      </c>
      <c r="O169" s="44">
        <f t="shared" si="65"/>
        <v>0</v>
      </c>
      <c r="P169" s="44">
        <f t="shared" si="65"/>
        <v>0</v>
      </c>
      <c r="Q169" s="44">
        <f t="shared" si="65"/>
        <v>0</v>
      </c>
      <c r="R169" s="44">
        <f t="shared" si="65"/>
        <v>0</v>
      </c>
      <c r="S169" s="44">
        <f t="shared" si="65"/>
        <v>0</v>
      </c>
      <c r="T169" s="44">
        <f t="shared" si="65"/>
        <v>0</v>
      </c>
      <c r="U169" s="44">
        <f t="shared" si="65"/>
        <v>0</v>
      </c>
      <c r="V169" s="44">
        <f t="shared" si="65"/>
        <v>0</v>
      </c>
      <c r="W169" s="44">
        <f t="shared" si="65"/>
        <v>0</v>
      </c>
      <c r="X169" s="44">
        <f t="shared" si="65"/>
        <v>0</v>
      </c>
      <c r="Y169" s="44">
        <f t="shared" si="65"/>
        <v>0</v>
      </c>
      <c r="Z169" s="44">
        <f t="shared" si="65"/>
        <v>0</v>
      </c>
      <c r="AA169" s="44">
        <f t="shared" si="65"/>
        <v>0</v>
      </c>
      <c r="AB169" s="44">
        <f t="shared" si="65"/>
        <v>0</v>
      </c>
      <c r="AC169" s="44">
        <f t="shared" si="65"/>
        <v>0</v>
      </c>
      <c r="AD169" s="44">
        <f t="shared" si="65"/>
        <v>0</v>
      </c>
      <c r="AE169" s="44">
        <f t="shared" si="55"/>
        <v>237029.61091333331</v>
      </c>
    </row>
    <row r="170" spans="2:31" ht="9.9499999999999993" customHeight="1">
      <c r="B170" s="11" t="s">
        <v>144</v>
      </c>
      <c r="C170" s="44">
        <f t="shared" si="65"/>
        <v>0</v>
      </c>
      <c r="D170" s="44">
        <f t="shared" si="65"/>
        <v>0</v>
      </c>
      <c r="E170" s="44">
        <f t="shared" si="65"/>
        <v>0</v>
      </c>
      <c r="F170" s="44">
        <f t="shared" si="65"/>
        <v>0</v>
      </c>
      <c r="G170" s="44">
        <f t="shared" si="65"/>
        <v>0</v>
      </c>
      <c r="H170" s="44">
        <f t="shared" si="65"/>
        <v>0</v>
      </c>
      <c r="I170" s="44">
        <f t="shared" si="65"/>
        <v>0</v>
      </c>
      <c r="J170" s="44">
        <f t="shared" si="65"/>
        <v>0</v>
      </c>
      <c r="K170" s="44">
        <f t="shared" si="65"/>
        <v>0</v>
      </c>
      <c r="L170" s="44">
        <f t="shared" si="65"/>
        <v>90841.543099999995</v>
      </c>
      <c r="M170" s="44">
        <f t="shared" si="65"/>
        <v>0</v>
      </c>
      <c r="N170" s="44">
        <f t="shared" si="65"/>
        <v>0</v>
      </c>
      <c r="O170" s="44">
        <f t="shared" si="65"/>
        <v>0</v>
      </c>
      <c r="P170" s="44">
        <f t="shared" si="65"/>
        <v>0</v>
      </c>
      <c r="Q170" s="44">
        <f t="shared" si="65"/>
        <v>0</v>
      </c>
      <c r="R170" s="44">
        <f t="shared" si="65"/>
        <v>0</v>
      </c>
      <c r="S170" s="44">
        <f t="shared" si="65"/>
        <v>0</v>
      </c>
      <c r="T170" s="44">
        <f t="shared" si="65"/>
        <v>0</v>
      </c>
      <c r="U170" s="44">
        <f t="shared" si="65"/>
        <v>0</v>
      </c>
      <c r="V170" s="44">
        <f t="shared" si="65"/>
        <v>0</v>
      </c>
      <c r="W170" s="44">
        <f t="shared" si="65"/>
        <v>0</v>
      </c>
      <c r="X170" s="44">
        <f t="shared" si="65"/>
        <v>0</v>
      </c>
      <c r="Y170" s="44">
        <f t="shared" si="65"/>
        <v>0</v>
      </c>
      <c r="Z170" s="44">
        <f t="shared" si="65"/>
        <v>0</v>
      </c>
      <c r="AA170" s="44">
        <f t="shared" si="65"/>
        <v>0</v>
      </c>
      <c r="AB170" s="44">
        <f t="shared" si="65"/>
        <v>0</v>
      </c>
      <c r="AC170" s="44">
        <f t="shared" si="65"/>
        <v>0</v>
      </c>
      <c r="AD170" s="44">
        <f t="shared" si="65"/>
        <v>0</v>
      </c>
      <c r="AE170" s="44">
        <f t="shared" si="55"/>
        <v>90841.543099999995</v>
      </c>
    </row>
    <row r="171" spans="2:31" ht="9.9499999999999993" customHeight="1">
      <c r="B171" s="56" t="s">
        <v>145</v>
      </c>
      <c r="C171" s="57">
        <f>SUM(C167:C170)</f>
        <v>0</v>
      </c>
      <c r="D171" s="57">
        <f t="shared" ref="D171:AD171" si="66">SUM(D167:D170)</f>
        <v>2193662.5367066669</v>
      </c>
      <c r="E171" s="57">
        <f t="shared" si="66"/>
        <v>0</v>
      </c>
      <c r="F171" s="57">
        <f t="shared" si="66"/>
        <v>0</v>
      </c>
      <c r="G171" s="57">
        <f t="shared" si="66"/>
        <v>0</v>
      </c>
      <c r="H171" s="57">
        <f t="shared" si="66"/>
        <v>2278535.7909600004</v>
      </c>
      <c r="I171" s="57">
        <f t="shared" si="66"/>
        <v>67699.147230000002</v>
      </c>
      <c r="J171" s="57">
        <f t="shared" si="66"/>
        <v>20161.222033333332</v>
      </c>
      <c r="K171" s="57">
        <f t="shared" si="66"/>
        <v>139070.38859999998</v>
      </c>
      <c r="L171" s="57">
        <f t="shared" si="66"/>
        <v>90841.543099999995</v>
      </c>
      <c r="M171" s="57">
        <f t="shared" si="66"/>
        <v>94427.026356666684</v>
      </c>
      <c r="N171" s="57">
        <f t="shared" si="66"/>
        <v>0</v>
      </c>
      <c r="O171" s="57">
        <f t="shared" si="66"/>
        <v>0</v>
      </c>
      <c r="P171" s="57">
        <f t="shared" si="66"/>
        <v>0</v>
      </c>
      <c r="Q171" s="57">
        <f t="shared" si="66"/>
        <v>0</v>
      </c>
      <c r="R171" s="57">
        <f t="shared" si="66"/>
        <v>0</v>
      </c>
      <c r="S171" s="57">
        <f t="shared" si="66"/>
        <v>0</v>
      </c>
      <c r="T171" s="57">
        <f t="shared" si="66"/>
        <v>0</v>
      </c>
      <c r="U171" s="57">
        <f t="shared" si="66"/>
        <v>0</v>
      </c>
      <c r="V171" s="57">
        <f t="shared" si="66"/>
        <v>0</v>
      </c>
      <c r="W171" s="57">
        <f t="shared" si="66"/>
        <v>0</v>
      </c>
      <c r="X171" s="57">
        <f t="shared" si="66"/>
        <v>0</v>
      </c>
      <c r="Y171" s="57">
        <f t="shared" si="66"/>
        <v>0</v>
      </c>
      <c r="Z171" s="57">
        <f t="shared" si="66"/>
        <v>0</v>
      </c>
      <c r="AA171" s="57">
        <f t="shared" si="66"/>
        <v>0</v>
      </c>
      <c r="AB171" s="57">
        <f t="shared" si="66"/>
        <v>0</v>
      </c>
      <c r="AC171" s="57">
        <f t="shared" si="66"/>
        <v>72763.137589999998</v>
      </c>
      <c r="AD171" s="57">
        <f t="shared" si="66"/>
        <v>0</v>
      </c>
      <c r="AE171" s="57">
        <f t="shared" si="55"/>
        <v>4957160.7925766679</v>
      </c>
    </row>
    <row r="172" spans="2:31" ht="9.9499999999999993" customHeight="1">
      <c r="B172" s="56" t="s">
        <v>146</v>
      </c>
      <c r="C172" s="57">
        <f>C171+C166+C163+C135</f>
        <v>27933.489906666669</v>
      </c>
      <c r="D172" s="57">
        <f t="shared" ref="D172:AD172" si="67">D171+D166+D163+D135</f>
        <v>2199425.5390800005</v>
      </c>
      <c r="E172" s="57">
        <f t="shared" si="67"/>
        <v>0</v>
      </c>
      <c r="F172" s="57">
        <f t="shared" si="67"/>
        <v>0</v>
      </c>
      <c r="G172" s="57">
        <f t="shared" si="67"/>
        <v>1389760.7228266667</v>
      </c>
      <c r="H172" s="57">
        <f t="shared" si="67"/>
        <v>2326956.8236199999</v>
      </c>
      <c r="I172" s="57">
        <f t="shared" si="67"/>
        <v>928590.06834000023</v>
      </c>
      <c r="J172" s="57">
        <f t="shared" si="67"/>
        <v>52297.318883333333</v>
      </c>
      <c r="K172" s="57">
        <f t="shared" si="67"/>
        <v>939602.65299999993</v>
      </c>
      <c r="L172" s="57">
        <f t="shared" si="67"/>
        <v>90841.543099999995</v>
      </c>
      <c r="M172" s="57">
        <f t="shared" si="67"/>
        <v>434803.92457333335</v>
      </c>
      <c r="N172" s="57">
        <f t="shared" si="67"/>
        <v>185212.16178666669</v>
      </c>
      <c r="O172" s="57">
        <f t="shared" si="67"/>
        <v>46026.260280000002</v>
      </c>
      <c r="P172" s="57">
        <f t="shared" si="67"/>
        <v>671307.50015999994</v>
      </c>
      <c r="Q172" s="57">
        <f t="shared" si="67"/>
        <v>108583.211</v>
      </c>
      <c r="R172" s="57">
        <f t="shared" si="67"/>
        <v>0</v>
      </c>
      <c r="S172" s="57">
        <f t="shared" si="67"/>
        <v>0</v>
      </c>
      <c r="T172" s="57">
        <f t="shared" si="67"/>
        <v>0</v>
      </c>
      <c r="U172" s="57">
        <f t="shared" si="67"/>
        <v>0</v>
      </c>
      <c r="V172" s="57">
        <f t="shared" si="67"/>
        <v>0</v>
      </c>
      <c r="W172" s="57">
        <f t="shared" si="67"/>
        <v>0</v>
      </c>
      <c r="X172" s="57">
        <f t="shared" si="67"/>
        <v>472887.08298333327</v>
      </c>
      <c r="Y172" s="57">
        <f t="shared" si="67"/>
        <v>1156058.0402800001</v>
      </c>
      <c r="Z172" s="57">
        <f t="shared" si="67"/>
        <v>0</v>
      </c>
      <c r="AA172" s="57">
        <f t="shared" si="67"/>
        <v>0</v>
      </c>
      <c r="AB172" s="57">
        <f t="shared" si="67"/>
        <v>0</v>
      </c>
      <c r="AC172" s="57">
        <f t="shared" si="67"/>
        <v>3813249.2900700001</v>
      </c>
      <c r="AD172" s="57">
        <f t="shared" si="67"/>
        <v>0</v>
      </c>
      <c r="AE172" s="57">
        <f t="shared" si="55"/>
        <v>14843535.629889999</v>
      </c>
    </row>
    <row r="173" spans="2:31" ht="9.9499999999999993" customHeight="1">
      <c r="B173" s="58" t="s">
        <v>52</v>
      </c>
      <c r="C173" s="59">
        <f t="shared" ref="C173:AD174" si="68">C123*44/12</f>
        <v>0</v>
      </c>
      <c r="D173" s="59">
        <f t="shared" si="68"/>
        <v>0</v>
      </c>
      <c r="E173" s="59">
        <f t="shared" si="68"/>
        <v>0</v>
      </c>
      <c r="F173" s="59">
        <f t="shared" si="68"/>
        <v>0</v>
      </c>
      <c r="G173" s="59">
        <f t="shared" si="68"/>
        <v>0</v>
      </c>
      <c r="H173" s="59">
        <f t="shared" si="68"/>
        <v>0</v>
      </c>
      <c r="I173" s="59">
        <f t="shared" si="68"/>
        <v>0</v>
      </c>
      <c r="J173" s="59">
        <f t="shared" si="68"/>
        <v>0</v>
      </c>
      <c r="K173" s="59">
        <f t="shared" si="68"/>
        <v>0</v>
      </c>
      <c r="L173" s="59">
        <f t="shared" si="68"/>
        <v>0</v>
      </c>
      <c r="M173" s="59">
        <f t="shared" si="68"/>
        <v>0</v>
      </c>
      <c r="N173" s="59">
        <f t="shared" si="68"/>
        <v>0</v>
      </c>
      <c r="O173" s="59">
        <f t="shared" si="68"/>
        <v>0</v>
      </c>
      <c r="P173" s="59">
        <f t="shared" si="68"/>
        <v>0</v>
      </c>
      <c r="Q173" s="59">
        <f t="shared" si="68"/>
        <v>0</v>
      </c>
      <c r="R173" s="59">
        <f t="shared" si="68"/>
        <v>0</v>
      </c>
      <c r="S173" s="59">
        <f t="shared" si="68"/>
        <v>0</v>
      </c>
      <c r="T173" s="59">
        <f t="shared" si="68"/>
        <v>0</v>
      </c>
      <c r="U173" s="59">
        <f t="shared" si="68"/>
        <v>0</v>
      </c>
      <c r="V173" s="59">
        <f t="shared" si="68"/>
        <v>0</v>
      </c>
      <c r="W173" s="59">
        <f t="shared" si="68"/>
        <v>0</v>
      </c>
      <c r="X173" s="59">
        <f t="shared" si="68"/>
        <v>0</v>
      </c>
      <c r="Y173" s="59">
        <f t="shared" si="68"/>
        <v>0</v>
      </c>
      <c r="Z173" s="59">
        <f t="shared" si="68"/>
        <v>0</v>
      </c>
      <c r="AA173" s="59">
        <f t="shared" si="68"/>
        <v>0</v>
      </c>
      <c r="AB173" s="62">
        <f t="shared" si="68"/>
        <v>552838</v>
      </c>
      <c r="AC173" s="59">
        <f t="shared" si="68"/>
        <v>0</v>
      </c>
      <c r="AD173" s="59">
        <f t="shared" si="68"/>
        <v>0</v>
      </c>
      <c r="AE173" s="59">
        <f t="shared" si="55"/>
        <v>552838</v>
      </c>
    </row>
    <row r="174" spans="2:31" ht="9.9499999999999993" customHeight="1">
      <c r="B174" s="11" t="s">
        <v>53</v>
      </c>
      <c r="C174" s="44">
        <f t="shared" si="68"/>
        <v>0</v>
      </c>
      <c r="D174" s="44">
        <f t="shared" si="68"/>
        <v>0</v>
      </c>
      <c r="E174" s="44">
        <f t="shared" si="68"/>
        <v>0</v>
      </c>
      <c r="F174" s="44">
        <f t="shared" si="68"/>
        <v>0</v>
      </c>
      <c r="G174" s="44">
        <f t="shared" si="68"/>
        <v>0</v>
      </c>
      <c r="H174" s="44">
        <f t="shared" si="68"/>
        <v>0</v>
      </c>
      <c r="I174" s="44">
        <f t="shared" si="68"/>
        <v>0</v>
      </c>
      <c r="J174" s="44">
        <f t="shared" si="68"/>
        <v>0</v>
      </c>
      <c r="K174" s="44">
        <f t="shared" si="68"/>
        <v>0</v>
      </c>
      <c r="L174" s="44">
        <f t="shared" si="68"/>
        <v>0</v>
      </c>
      <c r="M174" s="44">
        <f t="shared" si="68"/>
        <v>0</v>
      </c>
      <c r="N174" s="44">
        <f t="shared" si="68"/>
        <v>0</v>
      </c>
      <c r="O174" s="44">
        <f t="shared" si="68"/>
        <v>0</v>
      </c>
      <c r="P174" s="44">
        <f t="shared" si="68"/>
        <v>0</v>
      </c>
      <c r="Q174" s="44">
        <f t="shared" si="68"/>
        <v>0</v>
      </c>
      <c r="R174" s="44">
        <f t="shared" si="68"/>
        <v>0</v>
      </c>
      <c r="S174" s="44">
        <f t="shared" si="68"/>
        <v>0</v>
      </c>
      <c r="T174" s="44">
        <f t="shared" si="68"/>
        <v>0</v>
      </c>
      <c r="U174" s="44">
        <f t="shared" si="68"/>
        <v>0</v>
      </c>
      <c r="V174" s="44">
        <f t="shared" si="68"/>
        <v>0</v>
      </c>
      <c r="W174" s="44">
        <f t="shared" si="68"/>
        <v>0</v>
      </c>
      <c r="X174" s="44">
        <f t="shared" si="68"/>
        <v>0</v>
      </c>
      <c r="Y174" s="44">
        <f t="shared" si="68"/>
        <v>0</v>
      </c>
      <c r="Z174" s="44">
        <f t="shared" si="68"/>
        <v>0</v>
      </c>
      <c r="AA174" s="44">
        <f t="shared" si="68"/>
        <v>0</v>
      </c>
      <c r="AB174" s="63">
        <f t="shared" si="68"/>
        <v>755260</v>
      </c>
      <c r="AC174" s="44">
        <f t="shared" si="68"/>
        <v>0</v>
      </c>
      <c r="AD174" s="44">
        <f t="shared" si="68"/>
        <v>0</v>
      </c>
      <c r="AE174" s="44">
        <f t="shared" si="55"/>
        <v>755260</v>
      </c>
    </row>
    <row r="175" spans="2:31" ht="9.9499999999999993" customHeight="1">
      <c r="B175" s="56" t="s">
        <v>147</v>
      </c>
      <c r="C175" s="57">
        <f>SUM(C173:C174)</f>
        <v>0</v>
      </c>
      <c r="D175" s="57">
        <f t="shared" ref="D175:AD175" si="69">SUM(D173:D174)</f>
        <v>0</v>
      </c>
      <c r="E175" s="57">
        <f t="shared" si="69"/>
        <v>0</v>
      </c>
      <c r="F175" s="57">
        <f t="shared" si="69"/>
        <v>0</v>
      </c>
      <c r="G175" s="57">
        <f t="shared" si="69"/>
        <v>0</v>
      </c>
      <c r="H175" s="57">
        <f t="shared" si="69"/>
        <v>0</v>
      </c>
      <c r="I175" s="57">
        <f t="shared" si="69"/>
        <v>0</v>
      </c>
      <c r="J175" s="57">
        <f t="shared" si="69"/>
        <v>0</v>
      </c>
      <c r="K175" s="57">
        <f t="shared" si="69"/>
        <v>0</v>
      </c>
      <c r="L175" s="57">
        <f t="shared" si="69"/>
        <v>0</v>
      </c>
      <c r="M175" s="57">
        <f t="shared" si="69"/>
        <v>0</v>
      </c>
      <c r="N175" s="57">
        <f t="shared" si="69"/>
        <v>0</v>
      </c>
      <c r="O175" s="57">
        <f t="shared" si="69"/>
        <v>0</v>
      </c>
      <c r="P175" s="57">
        <f t="shared" si="69"/>
        <v>0</v>
      </c>
      <c r="Q175" s="57">
        <f t="shared" si="69"/>
        <v>0</v>
      </c>
      <c r="R175" s="57">
        <f t="shared" si="69"/>
        <v>0</v>
      </c>
      <c r="S175" s="57">
        <f t="shared" si="69"/>
        <v>0</v>
      </c>
      <c r="T175" s="57">
        <f t="shared" si="69"/>
        <v>0</v>
      </c>
      <c r="U175" s="57">
        <f t="shared" si="69"/>
        <v>0</v>
      </c>
      <c r="V175" s="57">
        <f t="shared" si="69"/>
        <v>0</v>
      </c>
      <c r="W175" s="57">
        <f t="shared" si="69"/>
        <v>0</v>
      </c>
      <c r="X175" s="57">
        <f t="shared" si="69"/>
        <v>0</v>
      </c>
      <c r="Y175" s="57">
        <f t="shared" si="69"/>
        <v>0</v>
      </c>
      <c r="Z175" s="57">
        <f t="shared" si="69"/>
        <v>0</v>
      </c>
      <c r="AA175" s="57">
        <f t="shared" si="69"/>
        <v>0</v>
      </c>
      <c r="AB175" s="57">
        <f t="shared" si="69"/>
        <v>1308098</v>
      </c>
      <c r="AC175" s="57">
        <f t="shared" si="69"/>
        <v>0</v>
      </c>
      <c r="AD175" s="57">
        <f t="shared" si="69"/>
        <v>0</v>
      </c>
      <c r="AE175" s="57">
        <f t="shared" si="55"/>
        <v>1308098</v>
      </c>
    </row>
    <row r="176" spans="2:31" ht="9.9499999999999993" customHeight="1">
      <c r="B176" s="58" t="s">
        <v>148</v>
      </c>
      <c r="C176" s="59">
        <f t="shared" ref="C176:AD177" si="70">C126*44/12</f>
        <v>0</v>
      </c>
      <c r="D176" s="59">
        <f t="shared" si="70"/>
        <v>0</v>
      </c>
      <c r="E176" s="59">
        <f t="shared" si="70"/>
        <v>0</v>
      </c>
      <c r="F176" s="59">
        <f t="shared" si="70"/>
        <v>0</v>
      </c>
      <c r="G176" s="59">
        <f t="shared" si="70"/>
        <v>0</v>
      </c>
      <c r="H176" s="59">
        <f t="shared" si="70"/>
        <v>0</v>
      </c>
      <c r="I176" s="59">
        <f t="shared" si="70"/>
        <v>0</v>
      </c>
      <c r="J176" s="59">
        <f t="shared" si="70"/>
        <v>0</v>
      </c>
      <c r="K176" s="59">
        <f t="shared" si="70"/>
        <v>0</v>
      </c>
      <c r="L176" s="59">
        <f t="shared" si="70"/>
        <v>0</v>
      </c>
      <c r="M176" s="59">
        <f t="shared" si="70"/>
        <v>0</v>
      </c>
      <c r="N176" s="59">
        <f t="shared" si="70"/>
        <v>0</v>
      </c>
      <c r="O176" s="59">
        <f t="shared" si="70"/>
        <v>0</v>
      </c>
      <c r="P176" s="59">
        <f t="shared" si="70"/>
        <v>0</v>
      </c>
      <c r="Q176" s="59">
        <f t="shared" si="70"/>
        <v>0</v>
      </c>
      <c r="R176" s="59">
        <f t="shared" si="70"/>
        <v>0</v>
      </c>
      <c r="S176" s="59">
        <f t="shared" si="70"/>
        <v>0</v>
      </c>
      <c r="T176" s="59">
        <f t="shared" si="70"/>
        <v>0</v>
      </c>
      <c r="U176" s="59">
        <f t="shared" si="70"/>
        <v>0</v>
      </c>
      <c r="V176" s="59">
        <f t="shared" si="70"/>
        <v>0</v>
      </c>
      <c r="W176" s="59">
        <f t="shared" si="70"/>
        <v>0</v>
      </c>
      <c r="X176" s="59">
        <f t="shared" si="70"/>
        <v>0</v>
      </c>
      <c r="Y176" s="59">
        <f t="shared" si="70"/>
        <v>0</v>
      </c>
      <c r="Z176" s="59">
        <f t="shared" si="70"/>
        <v>0</v>
      </c>
      <c r="AA176" s="59">
        <f t="shared" si="70"/>
        <v>0</v>
      </c>
      <c r="AB176" s="59">
        <f t="shared" si="70"/>
        <v>0</v>
      </c>
      <c r="AC176" s="59">
        <f t="shared" si="70"/>
        <v>0</v>
      </c>
      <c r="AD176" s="62">
        <f t="shared" si="70"/>
        <v>0</v>
      </c>
      <c r="AE176" s="59">
        <f t="shared" si="55"/>
        <v>0</v>
      </c>
    </row>
    <row r="177" spans="2:31" ht="9.9499999999999993" customHeight="1">
      <c r="B177" s="11" t="s">
        <v>127</v>
      </c>
      <c r="C177" s="44">
        <f t="shared" si="70"/>
        <v>0</v>
      </c>
      <c r="D177" s="44">
        <f t="shared" si="70"/>
        <v>0</v>
      </c>
      <c r="E177" s="44">
        <f t="shared" si="70"/>
        <v>0</v>
      </c>
      <c r="F177" s="44">
        <f t="shared" si="70"/>
        <v>0</v>
      </c>
      <c r="G177" s="44">
        <f t="shared" si="70"/>
        <v>0</v>
      </c>
      <c r="H177" s="44">
        <f t="shared" si="70"/>
        <v>0</v>
      </c>
      <c r="I177" s="44">
        <f t="shared" si="70"/>
        <v>0</v>
      </c>
      <c r="J177" s="44">
        <f t="shared" si="70"/>
        <v>0</v>
      </c>
      <c r="K177" s="44">
        <f t="shared" si="70"/>
        <v>0</v>
      </c>
      <c r="L177" s="44">
        <f t="shared" si="70"/>
        <v>0</v>
      </c>
      <c r="M177" s="44">
        <f t="shared" si="70"/>
        <v>0</v>
      </c>
      <c r="N177" s="44">
        <f t="shared" si="70"/>
        <v>0</v>
      </c>
      <c r="O177" s="44">
        <f t="shared" si="70"/>
        <v>0</v>
      </c>
      <c r="P177" s="44">
        <f t="shared" si="70"/>
        <v>0</v>
      </c>
      <c r="Q177" s="44">
        <f t="shared" si="70"/>
        <v>0</v>
      </c>
      <c r="R177" s="44">
        <f t="shared" si="70"/>
        <v>0</v>
      </c>
      <c r="S177" s="44">
        <f t="shared" si="70"/>
        <v>0</v>
      </c>
      <c r="T177" s="44">
        <f t="shared" si="70"/>
        <v>0</v>
      </c>
      <c r="U177" s="44">
        <f t="shared" si="70"/>
        <v>0</v>
      </c>
      <c r="V177" s="44">
        <f t="shared" si="70"/>
        <v>0</v>
      </c>
      <c r="W177" s="44">
        <f t="shared" si="70"/>
        <v>0</v>
      </c>
      <c r="X177" s="44">
        <f t="shared" si="70"/>
        <v>0</v>
      </c>
      <c r="Y177" s="44">
        <f t="shared" si="70"/>
        <v>0</v>
      </c>
      <c r="Z177" s="44">
        <f t="shared" si="70"/>
        <v>0</v>
      </c>
      <c r="AA177" s="44">
        <f t="shared" si="70"/>
        <v>0</v>
      </c>
      <c r="AB177" s="44">
        <f t="shared" si="70"/>
        <v>0</v>
      </c>
      <c r="AC177" s="44">
        <f t="shared" si="70"/>
        <v>0</v>
      </c>
      <c r="AD177" s="63">
        <f t="shared" si="70"/>
        <v>0</v>
      </c>
      <c r="AE177" s="44">
        <f t="shared" si="55"/>
        <v>0</v>
      </c>
    </row>
    <row r="178" spans="2:31" ht="9.9499999999999993" customHeight="1">
      <c r="B178" s="56" t="s">
        <v>149</v>
      </c>
      <c r="C178" s="57">
        <f>SUM(C176:C177)</f>
        <v>0</v>
      </c>
      <c r="D178" s="57">
        <f t="shared" ref="D178:AD178" si="71">SUM(D176:D177)</f>
        <v>0</v>
      </c>
      <c r="E178" s="57">
        <f t="shared" si="71"/>
        <v>0</v>
      </c>
      <c r="F178" s="57">
        <f t="shared" si="71"/>
        <v>0</v>
      </c>
      <c r="G178" s="57">
        <f t="shared" si="71"/>
        <v>0</v>
      </c>
      <c r="H178" s="57">
        <f t="shared" si="71"/>
        <v>0</v>
      </c>
      <c r="I178" s="57">
        <f t="shared" si="71"/>
        <v>0</v>
      </c>
      <c r="J178" s="57">
        <f t="shared" si="71"/>
        <v>0</v>
      </c>
      <c r="K178" s="57">
        <f t="shared" si="71"/>
        <v>0</v>
      </c>
      <c r="L178" s="57">
        <f t="shared" si="71"/>
        <v>0</v>
      </c>
      <c r="M178" s="57">
        <f t="shared" si="71"/>
        <v>0</v>
      </c>
      <c r="N178" s="57">
        <f t="shared" si="71"/>
        <v>0</v>
      </c>
      <c r="O178" s="57">
        <f t="shared" si="71"/>
        <v>0</v>
      </c>
      <c r="P178" s="57">
        <f t="shared" si="71"/>
        <v>0</v>
      </c>
      <c r="Q178" s="57">
        <f t="shared" si="71"/>
        <v>0</v>
      </c>
      <c r="R178" s="57">
        <f t="shared" si="71"/>
        <v>0</v>
      </c>
      <c r="S178" s="57">
        <f t="shared" si="71"/>
        <v>0</v>
      </c>
      <c r="T178" s="57">
        <f t="shared" si="71"/>
        <v>0</v>
      </c>
      <c r="U178" s="57">
        <f t="shared" si="71"/>
        <v>0</v>
      </c>
      <c r="V178" s="57">
        <f t="shared" si="71"/>
        <v>0</v>
      </c>
      <c r="W178" s="57">
        <f t="shared" si="71"/>
        <v>0</v>
      </c>
      <c r="X178" s="57">
        <f t="shared" si="71"/>
        <v>0</v>
      </c>
      <c r="Y178" s="57">
        <f t="shared" si="71"/>
        <v>0</v>
      </c>
      <c r="Z178" s="57">
        <f t="shared" si="71"/>
        <v>0</v>
      </c>
      <c r="AA178" s="57">
        <f t="shared" si="71"/>
        <v>0</v>
      </c>
      <c r="AB178" s="57">
        <f t="shared" si="71"/>
        <v>0</v>
      </c>
      <c r="AC178" s="57">
        <f t="shared" si="71"/>
        <v>0</v>
      </c>
      <c r="AD178" s="57">
        <f t="shared" si="71"/>
        <v>0</v>
      </c>
      <c r="AE178" s="57">
        <f t="shared" si="55"/>
        <v>0</v>
      </c>
    </row>
    <row r="179" spans="2:31" ht="9.9499999999999993" customHeight="1">
      <c r="B179" s="56" t="s">
        <v>101</v>
      </c>
      <c r="C179" s="57">
        <f>C178+C175+C172</f>
        <v>27933.489906666669</v>
      </c>
      <c r="D179" s="57">
        <f t="shared" ref="D179:AD179" si="72">D178+D175+D172</f>
        <v>2199425.5390800005</v>
      </c>
      <c r="E179" s="57">
        <f t="shared" si="72"/>
        <v>0</v>
      </c>
      <c r="F179" s="57">
        <f t="shared" si="72"/>
        <v>0</v>
      </c>
      <c r="G179" s="57">
        <f t="shared" si="72"/>
        <v>1389760.7228266667</v>
      </c>
      <c r="H179" s="57">
        <f t="shared" si="72"/>
        <v>2326956.8236199999</v>
      </c>
      <c r="I179" s="57">
        <f t="shared" si="72"/>
        <v>928590.06834000023</v>
      </c>
      <c r="J179" s="57">
        <f t="shared" si="72"/>
        <v>52297.318883333333</v>
      </c>
      <c r="K179" s="57">
        <f t="shared" si="72"/>
        <v>939602.65299999993</v>
      </c>
      <c r="L179" s="57">
        <f t="shared" si="72"/>
        <v>90841.543099999995</v>
      </c>
      <c r="M179" s="57">
        <f t="shared" si="72"/>
        <v>434803.92457333335</v>
      </c>
      <c r="N179" s="57">
        <f t="shared" si="72"/>
        <v>185212.16178666669</v>
      </c>
      <c r="O179" s="57">
        <f t="shared" si="72"/>
        <v>46026.260280000002</v>
      </c>
      <c r="P179" s="57">
        <f t="shared" si="72"/>
        <v>671307.50015999994</v>
      </c>
      <c r="Q179" s="57">
        <f t="shared" si="72"/>
        <v>108583.211</v>
      </c>
      <c r="R179" s="57">
        <f t="shared" si="72"/>
        <v>0</v>
      </c>
      <c r="S179" s="57">
        <f t="shared" si="72"/>
        <v>0</v>
      </c>
      <c r="T179" s="57">
        <f t="shared" si="72"/>
        <v>0</v>
      </c>
      <c r="U179" s="57">
        <f t="shared" si="72"/>
        <v>0</v>
      </c>
      <c r="V179" s="57">
        <f t="shared" si="72"/>
        <v>0</v>
      </c>
      <c r="W179" s="57">
        <f t="shared" si="72"/>
        <v>0</v>
      </c>
      <c r="X179" s="57">
        <f t="shared" si="72"/>
        <v>472887.08298333327</v>
      </c>
      <c r="Y179" s="57">
        <f t="shared" si="72"/>
        <v>1156058.0402800001</v>
      </c>
      <c r="Z179" s="57">
        <f t="shared" si="72"/>
        <v>0</v>
      </c>
      <c r="AA179" s="57">
        <f t="shared" si="72"/>
        <v>0</v>
      </c>
      <c r="AB179" s="57">
        <f t="shared" si="72"/>
        <v>1308098</v>
      </c>
      <c r="AC179" s="57">
        <f t="shared" si="72"/>
        <v>3813249.2900700001</v>
      </c>
      <c r="AD179" s="57">
        <f t="shared" si="72"/>
        <v>0</v>
      </c>
      <c r="AE179" s="57">
        <f t="shared" si="55"/>
        <v>16151633.629889999</v>
      </c>
    </row>
    <row r="180" spans="2:31" ht="9.9499999999999993" customHeight="1"/>
    <row r="181" spans="2:31" ht="16.5" customHeight="1">
      <c r="B181" s="4" t="s">
        <v>158</v>
      </c>
      <c r="M181" s="5" t="s">
        <v>103</v>
      </c>
      <c r="N181" s="5"/>
      <c r="O181" s="5"/>
      <c r="P181" s="5"/>
      <c r="Q181" s="5"/>
      <c r="R181" s="5"/>
      <c r="S181" s="5"/>
      <c r="T181" s="55" t="s">
        <v>104</v>
      </c>
      <c r="U181" s="55"/>
      <c r="V181" s="19"/>
      <c r="W181" s="55"/>
      <c r="X181" s="19"/>
      <c r="Y181" s="55" t="s">
        <v>159</v>
      </c>
      <c r="Z181" s="19"/>
      <c r="AA181" s="19"/>
    </row>
    <row r="182" spans="2:31" s="9" customFormat="1" ht="29.25" customHeight="1">
      <c r="B182" s="8" t="s">
        <v>106</v>
      </c>
      <c r="C182" s="6" t="s">
        <v>4</v>
      </c>
      <c r="D182" s="6" t="s">
        <v>5</v>
      </c>
      <c r="E182" s="7" t="s">
        <v>6</v>
      </c>
      <c r="F182" s="7" t="s">
        <v>7</v>
      </c>
      <c r="G182" s="6" t="s">
        <v>8</v>
      </c>
      <c r="H182" s="6" t="s">
        <v>9</v>
      </c>
      <c r="I182" s="6" t="s">
        <v>10</v>
      </c>
      <c r="J182" s="6" t="s">
        <v>11</v>
      </c>
      <c r="K182" s="6" t="s">
        <v>12</v>
      </c>
      <c r="L182" s="6" t="s">
        <v>13</v>
      </c>
      <c r="M182" s="6" t="s">
        <v>14</v>
      </c>
      <c r="N182" s="7" t="s">
        <v>15</v>
      </c>
      <c r="O182" s="8" t="s">
        <v>16</v>
      </c>
      <c r="P182" s="6" t="s">
        <v>17</v>
      </c>
      <c r="Q182" s="8" t="s">
        <v>18</v>
      </c>
      <c r="R182" s="7" t="s">
        <v>19</v>
      </c>
      <c r="S182" s="7" t="s">
        <v>20</v>
      </c>
      <c r="T182" s="7" t="s">
        <v>21</v>
      </c>
      <c r="U182" s="7" t="s">
        <v>22</v>
      </c>
      <c r="V182" s="7" t="s">
        <v>23</v>
      </c>
      <c r="W182" s="6" t="s">
        <v>24</v>
      </c>
      <c r="X182" s="6" t="s">
        <v>25</v>
      </c>
      <c r="Y182" s="6" t="s">
        <v>26</v>
      </c>
      <c r="Z182" s="7" t="s">
        <v>27</v>
      </c>
      <c r="AA182" s="7" t="s">
        <v>28</v>
      </c>
      <c r="AB182" s="6" t="s">
        <v>29</v>
      </c>
      <c r="AC182" s="6" t="s">
        <v>30</v>
      </c>
      <c r="AD182" s="6" t="s">
        <v>31</v>
      </c>
      <c r="AE182" s="6" t="s">
        <v>101</v>
      </c>
    </row>
    <row r="183" spans="2:31" ht="9.9499999999999993" customHeight="1">
      <c r="B183" s="11" t="s">
        <v>107</v>
      </c>
      <c r="C183" s="44">
        <v>12941.406999999999</v>
      </c>
      <c r="D183" s="44">
        <v>0</v>
      </c>
      <c r="E183" s="44">
        <v>77.384</v>
      </c>
      <c r="F183" s="44">
        <v>0</v>
      </c>
      <c r="G183" s="44">
        <v>0</v>
      </c>
      <c r="H183" s="44">
        <v>90.878</v>
      </c>
      <c r="I183" s="44">
        <v>0</v>
      </c>
      <c r="J183" s="44">
        <v>0</v>
      </c>
      <c r="K183" s="44">
        <v>14932.446</v>
      </c>
      <c r="L183" s="44">
        <v>0</v>
      </c>
      <c r="M183" s="44">
        <v>0</v>
      </c>
      <c r="N183" s="44">
        <v>0</v>
      </c>
      <c r="O183" s="44">
        <v>0</v>
      </c>
      <c r="P183" s="44">
        <v>12185.073</v>
      </c>
      <c r="Q183" s="44">
        <v>0</v>
      </c>
      <c r="R183" s="44">
        <v>0</v>
      </c>
      <c r="S183" s="44">
        <v>0</v>
      </c>
      <c r="T183" s="44">
        <v>0</v>
      </c>
      <c r="U183" s="44">
        <v>0</v>
      </c>
      <c r="V183" s="44">
        <v>0</v>
      </c>
      <c r="W183" s="44">
        <v>22983.154999999999</v>
      </c>
      <c r="X183" s="44">
        <v>0</v>
      </c>
      <c r="Y183" s="44">
        <v>0</v>
      </c>
      <c r="Z183" s="44">
        <v>296.74400000000003</v>
      </c>
      <c r="AA183" s="44">
        <v>0</v>
      </c>
      <c r="AB183" s="44">
        <v>0</v>
      </c>
      <c r="AC183" s="44">
        <v>0</v>
      </c>
      <c r="AD183" s="44">
        <v>0</v>
      </c>
      <c r="AE183" s="44">
        <f t="shared" ref="AE183:AE190" si="73">SUM(C183:AD183)</f>
        <v>63507.086999999992</v>
      </c>
    </row>
    <row r="184" spans="2:31" ht="9.9499999999999993" customHeight="1">
      <c r="B184" s="11" t="s">
        <v>108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44">
        <v>0</v>
      </c>
      <c r="K184" s="44">
        <v>0</v>
      </c>
      <c r="L184" s="44">
        <v>0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  <c r="S184" s="44">
        <v>0</v>
      </c>
      <c r="T184" s="44">
        <v>0</v>
      </c>
      <c r="U184" s="44">
        <v>0</v>
      </c>
      <c r="V184" s="44">
        <v>0</v>
      </c>
      <c r="W184" s="44">
        <v>0</v>
      </c>
      <c r="X184" s="44">
        <v>802.20299999999997</v>
      </c>
      <c r="Y184" s="44">
        <v>0</v>
      </c>
      <c r="Z184" s="44">
        <v>0</v>
      </c>
      <c r="AA184" s="44">
        <v>0</v>
      </c>
      <c r="AB184" s="44">
        <v>0</v>
      </c>
      <c r="AC184" s="44">
        <v>780.66399999999999</v>
      </c>
      <c r="AD184" s="44">
        <v>0</v>
      </c>
      <c r="AE184" s="44">
        <f t="shared" si="73"/>
        <v>1582.867</v>
      </c>
    </row>
    <row r="185" spans="2:31" ht="9.9499999999999993" customHeight="1">
      <c r="B185" s="56" t="s">
        <v>109</v>
      </c>
      <c r="C185" s="57">
        <f>SUM(C183:C184)</f>
        <v>12941.406999999999</v>
      </c>
      <c r="D185" s="57">
        <f t="shared" ref="D185:AD185" si="74">SUM(D183:D184)</f>
        <v>0</v>
      </c>
      <c r="E185" s="57">
        <f t="shared" si="74"/>
        <v>77.384</v>
      </c>
      <c r="F185" s="57">
        <f t="shared" si="74"/>
        <v>0</v>
      </c>
      <c r="G185" s="57">
        <f t="shared" si="74"/>
        <v>0</v>
      </c>
      <c r="H185" s="57">
        <f t="shared" si="74"/>
        <v>90.878</v>
      </c>
      <c r="I185" s="57">
        <f t="shared" si="74"/>
        <v>0</v>
      </c>
      <c r="J185" s="57">
        <f t="shared" si="74"/>
        <v>0</v>
      </c>
      <c r="K185" s="57">
        <f t="shared" si="74"/>
        <v>14932.446</v>
      </c>
      <c r="L185" s="57">
        <f t="shared" si="74"/>
        <v>0</v>
      </c>
      <c r="M185" s="57">
        <f t="shared" si="74"/>
        <v>0</v>
      </c>
      <c r="N185" s="57">
        <f t="shared" si="74"/>
        <v>0</v>
      </c>
      <c r="O185" s="57">
        <f t="shared" si="74"/>
        <v>0</v>
      </c>
      <c r="P185" s="57">
        <f t="shared" si="74"/>
        <v>12185.073</v>
      </c>
      <c r="Q185" s="57">
        <f t="shared" si="74"/>
        <v>0</v>
      </c>
      <c r="R185" s="57">
        <f t="shared" si="74"/>
        <v>0</v>
      </c>
      <c r="S185" s="57">
        <f t="shared" si="74"/>
        <v>0</v>
      </c>
      <c r="T185" s="57">
        <f t="shared" si="74"/>
        <v>0</v>
      </c>
      <c r="U185" s="57">
        <f t="shared" si="74"/>
        <v>0</v>
      </c>
      <c r="V185" s="57">
        <f t="shared" si="74"/>
        <v>0</v>
      </c>
      <c r="W185" s="57">
        <f t="shared" si="74"/>
        <v>22983.154999999999</v>
      </c>
      <c r="X185" s="57">
        <f t="shared" si="74"/>
        <v>802.20299999999997</v>
      </c>
      <c r="Y185" s="57">
        <f t="shared" si="74"/>
        <v>0</v>
      </c>
      <c r="Z185" s="57">
        <f t="shared" si="74"/>
        <v>296.74400000000003</v>
      </c>
      <c r="AA185" s="57">
        <f t="shared" si="74"/>
        <v>0</v>
      </c>
      <c r="AB185" s="57">
        <f t="shared" si="74"/>
        <v>0</v>
      </c>
      <c r="AC185" s="57">
        <f t="shared" si="74"/>
        <v>780.66399999999999</v>
      </c>
      <c r="AD185" s="57">
        <f t="shared" si="74"/>
        <v>0</v>
      </c>
      <c r="AE185" s="57">
        <f t="shared" si="73"/>
        <v>65089.953999999991</v>
      </c>
    </row>
    <row r="186" spans="2:31" ht="9.9499999999999993" customHeight="1">
      <c r="B186" s="58" t="s">
        <v>110</v>
      </c>
      <c r="C186" s="59">
        <v>0</v>
      </c>
      <c r="D186" s="59">
        <v>593.34</v>
      </c>
      <c r="E186" s="59">
        <v>0</v>
      </c>
      <c r="F186" s="59">
        <v>0</v>
      </c>
      <c r="G186" s="59">
        <v>4246.3440000000001</v>
      </c>
      <c r="H186" s="59">
        <v>2925.7860000000001</v>
      </c>
      <c r="I186" s="59">
        <v>8933.6319999999996</v>
      </c>
      <c r="J186" s="59">
        <v>0</v>
      </c>
      <c r="K186" s="59">
        <v>7.0609999999999999</v>
      </c>
      <c r="L186" s="59">
        <v>0</v>
      </c>
      <c r="M186" s="59">
        <v>652.26900000000001</v>
      </c>
      <c r="N186" s="59">
        <v>0</v>
      </c>
      <c r="O186" s="59">
        <v>0</v>
      </c>
      <c r="P186" s="59">
        <v>0</v>
      </c>
      <c r="Q186" s="59">
        <v>0</v>
      </c>
      <c r="R186" s="59">
        <v>0</v>
      </c>
      <c r="S186" s="59">
        <v>0</v>
      </c>
      <c r="T186" s="59">
        <v>0</v>
      </c>
      <c r="U186" s="59">
        <v>0</v>
      </c>
      <c r="V186" s="59">
        <v>0</v>
      </c>
      <c r="W186" s="59">
        <v>0</v>
      </c>
      <c r="X186" s="59">
        <v>0</v>
      </c>
      <c r="Y186" s="59">
        <v>0</v>
      </c>
      <c r="Z186" s="59">
        <v>0</v>
      </c>
      <c r="AA186" s="59">
        <v>0</v>
      </c>
      <c r="AB186" s="59">
        <v>0</v>
      </c>
      <c r="AC186" s="59">
        <v>1497.473</v>
      </c>
      <c r="AD186" s="59">
        <v>0</v>
      </c>
      <c r="AE186" s="59">
        <f t="shared" si="73"/>
        <v>18855.904999999999</v>
      </c>
    </row>
    <row r="187" spans="2:31" ht="9.9499999999999993" customHeight="1">
      <c r="B187" s="11" t="s">
        <v>111</v>
      </c>
      <c r="C187" s="44">
        <v>0</v>
      </c>
      <c r="D187" s="44">
        <v>4.8440000000000003</v>
      </c>
      <c r="E187" s="44">
        <v>0</v>
      </c>
      <c r="F187" s="44">
        <v>0</v>
      </c>
      <c r="G187" s="44">
        <v>126.645</v>
      </c>
      <c r="H187" s="44">
        <v>1047.6400000000001</v>
      </c>
      <c r="I187" s="44">
        <v>107.01</v>
      </c>
      <c r="J187" s="44">
        <v>44.715000000000003</v>
      </c>
      <c r="K187" s="44">
        <v>61.484000000000002</v>
      </c>
      <c r="L187" s="44">
        <v>0</v>
      </c>
      <c r="M187" s="44">
        <v>1.391</v>
      </c>
      <c r="N187" s="44">
        <v>0</v>
      </c>
      <c r="O187" s="44">
        <v>0</v>
      </c>
      <c r="P187" s="44">
        <v>2105.7719999999999</v>
      </c>
      <c r="Q187" s="44">
        <v>1.4890000000000001</v>
      </c>
      <c r="R187" s="44">
        <v>0</v>
      </c>
      <c r="S187" s="44">
        <v>0</v>
      </c>
      <c r="T187" s="44">
        <v>0</v>
      </c>
      <c r="U187" s="44">
        <v>0</v>
      </c>
      <c r="V187" s="44">
        <v>90.135999999999996</v>
      </c>
      <c r="W187" s="44">
        <v>0</v>
      </c>
      <c r="X187" s="44">
        <v>0.36299999999999999</v>
      </c>
      <c r="Y187" s="44">
        <v>0</v>
      </c>
      <c r="Z187" s="44">
        <v>0</v>
      </c>
      <c r="AA187" s="44">
        <v>0</v>
      </c>
      <c r="AB187" s="44">
        <v>0</v>
      </c>
      <c r="AC187" s="44">
        <v>9253.6209999999992</v>
      </c>
      <c r="AD187" s="44">
        <v>0</v>
      </c>
      <c r="AE187" s="44">
        <f t="shared" si="73"/>
        <v>12845.109999999999</v>
      </c>
    </row>
    <row r="188" spans="2:31" ht="9.9499999999999993" customHeight="1">
      <c r="B188" s="60" t="s">
        <v>112</v>
      </c>
      <c r="C188" s="61">
        <v>0</v>
      </c>
      <c r="D188" s="61">
        <v>0</v>
      </c>
      <c r="E188" s="61">
        <v>0</v>
      </c>
      <c r="F188" s="61">
        <v>0</v>
      </c>
      <c r="G188" s="61">
        <v>0</v>
      </c>
      <c r="H188" s="61">
        <v>0</v>
      </c>
      <c r="I188" s="61">
        <v>0</v>
      </c>
      <c r="J188" s="61">
        <v>0</v>
      </c>
      <c r="K188" s="61">
        <v>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61">
        <v>0</v>
      </c>
      <c r="R188" s="61">
        <v>0</v>
      </c>
      <c r="S188" s="61">
        <v>0</v>
      </c>
      <c r="T188" s="61">
        <v>0</v>
      </c>
      <c r="U188" s="61">
        <v>0</v>
      </c>
      <c r="V188" s="61">
        <v>0</v>
      </c>
      <c r="W188" s="61">
        <v>0</v>
      </c>
      <c r="X188" s="61">
        <v>0</v>
      </c>
      <c r="Y188" s="61">
        <v>0</v>
      </c>
      <c r="Z188" s="61">
        <v>0</v>
      </c>
      <c r="AA188" s="61">
        <v>0</v>
      </c>
      <c r="AB188" s="61">
        <v>0</v>
      </c>
      <c r="AC188" s="61">
        <v>0</v>
      </c>
      <c r="AD188" s="61">
        <v>0</v>
      </c>
      <c r="AE188" s="61">
        <f t="shared" si="73"/>
        <v>0</v>
      </c>
    </row>
    <row r="189" spans="2:31" ht="9.9499999999999993" customHeight="1">
      <c r="B189" s="58" t="s">
        <v>113</v>
      </c>
      <c r="C189" s="59">
        <v>0</v>
      </c>
      <c r="D189" s="59">
        <v>38.856000000000002</v>
      </c>
      <c r="E189" s="59">
        <v>0</v>
      </c>
      <c r="F189" s="59">
        <v>0</v>
      </c>
      <c r="G189" s="59">
        <v>2067.3200000000002</v>
      </c>
      <c r="H189" s="59">
        <v>222.80500000000001</v>
      </c>
      <c r="I189" s="59">
        <v>15914.698</v>
      </c>
      <c r="J189" s="59">
        <v>1195.8889999999999</v>
      </c>
      <c r="K189" s="59">
        <v>11330.078</v>
      </c>
      <c r="L189" s="59">
        <v>0</v>
      </c>
      <c r="M189" s="59">
        <v>5188.0690000000004</v>
      </c>
      <c r="N189" s="59">
        <v>0</v>
      </c>
      <c r="O189" s="59">
        <v>0</v>
      </c>
      <c r="P189" s="59">
        <v>1295.393</v>
      </c>
      <c r="Q189" s="59">
        <v>141.24600000000001</v>
      </c>
      <c r="R189" s="59">
        <v>0</v>
      </c>
      <c r="S189" s="59">
        <v>0</v>
      </c>
      <c r="T189" s="59">
        <v>0</v>
      </c>
      <c r="U189" s="59">
        <v>0</v>
      </c>
      <c r="V189" s="59">
        <v>1.9550000000000001</v>
      </c>
      <c r="W189" s="59">
        <v>65.858000000000004</v>
      </c>
      <c r="X189" s="59">
        <v>4470.7550000000001</v>
      </c>
      <c r="Y189" s="59">
        <v>0</v>
      </c>
      <c r="Z189" s="59">
        <v>0</v>
      </c>
      <c r="AA189" s="59">
        <v>0</v>
      </c>
      <c r="AB189" s="59">
        <v>0</v>
      </c>
      <c r="AC189" s="59">
        <v>445.50400000000002</v>
      </c>
      <c r="AD189" s="59">
        <v>0</v>
      </c>
      <c r="AE189" s="59">
        <f t="shared" si="73"/>
        <v>42378.426000000007</v>
      </c>
    </row>
    <row r="190" spans="2:31" ht="9.9499999999999993" customHeight="1">
      <c r="B190" s="11" t="s">
        <v>114</v>
      </c>
      <c r="C190" s="44">
        <v>0</v>
      </c>
      <c r="D190" s="44">
        <v>11.292999999999999</v>
      </c>
      <c r="E190" s="44">
        <v>0</v>
      </c>
      <c r="F190" s="44">
        <v>0</v>
      </c>
      <c r="G190" s="44">
        <v>723.86</v>
      </c>
      <c r="H190" s="44">
        <v>42.331000000000003</v>
      </c>
      <c r="I190" s="44">
        <v>4837.53</v>
      </c>
      <c r="J190" s="44">
        <v>256.58100000000002</v>
      </c>
      <c r="K190" s="44">
        <v>2351.9929999999999</v>
      </c>
      <c r="L190" s="44">
        <v>0</v>
      </c>
      <c r="M190" s="44">
        <v>848.25800000000004</v>
      </c>
      <c r="N190" s="44">
        <v>0</v>
      </c>
      <c r="O190" s="44">
        <v>0</v>
      </c>
      <c r="P190" s="44">
        <v>156.863</v>
      </c>
      <c r="Q190" s="44">
        <v>1.7000000000000001E-2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4">
        <v>1545.2090000000001</v>
      </c>
      <c r="Y190" s="44">
        <v>0</v>
      </c>
      <c r="Z190" s="44">
        <v>0</v>
      </c>
      <c r="AA190" s="44">
        <v>0</v>
      </c>
      <c r="AB190" s="44">
        <v>0</v>
      </c>
      <c r="AC190" s="44">
        <v>88.167000000000002</v>
      </c>
      <c r="AD190" s="44">
        <v>0</v>
      </c>
      <c r="AE190" s="44">
        <f t="shared" si="73"/>
        <v>10862.101999999999</v>
      </c>
    </row>
    <row r="191" spans="2:31" ht="9.9499999999999993" customHeight="1">
      <c r="B191" s="11" t="s">
        <v>115</v>
      </c>
      <c r="C191" s="44">
        <v>0</v>
      </c>
      <c r="D191" s="44">
        <v>15.827</v>
      </c>
      <c r="E191" s="44">
        <v>12.224</v>
      </c>
      <c r="F191" s="44">
        <v>0</v>
      </c>
      <c r="G191" s="44">
        <v>786.47</v>
      </c>
      <c r="H191" s="44">
        <v>27.222999999999999</v>
      </c>
      <c r="I191" s="44">
        <v>8920.5239999999994</v>
      </c>
      <c r="J191" s="44">
        <v>640.93499999999995</v>
      </c>
      <c r="K191" s="44">
        <v>15569.877</v>
      </c>
      <c r="L191" s="44">
        <v>2.6970000000000001</v>
      </c>
      <c r="M191" s="44">
        <v>2710.3139999999999</v>
      </c>
      <c r="N191" s="44">
        <v>2.9140000000000001</v>
      </c>
      <c r="O191" s="44">
        <v>414.35599999999999</v>
      </c>
      <c r="P191" s="44">
        <v>374.71199999999999</v>
      </c>
      <c r="Q191" s="44">
        <v>0</v>
      </c>
      <c r="R191" s="44">
        <v>0</v>
      </c>
      <c r="S191" s="44">
        <v>0</v>
      </c>
      <c r="T191" s="44">
        <v>0</v>
      </c>
      <c r="U191" s="44">
        <v>0</v>
      </c>
      <c r="V191" s="44">
        <v>0</v>
      </c>
      <c r="W191" s="44">
        <v>0</v>
      </c>
      <c r="X191" s="44">
        <v>1228.021</v>
      </c>
      <c r="Y191" s="44">
        <v>0</v>
      </c>
      <c r="Z191" s="44">
        <v>0</v>
      </c>
      <c r="AA191" s="44">
        <v>0</v>
      </c>
      <c r="AB191" s="44">
        <v>0</v>
      </c>
      <c r="AC191" s="44">
        <v>76.718999999999994</v>
      </c>
      <c r="AD191" s="44">
        <v>0</v>
      </c>
      <c r="AE191" s="44">
        <f>SUM(C191:AD191)</f>
        <v>30782.813000000002</v>
      </c>
    </row>
    <row r="192" spans="2:31" ht="9.9499999999999993" customHeight="1">
      <c r="B192" s="11" t="s">
        <v>116</v>
      </c>
      <c r="C192" s="44">
        <v>0</v>
      </c>
      <c r="D192" s="44">
        <v>19.963000000000001</v>
      </c>
      <c r="E192" s="44">
        <v>0</v>
      </c>
      <c r="F192" s="44">
        <v>0</v>
      </c>
      <c r="G192" s="44">
        <v>604.56899999999996</v>
      </c>
      <c r="H192" s="44">
        <v>43.103000000000002</v>
      </c>
      <c r="I192" s="44">
        <v>980.79899999999998</v>
      </c>
      <c r="J192" s="44">
        <v>100.886</v>
      </c>
      <c r="K192" s="44">
        <v>64.963999999999999</v>
      </c>
      <c r="L192" s="44">
        <v>0</v>
      </c>
      <c r="M192" s="44">
        <v>115.446</v>
      </c>
      <c r="N192" s="44">
        <v>0</v>
      </c>
      <c r="O192" s="44">
        <v>0</v>
      </c>
      <c r="P192" s="44">
        <v>9.5000000000000001E-2</v>
      </c>
      <c r="Q192" s="44">
        <v>0</v>
      </c>
      <c r="R192" s="44">
        <v>0</v>
      </c>
      <c r="S192" s="44">
        <v>0</v>
      </c>
      <c r="T192" s="44">
        <v>0</v>
      </c>
      <c r="U192" s="44">
        <v>0</v>
      </c>
      <c r="V192" s="44">
        <v>0</v>
      </c>
      <c r="W192" s="44">
        <v>0</v>
      </c>
      <c r="X192" s="44">
        <v>44.969000000000001</v>
      </c>
      <c r="Y192" s="44">
        <v>0</v>
      </c>
      <c r="Z192" s="44">
        <v>0</v>
      </c>
      <c r="AA192" s="44">
        <v>0</v>
      </c>
      <c r="AB192" s="44">
        <v>0</v>
      </c>
      <c r="AC192" s="44">
        <v>30.997</v>
      </c>
      <c r="AD192" s="44">
        <v>0</v>
      </c>
      <c r="AE192" s="44">
        <f t="shared" ref="AE192:AE229" si="75">SUM(C192:AD192)</f>
        <v>2005.7909999999997</v>
      </c>
    </row>
    <row r="193" spans="2:31" ht="9.9499999999999993" customHeight="1">
      <c r="B193" s="11" t="s">
        <v>117</v>
      </c>
      <c r="C193" s="44">
        <v>0</v>
      </c>
      <c r="D193" s="44">
        <v>27.309000000000001</v>
      </c>
      <c r="E193" s="44">
        <v>0</v>
      </c>
      <c r="F193" s="44">
        <v>0</v>
      </c>
      <c r="G193" s="44">
        <v>367.91</v>
      </c>
      <c r="H193" s="44">
        <v>445.69299999999998</v>
      </c>
      <c r="I193" s="44">
        <v>755.69899999999996</v>
      </c>
      <c r="J193" s="44">
        <v>20.837</v>
      </c>
      <c r="K193" s="44">
        <v>646.33100000000002</v>
      </c>
      <c r="L193" s="44">
        <v>0</v>
      </c>
      <c r="M193" s="44">
        <v>119.438</v>
      </c>
      <c r="N193" s="44">
        <v>0</v>
      </c>
      <c r="O193" s="44">
        <v>0</v>
      </c>
      <c r="P193" s="44">
        <v>0.11600000000000001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44">
        <v>0</v>
      </c>
      <c r="X193" s="44">
        <v>55.383000000000003</v>
      </c>
      <c r="Y193" s="44">
        <v>0</v>
      </c>
      <c r="Z193" s="44">
        <v>0</v>
      </c>
      <c r="AA193" s="44">
        <v>0</v>
      </c>
      <c r="AB193" s="44">
        <v>0</v>
      </c>
      <c r="AC193" s="44">
        <v>285.66199999999998</v>
      </c>
      <c r="AD193" s="44">
        <v>0</v>
      </c>
      <c r="AE193" s="44">
        <f t="shared" si="75"/>
        <v>2724.3779999999997</v>
      </c>
    </row>
    <row r="194" spans="2:31" ht="9.9499999999999993" customHeight="1">
      <c r="B194" s="11" t="s">
        <v>118</v>
      </c>
      <c r="C194" s="44">
        <v>0</v>
      </c>
      <c r="D194" s="44">
        <v>16.526</v>
      </c>
      <c r="E194" s="44">
        <v>0</v>
      </c>
      <c r="F194" s="44">
        <v>0</v>
      </c>
      <c r="G194" s="44">
        <v>288.072</v>
      </c>
      <c r="H194" s="44">
        <v>40.539000000000001</v>
      </c>
      <c r="I194" s="44">
        <v>320.68799999999999</v>
      </c>
      <c r="J194" s="44">
        <v>13.599</v>
      </c>
      <c r="K194" s="44">
        <v>34.256999999999998</v>
      </c>
      <c r="L194" s="44">
        <v>0.39100000000000001</v>
      </c>
      <c r="M194" s="44">
        <v>367.24299999999999</v>
      </c>
      <c r="N194" s="44">
        <v>0</v>
      </c>
      <c r="O194" s="44">
        <v>0</v>
      </c>
      <c r="P194" s="44">
        <v>0</v>
      </c>
      <c r="Q194" s="44">
        <v>0.19400000000000001</v>
      </c>
      <c r="R194" s="44">
        <v>0</v>
      </c>
      <c r="S194" s="44">
        <v>0</v>
      </c>
      <c r="T194" s="44">
        <v>0</v>
      </c>
      <c r="U194" s="44">
        <v>0</v>
      </c>
      <c r="V194" s="44">
        <v>0</v>
      </c>
      <c r="W194" s="44">
        <v>0</v>
      </c>
      <c r="X194" s="44">
        <v>83.897999999999996</v>
      </c>
      <c r="Y194" s="44">
        <v>0</v>
      </c>
      <c r="Z194" s="44">
        <v>0</v>
      </c>
      <c r="AA194" s="44">
        <v>0</v>
      </c>
      <c r="AB194" s="44">
        <v>0</v>
      </c>
      <c r="AC194" s="44">
        <v>17.689</v>
      </c>
      <c r="AD194" s="44">
        <v>0</v>
      </c>
      <c r="AE194" s="44">
        <f t="shared" si="75"/>
        <v>1183.096</v>
      </c>
    </row>
    <row r="195" spans="2:31" ht="9.9499999999999993" customHeight="1">
      <c r="B195" s="11" t="s">
        <v>119</v>
      </c>
      <c r="C195" s="44">
        <v>0</v>
      </c>
      <c r="D195" s="44">
        <v>37.713000000000001</v>
      </c>
      <c r="E195" s="44">
        <v>0</v>
      </c>
      <c r="F195" s="44">
        <v>0</v>
      </c>
      <c r="G195" s="44">
        <v>844.93700000000001</v>
      </c>
      <c r="H195" s="44">
        <v>76.2</v>
      </c>
      <c r="I195" s="44">
        <v>6574.9840000000004</v>
      </c>
      <c r="J195" s="44">
        <v>133.57499999999999</v>
      </c>
      <c r="K195" s="44">
        <v>59113.201999999997</v>
      </c>
      <c r="L195" s="44">
        <v>0</v>
      </c>
      <c r="M195" s="44">
        <v>1387.828</v>
      </c>
      <c r="N195" s="44">
        <v>1.4790000000000001</v>
      </c>
      <c r="O195" s="44">
        <v>2927.9279999999999</v>
      </c>
      <c r="P195" s="44">
        <v>26961.109</v>
      </c>
      <c r="Q195" s="44">
        <v>28989.132000000001</v>
      </c>
      <c r="R195" s="44">
        <v>0</v>
      </c>
      <c r="S195" s="44">
        <v>0</v>
      </c>
      <c r="T195" s="44">
        <v>0</v>
      </c>
      <c r="U195" s="44">
        <v>0</v>
      </c>
      <c r="V195" s="44">
        <v>35.677</v>
      </c>
      <c r="W195" s="44">
        <v>87.832999999999998</v>
      </c>
      <c r="X195" s="44">
        <v>1534.7719999999999</v>
      </c>
      <c r="Y195" s="44">
        <v>52317.726999999999</v>
      </c>
      <c r="Z195" s="44">
        <v>0</v>
      </c>
      <c r="AA195" s="44">
        <v>0</v>
      </c>
      <c r="AB195" s="44">
        <v>0</v>
      </c>
      <c r="AC195" s="44">
        <v>466.15</v>
      </c>
      <c r="AD195" s="44">
        <v>0</v>
      </c>
      <c r="AE195" s="44">
        <f t="shared" si="75"/>
        <v>181490.24599999998</v>
      </c>
    </row>
    <row r="196" spans="2:31" ht="9.9499999999999993" customHeight="1">
      <c r="B196" s="11" t="s">
        <v>120</v>
      </c>
      <c r="C196" s="44">
        <v>0</v>
      </c>
      <c r="D196" s="44">
        <v>27.530999999999999</v>
      </c>
      <c r="E196" s="44">
        <v>0</v>
      </c>
      <c r="F196" s="44">
        <v>0</v>
      </c>
      <c r="G196" s="44">
        <v>350.97</v>
      </c>
      <c r="H196" s="44">
        <v>17.710999999999999</v>
      </c>
      <c r="I196" s="44">
        <v>735.221</v>
      </c>
      <c r="J196" s="44">
        <v>18.004000000000001</v>
      </c>
      <c r="K196" s="44">
        <v>4.7869999999999999</v>
      </c>
      <c r="L196" s="44">
        <v>0</v>
      </c>
      <c r="M196" s="44">
        <v>876.62</v>
      </c>
      <c r="N196" s="44">
        <v>0</v>
      </c>
      <c r="O196" s="44">
        <v>0</v>
      </c>
      <c r="P196" s="44">
        <v>0.154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44">
        <v>0</v>
      </c>
      <c r="W196" s="44">
        <v>4.5030000000000001</v>
      </c>
      <c r="X196" s="44">
        <v>1266.6469999999999</v>
      </c>
      <c r="Y196" s="44">
        <v>0</v>
      </c>
      <c r="Z196" s="44">
        <v>0</v>
      </c>
      <c r="AA196" s="44">
        <v>0</v>
      </c>
      <c r="AB196" s="44">
        <v>0</v>
      </c>
      <c r="AC196" s="44">
        <v>60.796999999999997</v>
      </c>
      <c r="AD196" s="44">
        <v>0</v>
      </c>
      <c r="AE196" s="44">
        <f t="shared" si="75"/>
        <v>3362.9450000000002</v>
      </c>
    </row>
    <row r="197" spans="2:31" ht="9.9499999999999993" customHeight="1">
      <c r="B197" s="11" t="s">
        <v>121</v>
      </c>
      <c r="C197" s="44">
        <v>0</v>
      </c>
      <c r="D197" s="44">
        <v>27.952999999999999</v>
      </c>
      <c r="E197" s="44">
        <v>46472.06</v>
      </c>
      <c r="F197" s="44">
        <v>0</v>
      </c>
      <c r="G197" s="44">
        <v>2881.393</v>
      </c>
      <c r="H197" s="44">
        <v>131.18100000000001</v>
      </c>
      <c r="I197" s="44">
        <v>12024.569</v>
      </c>
      <c r="J197" s="44">
        <v>210.09299999999999</v>
      </c>
      <c r="K197" s="44">
        <v>58404.639999999999</v>
      </c>
      <c r="L197" s="44">
        <v>14395.95</v>
      </c>
      <c r="M197" s="44">
        <v>17059.429</v>
      </c>
      <c r="N197" s="44">
        <v>48305.476000000002</v>
      </c>
      <c r="O197" s="44">
        <v>9845.3919999999998</v>
      </c>
      <c r="P197" s="44">
        <v>59856.470999999998</v>
      </c>
      <c r="Q197" s="44">
        <v>-13387.087</v>
      </c>
      <c r="R197" s="44">
        <v>-91.554000000000002</v>
      </c>
      <c r="S197" s="44">
        <v>16.821000000000002</v>
      </c>
      <c r="T197" s="44">
        <v>296.279</v>
      </c>
      <c r="U197" s="44">
        <v>191.86199999999999</v>
      </c>
      <c r="V197" s="44">
        <v>2936.2689999999998</v>
      </c>
      <c r="W197" s="44">
        <v>1138.3530000000001</v>
      </c>
      <c r="X197" s="44">
        <v>3413.15</v>
      </c>
      <c r="Y197" s="44">
        <v>0</v>
      </c>
      <c r="Z197" s="44">
        <v>0</v>
      </c>
      <c r="AA197" s="44">
        <v>0</v>
      </c>
      <c r="AB197" s="44">
        <v>0</v>
      </c>
      <c r="AC197" s="44">
        <v>79.42</v>
      </c>
      <c r="AD197" s="44">
        <v>0</v>
      </c>
      <c r="AE197" s="44">
        <f t="shared" si="75"/>
        <v>264208.12</v>
      </c>
    </row>
    <row r="198" spans="2:31" ht="9.9499999999999993" customHeight="1">
      <c r="B198" s="11" t="s">
        <v>122</v>
      </c>
      <c r="C198" s="44">
        <v>0</v>
      </c>
      <c r="D198" s="44">
        <v>5.7519999999999998</v>
      </c>
      <c r="E198" s="44">
        <v>2538.3609999999999</v>
      </c>
      <c r="F198" s="44">
        <v>0</v>
      </c>
      <c r="G198" s="44">
        <v>193.048</v>
      </c>
      <c r="H198" s="44">
        <v>19.571999999999999</v>
      </c>
      <c r="I198" s="44">
        <v>1008.266</v>
      </c>
      <c r="J198" s="44">
        <v>110.389</v>
      </c>
      <c r="K198" s="44">
        <v>21813.252</v>
      </c>
      <c r="L198" s="44">
        <v>5.9569999999999999</v>
      </c>
      <c r="M198" s="44">
        <v>2765.8620000000001</v>
      </c>
      <c r="N198" s="44">
        <v>73473.539999999994</v>
      </c>
      <c r="O198" s="44">
        <v>1327.6780000000001</v>
      </c>
      <c r="P198" s="44">
        <v>2837.415</v>
      </c>
      <c r="Q198" s="44">
        <v>0</v>
      </c>
      <c r="R198" s="44">
        <v>8402.277</v>
      </c>
      <c r="S198" s="44">
        <v>3012.5210000000002</v>
      </c>
      <c r="T198" s="44">
        <v>699.57899999999995</v>
      </c>
      <c r="U198" s="44">
        <v>0</v>
      </c>
      <c r="V198" s="44">
        <v>5.5780000000000003</v>
      </c>
      <c r="W198" s="44">
        <v>89.721999999999994</v>
      </c>
      <c r="X198" s="44">
        <v>2.4169999999999998</v>
      </c>
      <c r="Y198" s="44">
        <v>0</v>
      </c>
      <c r="Z198" s="44">
        <v>0</v>
      </c>
      <c r="AA198" s="44">
        <v>0</v>
      </c>
      <c r="AB198" s="44">
        <v>0</v>
      </c>
      <c r="AC198" s="44">
        <v>21.388999999999999</v>
      </c>
      <c r="AD198" s="44">
        <v>0</v>
      </c>
      <c r="AE198" s="44">
        <f t="shared" si="75"/>
        <v>118332.57499999997</v>
      </c>
    </row>
    <row r="199" spans="2:31" ht="9.9499999999999993" customHeight="1">
      <c r="B199" s="11" t="s">
        <v>123</v>
      </c>
      <c r="C199" s="44">
        <v>0</v>
      </c>
      <c r="D199" s="44">
        <v>28.899000000000001</v>
      </c>
      <c r="E199" s="44">
        <v>0</v>
      </c>
      <c r="F199" s="44">
        <v>0</v>
      </c>
      <c r="G199" s="44">
        <v>713.14200000000005</v>
      </c>
      <c r="H199" s="44">
        <v>57.64</v>
      </c>
      <c r="I199" s="44">
        <v>5446.2619999999997</v>
      </c>
      <c r="J199" s="44">
        <v>348.68700000000001</v>
      </c>
      <c r="K199" s="44">
        <v>3345.9189999999999</v>
      </c>
      <c r="L199" s="44">
        <v>9.9529999999999994</v>
      </c>
      <c r="M199" s="44">
        <v>1065.0229999999999</v>
      </c>
      <c r="N199" s="44">
        <v>1.2999999999999999E-2</v>
      </c>
      <c r="O199" s="44">
        <v>349.67099999999999</v>
      </c>
      <c r="P199" s="44">
        <v>483.29399999999998</v>
      </c>
      <c r="Q199" s="44">
        <v>11.257</v>
      </c>
      <c r="R199" s="44">
        <v>0.94699999999999995</v>
      </c>
      <c r="S199" s="44">
        <v>0</v>
      </c>
      <c r="T199" s="44">
        <v>0</v>
      </c>
      <c r="U199" s="44">
        <v>40.284999999999997</v>
      </c>
      <c r="V199" s="44">
        <v>0</v>
      </c>
      <c r="W199" s="44">
        <v>0</v>
      </c>
      <c r="X199" s="44">
        <v>417.49099999999999</v>
      </c>
      <c r="Y199" s="44">
        <v>0</v>
      </c>
      <c r="Z199" s="44">
        <v>0</v>
      </c>
      <c r="AA199" s="44">
        <v>0</v>
      </c>
      <c r="AB199" s="44">
        <v>0</v>
      </c>
      <c r="AC199" s="44">
        <v>147.23400000000001</v>
      </c>
      <c r="AD199" s="44">
        <v>0</v>
      </c>
      <c r="AE199" s="44">
        <f t="shared" si="75"/>
        <v>12465.716999999999</v>
      </c>
    </row>
    <row r="200" spans="2:31" ht="9.9499999999999993" customHeight="1">
      <c r="B200" s="11" t="s">
        <v>124</v>
      </c>
      <c r="C200" s="44">
        <v>0</v>
      </c>
      <c r="D200" s="44">
        <v>13.589</v>
      </c>
      <c r="E200" s="44">
        <v>6.8000000000000005E-2</v>
      </c>
      <c r="F200" s="44">
        <v>5.8000000000000003E-2</v>
      </c>
      <c r="G200" s="44">
        <v>293.22899999999998</v>
      </c>
      <c r="H200" s="44">
        <v>22.475999999999999</v>
      </c>
      <c r="I200" s="44">
        <v>2112.5929999999998</v>
      </c>
      <c r="J200" s="44">
        <v>35.243000000000002</v>
      </c>
      <c r="K200" s="44">
        <v>2510.8009999999999</v>
      </c>
      <c r="L200" s="44">
        <v>26.507000000000001</v>
      </c>
      <c r="M200" s="44">
        <v>260.66300000000001</v>
      </c>
      <c r="N200" s="44">
        <v>0</v>
      </c>
      <c r="O200" s="44">
        <v>121.39400000000001</v>
      </c>
      <c r="P200" s="44">
        <v>393.41899999999998</v>
      </c>
      <c r="Q200" s="44">
        <v>0</v>
      </c>
      <c r="R200" s="44">
        <v>0</v>
      </c>
      <c r="S200" s="44">
        <v>0</v>
      </c>
      <c r="T200" s="44">
        <v>0</v>
      </c>
      <c r="U200" s="44">
        <v>0</v>
      </c>
      <c r="V200" s="44">
        <v>0</v>
      </c>
      <c r="W200" s="44">
        <v>0</v>
      </c>
      <c r="X200" s="44">
        <v>413.31200000000001</v>
      </c>
      <c r="Y200" s="44">
        <v>0</v>
      </c>
      <c r="Z200" s="44">
        <v>0</v>
      </c>
      <c r="AA200" s="44">
        <v>0</v>
      </c>
      <c r="AB200" s="44">
        <v>0</v>
      </c>
      <c r="AC200" s="44">
        <v>81.278000000000006</v>
      </c>
      <c r="AD200" s="44">
        <v>0</v>
      </c>
      <c r="AE200" s="44">
        <f t="shared" si="75"/>
        <v>6284.6299999999992</v>
      </c>
    </row>
    <row r="201" spans="2:31" ht="9.9499999999999993" customHeight="1">
      <c r="B201" s="11" t="s">
        <v>125</v>
      </c>
      <c r="C201" s="44">
        <v>0</v>
      </c>
      <c r="D201" s="44">
        <v>4.2089999999999996</v>
      </c>
      <c r="E201" s="44">
        <v>0</v>
      </c>
      <c r="F201" s="44">
        <v>0</v>
      </c>
      <c r="G201" s="44">
        <v>70.656999999999996</v>
      </c>
      <c r="H201" s="44">
        <v>20.681999999999999</v>
      </c>
      <c r="I201" s="44">
        <v>456.20299999999997</v>
      </c>
      <c r="J201" s="44">
        <v>77.617999999999995</v>
      </c>
      <c r="K201" s="44">
        <v>88.647999999999996</v>
      </c>
      <c r="L201" s="44">
        <v>0</v>
      </c>
      <c r="M201" s="44">
        <v>10.997</v>
      </c>
      <c r="N201" s="44">
        <v>0</v>
      </c>
      <c r="O201" s="44">
        <v>0</v>
      </c>
      <c r="P201" s="44">
        <v>0</v>
      </c>
      <c r="Q201" s="44">
        <v>0</v>
      </c>
      <c r="R201" s="44">
        <v>0</v>
      </c>
      <c r="S201" s="44">
        <v>0</v>
      </c>
      <c r="T201" s="44">
        <v>0</v>
      </c>
      <c r="U201" s="44">
        <v>0</v>
      </c>
      <c r="V201" s="44">
        <v>0</v>
      </c>
      <c r="W201" s="44">
        <v>0</v>
      </c>
      <c r="X201" s="44">
        <v>7.61</v>
      </c>
      <c r="Y201" s="44">
        <v>0</v>
      </c>
      <c r="Z201" s="44">
        <v>0</v>
      </c>
      <c r="AA201" s="44">
        <v>0</v>
      </c>
      <c r="AB201" s="44">
        <v>0</v>
      </c>
      <c r="AC201" s="44">
        <v>0</v>
      </c>
      <c r="AD201" s="44">
        <v>0</v>
      </c>
      <c r="AE201" s="44">
        <f t="shared" si="75"/>
        <v>736.62399999999991</v>
      </c>
    </row>
    <row r="202" spans="2:31" ht="9.9499999999999993" customHeight="1">
      <c r="B202" s="11" t="s">
        <v>126</v>
      </c>
      <c r="C202" s="44">
        <v>0</v>
      </c>
      <c r="D202" s="44">
        <v>82.616</v>
      </c>
      <c r="E202" s="44">
        <v>0</v>
      </c>
      <c r="F202" s="44">
        <v>0</v>
      </c>
      <c r="G202" s="44">
        <v>5853.8649999999998</v>
      </c>
      <c r="H202" s="44">
        <v>3080.248</v>
      </c>
      <c r="I202" s="44">
        <v>16564.267</v>
      </c>
      <c r="J202" s="44">
        <v>1884.5340000000001</v>
      </c>
      <c r="K202" s="44">
        <v>31235.611000000001</v>
      </c>
      <c r="L202" s="44">
        <v>130.93199999999999</v>
      </c>
      <c r="M202" s="44">
        <v>12781.709000000001</v>
      </c>
      <c r="N202" s="44">
        <v>0</v>
      </c>
      <c r="O202" s="44">
        <v>14445.73</v>
      </c>
      <c r="P202" s="44">
        <v>94707.475999999995</v>
      </c>
      <c r="Q202" s="44">
        <v>503.20499999999998</v>
      </c>
      <c r="R202" s="44">
        <v>3236.1680000000001</v>
      </c>
      <c r="S202" s="44">
        <v>97.748000000000005</v>
      </c>
      <c r="T202" s="44">
        <v>452.03500000000003</v>
      </c>
      <c r="U202" s="44">
        <v>0</v>
      </c>
      <c r="V202" s="44">
        <v>78.902000000000001</v>
      </c>
      <c r="W202" s="44">
        <v>558.41800000000001</v>
      </c>
      <c r="X202" s="44">
        <v>2755.3760000000002</v>
      </c>
      <c r="Y202" s="44">
        <v>0</v>
      </c>
      <c r="Z202" s="44">
        <v>0</v>
      </c>
      <c r="AA202" s="44">
        <v>0</v>
      </c>
      <c r="AB202" s="44">
        <v>0</v>
      </c>
      <c r="AC202" s="44">
        <v>291.40199999999999</v>
      </c>
      <c r="AD202" s="44">
        <v>0</v>
      </c>
      <c r="AE202" s="44">
        <f t="shared" si="75"/>
        <v>188740.242</v>
      </c>
    </row>
    <row r="203" spans="2:31" ht="9.9499999999999993" customHeight="1">
      <c r="B203" s="11" t="s">
        <v>127</v>
      </c>
      <c r="C203" s="44">
        <v>0</v>
      </c>
      <c r="D203" s="44">
        <v>42.326000000000001</v>
      </c>
      <c r="E203" s="44">
        <v>0</v>
      </c>
      <c r="F203" s="44">
        <v>0</v>
      </c>
      <c r="G203" s="44">
        <v>5124.6530000000002</v>
      </c>
      <c r="H203" s="44">
        <v>420.065</v>
      </c>
      <c r="I203" s="44">
        <v>8031.7250000000004</v>
      </c>
      <c r="J203" s="44">
        <v>456.35399999999998</v>
      </c>
      <c r="K203" s="44">
        <v>17425.717000000001</v>
      </c>
      <c r="L203" s="44">
        <v>294.36599999999999</v>
      </c>
      <c r="M203" s="44">
        <v>10777.308999999999</v>
      </c>
      <c r="N203" s="44">
        <v>0.72899999999999998</v>
      </c>
      <c r="O203" s="44">
        <v>1586.941</v>
      </c>
      <c r="P203" s="44">
        <v>390847.91700000002</v>
      </c>
      <c r="Q203" s="44">
        <v>92357.508000000002</v>
      </c>
      <c r="R203" s="44">
        <v>-4721.1099999999997</v>
      </c>
      <c r="S203" s="44">
        <v>74304.345000000001</v>
      </c>
      <c r="T203" s="44">
        <v>10886.69</v>
      </c>
      <c r="U203" s="44">
        <v>168.661</v>
      </c>
      <c r="V203" s="44">
        <v>101.755</v>
      </c>
      <c r="W203" s="44">
        <v>7087.3090000000002</v>
      </c>
      <c r="X203" s="44">
        <v>2596.0990000000002</v>
      </c>
      <c r="Y203" s="44">
        <v>0</v>
      </c>
      <c r="Z203" s="44">
        <v>0</v>
      </c>
      <c r="AA203" s="44">
        <v>0</v>
      </c>
      <c r="AB203" s="44">
        <v>0</v>
      </c>
      <c r="AC203" s="44">
        <v>703.37699999999995</v>
      </c>
      <c r="AD203" s="44">
        <v>0</v>
      </c>
      <c r="AE203" s="44">
        <f t="shared" si="75"/>
        <v>618492.73599999992</v>
      </c>
    </row>
    <row r="204" spans="2:31" ht="9.9499999999999993" customHeight="1">
      <c r="B204" s="11" t="s">
        <v>128</v>
      </c>
      <c r="C204" s="44">
        <v>0</v>
      </c>
      <c r="D204" s="44">
        <v>16.478000000000002</v>
      </c>
      <c r="E204" s="44">
        <v>0</v>
      </c>
      <c r="F204" s="44">
        <v>0</v>
      </c>
      <c r="G204" s="44">
        <v>2176.9279999999999</v>
      </c>
      <c r="H204" s="44">
        <v>95.715999999999994</v>
      </c>
      <c r="I204" s="44">
        <v>4488.0159999999996</v>
      </c>
      <c r="J204" s="44">
        <v>445.86399999999998</v>
      </c>
      <c r="K204" s="44">
        <v>5699.3339999999998</v>
      </c>
      <c r="L204" s="44">
        <v>606.76900000000001</v>
      </c>
      <c r="M204" s="44">
        <v>3633.741</v>
      </c>
      <c r="N204" s="44">
        <v>0</v>
      </c>
      <c r="O204" s="44">
        <v>253.51400000000001</v>
      </c>
      <c r="P204" s="44">
        <v>1875.578</v>
      </c>
      <c r="Q204" s="44">
        <v>2449.9609999999998</v>
      </c>
      <c r="R204" s="44">
        <v>0.34699999999999998</v>
      </c>
      <c r="S204" s="44">
        <v>390.988</v>
      </c>
      <c r="T204" s="44">
        <v>0</v>
      </c>
      <c r="U204" s="44">
        <v>79.884</v>
      </c>
      <c r="V204" s="44">
        <v>29.158000000000001</v>
      </c>
      <c r="W204" s="44">
        <v>672.94899999999996</v>
      </c>
      <c r="X204" s="44">
        <v>1042.6510000000001</v>
      </c>
      <c r="Y204" s="44">
        <v>0</v>
      </c>
      <c r="Z204" s="44">
        <v>0</v>
      </c>
      <c r="AA204" s="44">
        <v>0</v>
      </c>
      <c r="AB204" s="44">
        <v>0</v>
      </c>
      <c r="AC204" s="44">
        <v>89.686999999999998</v>
      </c>
      <c r="AD204" s="44">
        <v>0</v>
      </c>
      <c r="AE204" s="44">
        <f t="shared" si="75"/>
        <v>24047.563000000002</v>
      </c>
    </row>
    <row r="205" spans="2:31" ht="9.9499999999999993" customHeight="1">
      <c r="B205" s="11" t="s">
        <v>129</v>
      </c>
      <c r="C205" s="44">
        <v>0</v>
      </c>
      <c r="D205" s="44">
        <v>95.096000000000004</v>
      </c>
      <c r="E205" s="44">
        <v>0</v>
      </c>
      <c r="F205" s="44">
        <v>0</v>
      </c>
      <c r="G205" s="44">
        <v>3235.3629999999998</v>
      </c>
      <c r="H205" s="44">
        <v>280.28500000000003</v>
      </c>
      <c r="I205" s="44">
        <v>3876.1030000000001</v>
      </c>
      <c r="J205" s="44">
        <v>229.434</v>
      </c>
      <c r="K205" s="44">
        <v>238.74700000000001</v>
      </c>
      <c r="L205" s="44">
        <v>0.91500000000000004</v>
      </c>
      <c r="M205" s="44">
        <v>6025.567</v>
      </c>
      <c r="N205" s="44">
        <v>18.131</v>
      </c>
      <c r="O205" s="44">
        <v>1.6319999999999999</v>
      </c>
      <c r="P205" s="44">
        <v>8.125</v>
      </c>
      <c r="Q205" s="44">
        <v>125.855</v>
      </c>
      <c r="R205" s="44">
        <v>1.5389999999999999</v>
      </c>
      <c r="S205" s="44">
        <v>0</v>
      </c>
      <c r="T205" s="44">
        <v>0</v>
      </c>
      <c r="U205" s="44">
        <v>5.3010000000000002</v>
      </c>
      <c r="V205" s="44">
        <v>62.795999999999999</v>
      </c>
      <c r="W205" s="44">
        <v>42.485999999999997</v>
      </c>
      <c r="X205" s="44">
        <v>2671.0149999999999</v>
      </c>
      <c r="Y205" s="44">
        <v>0</v>
      </c>
      <c r="Z205" s="44">
        <v>0</v>
      </c>
      <c r="AA205" s="44">
        <v>0</v>
      </c>
      <c r="AB205" s="44">
        <v>0</v>
      </c>
      <c r="AC205" s="44">
        <v>409.76799999999997</v>
      </c>
      <c r="AD205" s="44">
        <v>0</v>
      </c>
      <c r="AE205" s="44">
        <f t="shared" si="75"/>
        <v>17328.157999999999</v>
      </c>
    </row>
    <row r="206" spans="2:31" ht="9.9499999999999993" customHeight="1">
      <c r="B206" s="11" t="s">
        <v>130</v>
      </c>
      <c r="C206" s="44">
        <v>0</v>
      </c>
      <c r="D206" s="44">
        <v>119.238</v>
      </c>
      <c r="E206" s="44">
        <v>0.46</v>
      </c>
      <c r="F206" s="44">
        <v>0</v>
      </c>
      <c r="G206" s="44">
        <v>2658.9079999999999</v>
      </c>
      <c r="H206" s="44">
        <v>504.97699999999998</v>
      </c>
      <c r="I206" s="44">
        <v>3419.529</v>
      </c>
      <c r="J206" s="44">
        <v>89.46</v>
      </c>
      <c r="K206" s="44">
        <v>482.858</v>
      </c>
      <c r="L206" s="44">
        <v>0</v>
      </c>
      <c r="M206" s="44">
        <v>2079.9899999999998</v>
      </c>
      <c r="N206" s="44">
        <v>5.1230000000000002</v>
      </c>
      <c r="O206" s="44">
        <v>10.721</v>
      </c>
      <c r="P206" s="44">
        <v>119.913</v>
      </c>
      <c r="Q206" s="44">
        <v>329.80500000000001</v>
      </c>
      <c r="R206" s="44">
        <v>137.58000000000001</v>
      </c>
      <c r="S206" s="44">
        <v>0</v>
      </c>
      <c r="T206" s="44">
        <v>0</v>
      </c>
      <c r="U206" s="44">
        <v>0</v>
      </c>
      <c r="V206" s="44">
        <v>4.7649999999999997</v>
      </c>
      <c r="W206" s="44">
        <v>82.908000000000001</v>
      </c>
      <c r="X206" s="44">
        <v>1201.925</v>
      </c>
      <c r="Y206" s="44">
        <v>0</v>
      </c>
      <c r="Z206" s="44">
        <v>0</v>
      </c>
      <c r="AA206" s="44">
        <v>0</v>
      </c>
      <c r="AB206" s="44">
        <v>0</v>
      </c>
      <c r="AC206" s="44">
        <v>81.423000000000002</v>
      </c>
      <c r="AD206" s="44">
        <v>0</v>
      </c>
      <c r="AE206" s="44">
        <f t="shared" si="75"/>
        <v>11329.582999999997</v>
      </c>
    </row>
    <row r="207" spans="2:31" ht="9.9499999999999993" customHeight="1">
      <c r="B207" s="11" t="s">
        <v>131</v>
      </c>
      <c r="C207" s="44">
        <v>0</v>
      </c>
      <c r="D207" s="44">
        <v>6.8559999999999999</v>
      </c>
      <c r="E207" s="44">
        <v>0</v>
      </c>
      <c r="F207" s="44">
        <v>4.2000000000000003E-2</v>
      </c>
      <c r="G207" s="44">
        <v>2338.6889999999999</v>
      </c>
      <c r="H207" s="44">
        <v>105.05800000000001</v>
      </c>
      <c r="I207" s="44">
        <v>6816.4620000000004</v>
      </c>
      <c r="J207" s="44">
        <v>60.191000000000003</v>
      </c>
      <c r="K207" s="44">
        <v>143.31299999999999</v>
      </c>
      <c r="L207" s="44">
        <v>0</v>
      </c>
      <c r="M207" s="44">
        <v>2316.7060000000001</v>
      </c>
      <c r="N207" s="44">
        <v>0.84699999999999998</v>
      </c>
      <c r="O207" s="44">
        <v>12.154</v>
      </c>
      <c r="P207" s="44">
        <v>7.0000000000000001E-3</v>
      </c>
      <c r="Q207" s="44">
        <v>62.399000000000001</v>
      </c>
      <c r="R207" s="44">
        <v>0</v>
      </c>
      <c r="S207" s="44">
        <v>0</v>
      </c>
      <c r="T207" s="44">
        <v>0</v>
      </c>
      <c r="U207" s="44">
        <v>0</v>
      </c>
      <c r="V207" s="44">
        <v>25.658000000000001</v>
      </c>
      <c r="W207" s="44">
        <v>33.472000000000001</v>
      </c>
      <c r="X207" s="44">
        <v>2942.0720000000001</v>
      </c>
      <c r="Y207" s="44">
        <v>0</v>
      </c>
      <c r="Z207" s="44">
        <v>0</v>
      </c>
      <c r="AA207" s="44">
        <v>0</v>
      </c>
      <c r="AB207" s="44">
        <v>0</v>
      </c>
      <c r="AC207" s="44">
        <v>583.98099999999999</v>
      </c>
      <c r="AD207" s="44">
        <v>0</v>
      </c>
      <c r="AE207" s="44">
        <f t="shared" si="75"/>
        <v>15447.906999999999</v>
      </c>
    </row>
    <row r="208" spans="2:31" ht="9.9499999999999993" customHeight="1">
      <c r="B208" s="11" t="s">
        <v>132</v>
      </c>
      <c r="C208" s="44">
        <v>0</v>
      </c>
      <c r="D208" s="44">
        <v>1000.525</v>
      </c>
      <c r="E208" s="44">
        <v>0</v>
      </c>
      <c r="F208" s="44">
        <v>0</v>
      </c>
      <c r="G208" s="44">
        <v>3196.0129999999999</v>
      </c>
      <c r="H208" s="44">
        <v>784.54700000000003</v>
      </c>
      <c r="I208" s="44">
        <v>5852.1019999999999</v>
      </c>
      <c r="J208" s="44">
        <v>100.399</v>
      </c>
      <c r="K208" s="44">
        <v>1718.932</v>
      </c>
      <c r="L208" s="44">
        <v>1.7190000000000001</v>
      </c>
      <c r="M208" s="44">
        <v>4452.8019999999997</v>
      </c>
      <c r="N208" s="44">
        <v>13.579000000000001</v>
      </c>
      <c r="O208" s="44">
        <v>12.933</v>
      </c>
      <c r="P208" s="44">
        <v>1413.1959999999999</v>
      </c>
      <c r="Q208" s="44">
        <v>1558.133</v>
      </c>
      <c r="R208" s="44">
        <v>0</v>
      </c>
      <c r="S208" s="44">
        <v>0</v>
      </c>
      <c r="T208" s="44">
        <v>0</v>
      </c>
      <c r="U208" s="44">
        <v>3.3000000000000002E-2</v>
      </c>
      <c r="V208" s="44">
        <v>0</v>
      </c>
      <c r="W208" s="44">
        <v>332.53800000000001</v>
      </c>
      <c r="X208" s="44">
        <v>3814.19</v>
      </c>
      <c r="Y208" s="44">
        <v>0</v>
      </c>
      <c r="Z208" s="44">
        <v>0</v>
      </c>
      <c r="AA208" s="44">
        <v>0</v>
      </c>
      <c r="AB208" s="44">
        <v>0</v>
      </c>
      <c r="AC208" s="44">
        <v>61.838000000000001</v>
      </c>
      <c r="AD208" s="44">
        <v>0</v>
      </c>
      <c r="AE208" s="44">
        <f t="shared" si="75"/>
        <v>24313.478999999999</v>
      </c>
    </row>
    <row r="209" spans="2:31" ht="9.9499999999999993" customHeight="1">
      <c r="B209" s="11" t="s">
        <v>133</v>
      </c>
      <c r="C209" s="44">
        <v>0</v>
      </c>
      <c r="D209" s="44">
        <v>5.2969999999999997</v>
      </c>
      <c r="E209" s="44">
        <v>0</v>
      </c>
      <c r="F209" s="44">
        <v>0</v>
      </c>
      <c r="G209" s="44">
        <v>292.29300000000001</v>
      </c>
      <c r="H209" s="44">
        <v>6.9429999999999996</v>
      </c>
      <c r="I209" s="44">
        <v>564.65899999999999</v>
      </c>
      <c r="J209" s="44">
        <v>4.8970000000000002</v>
      </c>
      <c r="K209" s="44">
        <v>50.886000000000003</v>
      </c>
      <c r="L209" s="44">
        <v>0</v>
      </c>
      <c r="M209" s="44">
        <v>194.44</v>
      </c>
      <c r="N209" s="44">
        <v>0</v>
      </c>
      <c r="O209" s="44">
        <v>0</v>
      </c>
      <c r="P209" s="44">
        <v>0.16400000000000001</v>
      </c>
      <c r="Q209" s="44">
        <v>1.39</v>
      </c>
      <c r="R209" s="44">
        <v>0</v>
      </c>
      <c r="S209" s="44">
        <v>0</v>
      </c>
      <c r="T209" s="44">
        <v>0</v>
      </c>
      <c r="U209" s="44">
        <v>0.14000000000000001</v>
      </c>
      <c r="V209" s="44">
        <v>0</v>
      </c>
      <c r="W209" s="44">
        <v>0</v>
      </c>
      <c r="X209" s="44">
        <v>167.392</v>
      </c>
      <c r="Y209" s="44">
        <v>0</v>
      </c>
      <c r="Z209" s="44">
        <v>0</v>
      </c>
      <c r="AA209" s="44">
        <v>0</v>
      </c>
      <c r="AB209" s="44">
        <v>0</v>
      </c>
      <c r="AC209" s="44">
        <v>32.920999999999999</v>
      </c>
      <c r="AD209" s="44">
        <v>0</v>
      </c>
      <c r="AE209" s="44">
        <f t="shared" si="75"/>
        <v>1321.4220000000003</v>
      </c>
    </row>
    <row r="210" spans="2:31" ht="9.9499999999999993" customHeight="1">
      <c r="B210" s="11" t="s">
        <v>134</v>
      </c>
      <c r="C210" s="44">
        <v>0</v>
      </c>
      <c r="D210" s="44">
        <v>0.20399999999999999</v>
      </c>
      <c r="E210" s="44">
        <v>0</v>
      </c>
      <c r="F210" s="44">
        <v>0</v>
      </c>
      <c r="G210" s="44">
        <v>11.712999999999999</v>
      </c>
      <c r="H210" s="44">
        <v>3.7730000000000001</v>
      </c>
      <c r="I210" s="44">
        <v>48.393000000000001</v>
      </c>
      <c r="J210" s="44">
        <v>0.31</v>
      </c>
      <c r="K210" s="44">
        <v>4.2460000000000004</v>
      </c>
      <c r="L210" s="44">
        <v>0</v>
      </c>
      <c r="M210" s="44">
        <v>1.2729999999999999</v>
      </c>
      <c r="N210" s="44">
        <v>0</v>
      </c>
      <c r="O210" s="44">
        <v>0</v>
      </c>
      <c r="P210" s="44">
        <v>0</v>
      </c>
      <c r="Q210" s="44">
        <v>0</v>
      </c>
      <c r="R210" s="44">
        <v>0</v>
      </c>
      <c r="S210" s="44">
        <v>0</v>
      </c>
      <c r="T210" s="44">
        <v>0</v>
      </c>
      <c r="U210" s="44">
        <v>0</v>
      </c>
      <c r="V210" s="44">
        <v>0</v>
      </c>
      <c r="W210" s="44">
        <v>0</v>
      </c>
      <c r="X210" s="44">
        <v>11.161</v>
      </c>
      <c r="Y210" s="44">
        <v>0</v>
      </c>
      <c r="Z210" s="44">
        <v>0</v>
      </c>
      <c r="AA210" s="44">
        <v>0</v>
      </c>
      <c r="AB210" s="44">
        <v>0</v>
      </c>
      <c r="AC210" s="44">
        <v>0</v>
      </c>
      <c r="AD210" s="44">
        <v>0</v>
      </c>
      <c r="AE210" s="44">
        <f t="shared" si="75"/>
        <v>81.072999999999993</v>
      </c>
    </row>
    <row r="211" spans="2:31" ht="9.9499999999999993" customHeight="1">
      <c r="B211" s="60" t="s">
        <v>135</v>
      </c>
      <c r="C211" s="61">
        <v>0</v>
      </c>
      <c r="D211" s="61">
        <v>15.172000000000001</v>
      </c>
      <c r="E211" s="61">
        <v>0</v>
      </c>
      <c r="F211" s="61">
        <v>0</v>
      </c>
      <c r="G211" s="61">
        <v>274.33100000000002</v>
      </c>
      <c r="H211" s="61">
        <v>20.611000000000001</v>
      </c>
      <c r="I211" s="61">
        <v>487.173</v>
      </c>
      <c r="J211" s="61">
        <v>3.0830000000000002</v>
      </c>
      <c r="K211" s="61">
        <v>191.02</v>
      </c>
      <c r="L211" s="61">
        <v>0</v>
      </c>
      <c r="M211" s="61">
        <v>185.095</v>
      </c>
      <c r="N211" s="61">
        <v>0</v>
      </c>
      <c r="O211" s="61">
        <v>0.108</v>
      </c>
      <c r="P211" s="61">
        <v>0.5</v>
      </c>
      <c r="Q211" s="61">
        <v>0.98499999999999999</v>
      </c>
      <c r="R211" s="61">
        <v>0</v>
      </c>
      <c r="S211" s="61">
        <v>0</v>
      </c>
      <c r="T211" s="61">
        <v>0</v>
      </c>
      <c r="U211" s="61">
        <v>0</v>
      </c>
      <c r="V211" s="61">
        <v>0</v>
      </c>
      <c r="W211" s="61">
        <v>0</v>
      </c>
      <c r="X211" s="61">
        <v>73.903000000000006</v>
      </c>
      <c r="Y211" s="61">
        <v>0</v>
      </c>
      <c r="Z211" s="61">
        <v>0</v>
      </c>
      <c r="AA211" s="61">
        <v>0</v>
      </c>
      <c r="AB211" s="61">
        <v>0</v>
      </c>
      <c r="AC211" s="61">
        <v>0</v>
      </c>
      <c r="AD211" s="61">
        <v>0</v>
      </c>
      <c r="AE211" s="61">
        <f t="shared" si="75"/>
        <v>1251.9809999999998</v>
      </c>
    </row>
    <row r="212" spans="2:31" ht="9.9499999999999993" customHeight="1">
      <c r="B212" s="56" t="s">
        <v>136</v>
      </c>
      <c r="C212" s="57">
        <f>SUM(C189:C211)</f>
        <v>0</v>
      </c>
      <c r="D212" s="57">
        <f t="shared" ref="D212:AD212" si="76">SUM(D189:D211)</f>
        <v>1659.2279999999998</v>
      </c>
      <c r="E212" s="57">
        <f t="shared" si="76"/>
        <v>49023.172999999995</v>
      </c>
      <c r="F212" s="57">
        <f t="shared" si="76"/>
        <v>0.1</v>
      </c>
      <c r="G212" s="57">
        <f t="shared" si="76"/>
        <v>35348.332999999999</v>
      </c>
      <c r="H212" s="57">
        <f t="shared" si="76"/>
        <v>6469.3789999999999</v>
      </c>
      <c r="I212" s="57">
        <f t="shared" si="76"/>
        <v>110236.46500000001</v>
      </c>
      <c r="J212" s="57">
        <f t="shared" si="76"/>
        <v>6436.8619999999992</v>
      </c>
      <c r="K212" s="57">
        <f t="shared" si="76"/>
        <v>232469.413</v>
      </c>
      <c r="L212" s="57">
        <f t="shared" si="76"/>
        <v>15476.156000000001</v>
      </c>
      <c r="M212" s="57">
        <f t="shared" si="76"/>
        <v>75223.822000000015</v>
      </c>
      <c r="N212" s="57">
        <f t="shared" si="76"/>
        <v>121821.83099999999</v>
      </c>
      <c r="O212" s="57">
        <f t="shared" si="76"/>
        <v>31310.151999999998</v>
      </c>
      <c r="P212" s="57">
        <f t="shared" si="76"/>
        <v>581331.9169999999</v>
      </c>
      <c r="Q212" s="57">
        <f t="shared" si="76"/>
        <v>113144</v>
      </c>
      <c r="R212" s="57">
        <f t="shared" si="76"/>
        <v>6966.1939999999995</v>
      </c>
      <c r="S212" s="57">
        <f t="shared" si="76"/>
        <v>77822.422999999995</v>
      </c>
      <c r="T212" s="57">
        <f t="shared" si="76"/>
        <v>12334.583000000001</v>
      </c>
      <c r="U212" s="57">
        <f t="shared" si="76"/>
        <v>486.166</v>
      </c>
      <c r="V212" s="57">
        <f t="shared" si="76"/>
        <v>3282.5129999999995</v>
      </c>
      <c r="W212" s="57">
        <f t="shared" si="76"/>
        <v>10196.349</v>
      </c>
      <c r="X212" s="57">
        <f t="shared" si="76"/>
        <v>31759.417999999994</v>
      </c>
      <c r="Y212" s="57">
        <f t="shared" si="76"/>
        <v>52317.726999999999</v>
      </c>
      <c r="Z212" s="57">
        <f t="shared" si="76"/>
        <v>0</v>
      </c>
      <c r="AA212" s="57">
        <f t="shared" si="76"/>
        <v>0</v>
      </c>
      <c r="AB212" s="57">
        <f t="shared" si="76"/>
        <v>0</v>
      </c>
      <c r="AC212" s="57">
        <f t="shared" si="76"/>
        <v>4055.4029999999993</v>
      </c>
      <c r="AD212" s="57">
        <f t="shared" si="76"/>
        <v>0</v>
      </c>
      <c r="AE212" s="57">
        <f t="shared" si="75"/>
        <v>1579171.6069999996</v>
      </c>
    </row>
    <row r="213" spans="2:31" ht="9.9499999999999993" customHeight="1">
      <c r="B213" s="56" t="s">
        <v>137</v>
      </c>
      <c r="C213" s="57">
        <f t="shared" ref="C213:G213" si="77">C212+C188+C187+C186</f>
        <v>0</v>
      </c>
      <c r="D213" s="57">
        <f t="shared" si="77"/>
        <v>2257.4119999999998</v>
      </c>
      <c r="E213" s="57">
        <f t="shared" si="77"/>
        <v>49023.172999999995</v>
      </c>
      <c r="F213" s="57">
        <f t="shared" si="77"/>
        <v>0.1</v>
      </c>
      <c r="G213" s="57">
        <f t="shared" si="77"/>
        <v>39721.321999999993</v>
      </c>
      <c r="H213" s="57">
        <f>H212+H188+H187+H186</f>
        <v>10442.805</v>
      </c>
      <c r="I213" s="57">
        <f t="shared" ref="I213:AD213" si="78">I212+I188+I187+I186</f>
        <v>119277.107</v>
      </c>
      <c r="J213" s="57">
        <f t="shared" si="78"/>
        <v>6481.5769999999993</v>
      </c>
      <c r="K213" s="57">
        <f t="shared" si="78"/>
        <v>232537.95799999998</v>
      </c>
      <c r="L213" s="57">
        <f t="shared" si="78"/>
        <v>15476.156000000001</v>
      </c>
      <c r="M213" s="57">
        <f t="shared" si="78"/>
        <v>75877.482000000018</v>
      </c>
      <c r="N213" s="57">
        <f t="shared" si="78"/>
        <v>121821.83099999999</v>
      </c>
      <c r="O213" s="57">
        <f t="shared" si="78"/>
        <v>31310.151999999998</v>
      </c>
      <c r="P213" s="57">
        <f t="shared" si="78"/>
        <v>583437.6889999999</v>
      </c>
      <c r="Q213" s="57">
        <f t="shared" si="78"/>
        <v>113145.489</v>
      </c>
      <c r="R213" s="57">
        <f t="shared" si="78"/>
        <v>6966.1939999999995</v>
      </c>
      <c r="S213" s="57">
        <f t="shared" si="78"/>
        <v>77822.422999999995</v>
      </c>
      <c r="T213" s="57">
        <f t="shared" si="78"/>
        <v>12334.583000000001</v>
      </c>
      <c r="U213" s="57">
        <f t="shared" si="78"/>
        <v>486.166</v>
      </c>
      <c r="V213" s="57">
        <f t="shared" si="78"/>
        <v>3372.6489999999994</v>
      </c>
      <c r="W213" s="57">
        <f t="shared" si="78"/>
        <v>10196.349</v>
      </c>
      <c r="X213" s="57">
        <f t="shared" si="78"/>
        <v>31759.780999999995</v>
      </c>
      <c r="Y213" s="57">
        <f t="shared" si="78"/>
        <v>52317.726999999999</v>
      </c>
      <c r="Z213" s="57">
        <f t="shared" si="78"/>
        <v>0</v>
      </c>
      <c r="AA213" s="57">
        <f t="shared" si="78"/>
        <v>0</v>
      </c>
      <c r="AB213" s="57">
        <f t="shared" si="78"/>
        <v>0</v>
      </c>
      <c r="AC213" s="57">
        <f t="shared" si="78"/>
        <v>14806.496999999998</v>
      </c>
      <c r="AD213" s="57">
        <f t="shared" si="78"/>
        <v>0</v>
      </c>
      <c r="AE213" s="57">
        <f t="shared" si="75"/>
        <v>1610872.6219999997</v>
      </c>
    </row>
    <row r="214" spans="2:31" ht="9.9499999999999993" customHeight="1">
      <c r="B214" s="58" t="s">
        <v>138</v>
      </c>
      <c r="C214" s="59">
        <v>0</v>
      </c>
      <c r="D214" s="59">
        <v>0</v>
      </c>
      <c r="E214" s="59">
        <v>0</v>
      </c>
      <c r="F214" s="59">
        <v>0</v>
      </c>
      <c r="G214" s="59">
        <v>107939.44100000001</v>
      </c>
      <c r="H214" s="59">
        <v>0</v>
      </c>
      <c r="I214" s="59">
        <v>0</v>
      </c>
      <c r="J214" s="59">
        <v>0</v>
      </c>
      <c r="K214" s="59">
        <v>0</v>
      </c>
      <c r="L214" s="59">
        <v>0</v>
      </c>
      <c r="M214" s="59">
        <v>56409.949000000001</v>
      </c>
      <c r="N214" s="59">
        <v>0</v>
      </c>
      <c r="O214" s="59">
        <v>0</v>
      </c>
      <c r="P214" s="59">
        <v>244.023</v>
      </c>
      <c r="Q214" s="59">
        <v>0</v>
      </c>
      <c r="R214" s="59">
        <v>0</v>
      </c>
      <c r="S214" s="59">
        <v>0</v>
      </c>
      <c r="T214" s="59">
        <v>0</v>
      </c>
      <c r="U214" s="59">
        <v>0</v>
      </c>
      <c r="V214" s="59">
        <v>0</v>
      </c>
      <c r="W214" s="59">
        <v>0</v>
      </c>
      <c r="X214" s="59">
        <v>76460.493000000002</v>
      </c>
      <c r="Y214" s="59">
        <v>0</v>
      </c>
      <c r="Z214" s="59">
        <v>0</v>
      </c>
      <c r="AA214" s="59">
        <v>0</v>
      </c>
      <c r="AB214" s="59">
        <v>0</v>
      </c>
      <c r="AC214" s="59">
        <v>163535.98000000001</v>
      </c>
      <c r="AD214" s="59">
        <v>0</v>
      </c>
      <c r="AE214" s="59">
        <f t="shared" si="75"/>
        <v>404589.88600000006</v>
      </c>
    </row>
    <row r="215" spans="2:31" ht="9.9499999999999993" customHeight="1">
      <c r="B215" s="11" t="s">
        <v>139</v>
      </c>
      <c r="C215" s="44">
        <v>0</v>
      </c>
      <c r="D215" s="44">
        <v>0</v>
      </c>
      <c r="E215" s="44">
        <v>0</v>
      </c>
      <c r="F215" s="44">
        <v>0</v>
      </c>
      <c r="G215" s="44">
        <v>12486.422</v>
      </c>
      <c r="H215" s="44">
        <v>0</v>
      </c>
      <c r="I215" s="44">
        <v>51681.330999999998</v>
      </c>
      <c r="J215" s="44">
        <v>465.38299999999998</v>
      </c>
      <c r="K215" s="44">
        <v>0</v>
      </c>
      <c r="L215" s="44">
        <v>0</v>
      </c>
      <c r="M215" s="44">
        <v>2544.7579999999998</v>
      </c>
      <c r="N215" s="44">
        <v>0</v>
      </c>
      <c r="O215" s="44">
        <v>0</v>
      </c>
      <c r="P215" s="44">
        <v>0</v>
      </c>
      <c r="Q215" s="44">
        <v>0</v>
      </c>
      <c r="R215" s="44">
        <v>0</v>
      </c>
      <c r="S215" s="44">
        <v>0</v>
      </c>
      <c r="T215" s="44">
        <v>0</v>
      </c>
      <c r="U215" s="44">
        <v>0</v>
      </c>
      <c r="V215" s="44">
        <v>0</v>
      </c>
      <c r="W215" s="44">
        <v>0</v>
      </c>
      <c r="X215" s="44">
        <v>58847.839999999997</v>
      </c>
      <c r="Y215" s="44">
        <v>0</v>
      </c>
      <c r="Z215" s="44">
        <v>0</v>
      </c>
      <c r="AA215" s="44">
        <v>0</v>
      </c>
      <c r="AB215" s="44">
        <v>0</v>
      </c>
      <c r="AC215" s="44">
        <v>151981.77799999999</v>
      </c>
      <c r="AD215" s="44">
        <v>0</v>
      </c>
      <c r="AE215" s="44">
        <f t="shared" si="75"/>
        <v>278007.51199999999</v>
      </c>
    </row>
    <row r="216" spans="2:31" ht="9.9499999999999993" customHeight="1">
      <c r="B216" s="56" t="s">
        <v>140</v>
      </c>
      <c r="C216" s="57">
        <f>SUM(C214:C215)</f>
        <v>0</v>
      </c>
      <c r="D216" s="57">
        <f t="shared" ref="D216:AD216" si="79">SUM(D214:D215)</f>
        <v>0</v>
      </c>
      <c r="E216" s="57">
        <f t="shared" si="79"/>
        <v>0</v>
      </c>
      <c r="F216" s="57">
        <f t="shared" si="79"/>
        <v>0</v>
      </c>
      <c r="G216" s="57">
        <f t="shared" si="79"/>
        <v>120425.86300000001</v>
      </c>
      <c r="H216" s="57">
        <f t="shared" si="79"/>
        <v>0</v>
      </c>
      <c r="I216" s="57">
        <f t="shared" si="79"/>
        <v>51681.330999999998</v>
      </c>
      <c r="J216" s="57">
        <f t="shared" si="79"/>
        <v>465.38299999999998</v>
      </c>
      <c r="K216" s="57">
        <f t="shared" si="79"/>
        <v>0</v>
      </c>
      <c r="L216" s="57">
        <f t="shared" si="79"/>
        <v>0</v>
      </c>
      <c r="M216" s="57">
        <f t="shared" si="79"/>
        <v>58954.707000000002</v>
      </c>
      <c r="N216" s="57">
        <f t="shared" si="79"/>
        <v>0</v>
      </c>
      <c r="O216" s="57">
        <f t="shared" si="79"/>
        <v>0</v>
      </c>
      <c r="P216" s="57">
        <f t="shared" si="79"/>
        <v>244.023</v>
      </c>
      <c r="Q216" s="57">
        <f t="shared" si="79"/>
        <v>0</v>
      </c>
      <c r="R216" s="57">
        <f t="shared" si="79"/>
        <v>0</v>
      </c>
      <c r="S216" s="57">
        <f t="shared" si="79"/>
        <v>0</v>
      </c>
      <c r="T216" s="57">
        <f t="shared" si="79"/>
        <v>0</v>
      </c>
      <c r="U216" s="57">
        <f t="shared" si="79"/>
        <v>0</v>
      </c>
      <c r="V216" s="57">
        <f t="shared" si="79"/>
        <v>0</v>
      </c>
      <c r="W216" s="57">
        <f t="shared" si="79"/>
        <v>0</v>
      </c>
      <c r="X216" s="57">
        <f t="shared" si="79"/>
        <v>135308.33299999998</v>
      </c>
      <c r="Y216" s="57">
        <f t="shared" si="79"/>
        <v>0</v>
      </c>
      <c r="Z216" s="57">
        <f t="shared" si="79"/>
        <v>0</v>
      </c>
      <c r="AA216" s="57">
        <f t="shared" si="79"/>
        <v>0</v>
      </c>
      <c r="AB216" s="57">
        <f t="shared" si="79"/>
        <v>0</v>
      </c>
      <c r="AC216" s="57">
        <f t="shared" si="79"/>
        <v>315517.75800000003</v>
      </c>
      <c r="AD216" s="57">
        <f t="shared" si="79"/>
        <v>0</v>
      </c>
      <c r="AE216" s="57">
        <f t="shared" si="75"/>
        <v>682597.39800000004</v>
      </c>
    </row>
    <row r="217" spans="2:31" ht="9.9499999999999993" customHeight="1">
      <c r="B217" s="58" t="s">
        <v>141</v>
      </c>
      <c r="C217" s="59">
        <v>0</v>
      </c>
      <c r="D217" s="59">
        <v>375076.52500000002</v>
      </c>
      <c r="E217" s="59">
        <v>0</v>
      </c>
      <c r="F217" s="59">
        <v>0</v>
      </c>
      <c r="G217" s="59">
        <v>0</v>
      </c>
      <c r="H217" s="59">
        <v>325113.49900000001</v>
      </c>
      <c r="I217" s="59">
        <v>0</v>
      </c>
      <c r="J217" s="59">
        <v>0</v>
      </c>
      <c r="K217" s="59">
        <v>0</v>
      </c>
      <c r="L217" s="59">
        <v>0</v>
      </c>
      <c r="M217" s="59">
        <v>20296.052</v>
      </c>
      <c r="N217" s="59">
        <v>0</v>
      </c>
      <c r="O217" s="59">
        <v>0</v>
      </c>
      <c r="P217" s="59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0</v>
      </c>
      <c r="V217" s="59">
        <v>0</v>
      </c>
      <c r="W217" s="59">
        <v>0</v>
      </c>
      <c r="X217" s="59">
        <v>0</v>
      </c>
      <c r="Y217" s="59">
        <v>0</v>
      </c>
      <c r="Z217" s="59">
        <v>0</v>
      </c>
      <c r="AA217" s="59">
        <v>0</v>
      </c>
      <c r="AB217" s="59">
        <v>0</v>
      </c>
      <c r="AC217" s="59">
        <v>0</v>
      </c>
      <c r="AD217" s="59">
        <v>0</v>
      </c>
      <c r="AE217" s="59">
        <f t="shared" si="75"/>
        <v>720486.076</v>
      </c>
    </row>
    <row r="218" spans="2:31" ht="9.9499999999999993" customHeight="1">
      <c r="B218" s="11" t="s">
        <v>142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3274.3809999999999</v>
      </c>
      <c r="I218" s="44">
        <v>0</v>
      </c>
      <c r="J218" s="44">
        <v>0</v>
      </c>
      <c r="K218" s="44">
        <v>0</v>
      </c>
      <c r="L218" s="44">
        <v>0</v>
      </c>
      <c r="M218" s="44">
        <v>0</v>
      </c>
      <c r="N218" s="44">
        <v>0</v>
      </c>
      <c r="O218" s="44">
        <v>0</v>
      </c>
      <c r="P218" s="44">
        <v>0</v>
      </c>
      <c r="Q218" s="44">
        <v>0</v>
      </c>
      <c r="R218" s="44">
        <v>0</v>
      </c>
      <c r="S218" s="44">
        <v>0</v>
      </c>
      <c r="T218" s="44">
        <v>0</v>
      </c>
      <c r="U218" s="44">
        <v>0</v>
      </c>
      <c r="V218" s="44">
        <v>0</v>
      </c>
      <c r="W218" s="44">
        <v>0</v>
      </c>
      <c r="X218" s="44">
        <v>0</v>
      </c>
      <c r="Y218" s="44">
        <v>0</v>
      </c>
      <c r="Z218" s="44">
        <v>0</v>
      </c>
      <c r="AA218" s="44">
        <v>0</v>
      </c>
      <c r="AB218" s="44">
        <v>0</v>
      </c>
      <c r="AC218" s="44">
        <v>14894.659</v>
      </c>
      <c r="AD218" s="44">
        <v>0</v>
      </c>
      <c r="AE218" s="44">
        <f t="shared" si="75"/>
        <v>18169.04</v>
      </c>
    </row>
    <row r="219" spans="2:31" ht="9.9499999999999993" customHeight="1">
      <c r="B219" s="11" t="s">
        <v>143</v>
      </c>
      <c r="C219" s="44">
        <v>0</v>
      </c>
      <c r="D219" s="44">
        <v>0</v>
      </c>
      <c r="E219" s="44">
        <v>0</v>
      </c>
      <c r="F219" s="44">
        <v>0</v>
      </c>
      <c r="G219" s="44">
        <v>0</v>
      </c>
      <c r="H219" s="44">
        <v>1232.8</v>
      </c>
      <c r="I219" s="44">
        <v>14896.731</v>
      </c>
      <c r="J219" s="44">
        <v>5047.3919999999998</v>
      </c>
      <c r="K219" s="44">
        <v>23978.415000000001</v>
      </c>
      <c r="L219" s="44">
        <v>0</v>
      </c>
      <c r="M219" s="44">
        <v>0</v>
      </c>
      <c r="N219" s="44">
        <v>0</v>
      </c>
      <c r="O219" s="44">
        <v>0</v>
      </c>
      <c r="P219" s="44">
        <v>0</v>
      </c>
      <c r="Q219" s="44">
        <v>0</v>
      </c>
      <c r="R219" s="44">
        <v>0</v>
      </c>
      <c r="S219" s="44">
        <v>0</v>
      </c>
      <c r="T219" s="44">
        <v>0</v>
      </c>
      <c r="U219" s="44">
        <v>0</v>
      </c>
      <c r="V219" s="44">
        <v>0</v>
      </c>
      <c r="W219" s="44">
        <v>0</v>
      </c>
      <c r="X219" s="44">
        <v>0</v>
      </c>
      <c r="Y219" s="44">
        <v>0</v>
      </c>
      <c r="Z219" s="44">
        <v>0</v>
      </c>
      <c r="AA219" s="44">
        <v>0</v>
      </c>
      <c r="AB219" s="44">
        <v>0</v>
      </c>
      <c r="AC219" s="44">
        <v>0</v>
      </c>
      <c r="AD219" s="44">
        <v>0</v>
      </c>
      <c r="AE219" s="44">
        <f t="shared" si="75"/>
        <v>45155.338000000003</v>
      </c>
    </row>
    <row r="220" spans="2:31" ht="9.9499999999999993" customHeight="1">
      <c r="B220" s="11" t="s">
        <v>144</v>
      </c>
      <c r="C220" s="44">
        <v>0</v>
      </c>
      <c r="D220" s="44">
        <v>0</v>
      </c>
      <c r="E220" s="44">
        <v>0</v>
      </c>
      <c r="F220" s="44">
        <v>0</v>
      </c>
      <c r="G220" s="44">
        <v>0</v>
      </c>
      <c r="H220" s="44">
        <v>0</v>
      </c>
      <c r="I220" s="44">
        <v>0</v>
      </c>
      <c r="J220" s="44">
        <v>0</v>
      </c>
      <c r="K220" s="44">
        <v>0</v>
      </c>
      <c r="L220" s="44">
        <v>24186</v>
      </c>
      <c r="M220" s="44">
        <v>0</v>
      </c>
      <c r="N220" s="44">
        <v>0</v>
      </c>
      <c r="O220" s="44">
        <v>0</v>
      </c>
      <c r="P220" s="44">
        <v>0</v>
      </c>
      <c r="Q220" s="44">
        <v>0</v>
      </c>
      <c r="R220" s="44">
        <v>0</v>
      </c>
      <c r="S220" s="44">
        <v>0</v>
      </c>
      <c r="T220" s="44">
        <v>0</v>
      </c>
      <c r="U220" s="44">
        <v>0</v>
      </c>
      <c r="V220" s="44">
        <v>0</v>
      </c>
      <c r="W220" s="44">
        <v>0</v>
      </c>
      <c r="X220" s="44">
        <v>0</v>
      </c>
      <c r="Y220" s="44">
        <v>0</v>
      </c>
      <c r="Z220" s="44">
        <v>0</v>
      </c>
      <c r="AA220" s="44">
        <v>0</v>
      </c>
      <c r="AB220" s="44">
        <v>0</v>
      </c>
      <c r="AC220" s="44">
        <v>0</v>
      </c>
      <c r="AD220" s="44">
        <v>0</v>
      </c>
      <c r="AE220" s="44">
        <f t="shared" si="75"/>
        <v>24186</v>
      </c>
    </row>
    <row r="221" spans="2:31" ht="9.9499999999999993" customHeight="1">
      <c r="B221" s="56" t="s">
        <v>145</v>
      </c>
      <c r="C221" s="57">
        <f>SUM(C217:C220)</f>
        <v>0</v>
      </c>
      <c r="D221" s="57">
        <f t="shared" ref="D221:AD221" si="80">SUM(D217:D220)</f>
        <v>375076.52500000002</v>
      </c>
      <c r="E221" s="57">
        <f t="shared" si="80"/>
        <v>0</v>
      </c>
      <c r="F221" s="57">
        <f t="shared" si="80"/>
        <v>0</v>
      </c>
      <c r="G221" s="57">
        <f t="shared" si="80"/>
        <v>0</v>
      </c>
      <c r="H221" s="57">
        <f t="shared" si="80"/>
        <v>329620.68</v>
      </c>
      <c r="I221" s="57">
        <f t="shared" si="80"/>
        <v>14896.731</v>
      </c>
      <c r="J221" s="57">
        <f t="shared" si="80"/>
        <v>5047.3919999999998</v>
      </c>
      <c r="K221" s="57">
        <f t="shared" si="80"/>
        <v>23978.415000000001</v>
      </c>
      <c r="L221" s="57">
        <f t="shared" si="80"/>
        <v>24186</v>
      </c>
      <c r="M221" s="57">
        <f t="shared" si="80"/>
        <v>20296.052</v>
      </c>
      <c r="N221" s="57">
        <f t="shared" si="80"/>
        <v>0</v>
      </c>
      <c r="O221" s="57">
        <f t="shared" si="80"/>
        <v>0</v>
      </c>
      <c r="P221" s="57">
        <f t="shared" si="80"/>
        <v>0</v>
      </c>
      <c r="Q221" s="57">
        <f t="shared" si="80"/>
        <v>0</v>
      </c>
      <c r="R221" s="57">
        <f t="shared" si="80"/>
        <v>0</v>
      </c>
      <c r="S221" s="57">
        <f t="shared" si="80"/>
        <v>0</v>
      </c>
      <c r="T221" s="57">
        <f t="shared" si="80"/>
        <v>0</v>
      </c>
      <c r="U221" s="57">
        <f t="shared" si="80"/>
        <v>0</v>
      </c>
      <c r="V221" s="57">
        <f t="shared" si="80"/>
        <v>0</v>
      </c>
      <c r="W221" s="57">
        <f t="shared" si="80"/>
        <v>0</v>
      </c>
      <c r="X221" s="57">
        <f t="shared" si="80"/>
        <v>0</v>
      </c>
      <c r="Y221" s="57">
        <f t="shared" si="80"/>
        <v>0</v>
      </c>
      <c r="Z221" s="57">
        <f t="shared" si="80"/>
        <v>0</v>
      </c>
      <c r="AA221" s="57">
        <f t="shared" si="80"/>
        <v>0</v>
      </c>
      <c r="AB221" s="57">
        <f t="shared" si="80"/>
        <v>0</v>
      </c>
      <c r="AC221" s="57">
        <f t="shared" si="80"/>
        <v>14894.659</v>
      </c>
      <c r="AD221" s="57">
        <f t="shared" si="80"/>
        <v>0</v>
      </c>
      <c r="AE221" s="57">
        <f t="shared" si="75"/>
        <v>807996.45400000014</v>
      </c>
    </row>
    <row r="222" spans="2:31" ht="9.9499999999999993" customHeight="1">
      <c r="B222" s="56" t="s">
        <v>146</v>
      </c>
      <c r="C222" s="57">
        <f>C221+C216+C213+C185</f>
        <v>12941.406999999999</v>
      </c>
      <c r="D222" s="57">
        <f t="shared" ref="D222:AD222" si="81">D221+D216+D213+D185</f>
        <v>377333.93700000003</v>
      </c>
      <c r="E222" s="57">
        <f t="shared" si="81"/>
        <v>49100.556999999993</v>
      </c>
      <c r="F222" s="57">
        <f t="shared" si="81"/>
        <v>0.1</v>
      </c>
      <c r="G222" s="57">
        <f t="shared" si="81"/>
        <v>160147.185</v>
      </c>
      <c r="H222" s="57">
        <f t="shared" si="81"/>
        <v>340154.36300000001</v>
      </c>
      <c r="I222" s="57">
        <f t="shared" si="81"/>
        <v>185855.16899999999</v>
      </c>
      <c r="J222" s="57">
        <f t="shared" si="81"/>
        <v>11994.351999999999</v>
      </c>
      <c r="K222" s="57">
        <f t="shared" si="81"/>
        <v>271448.81900000002</v>
      </c>
      <c r="L222" s="57">
        <f t="shared" si="81"/>
        <v>39662.156000000003</v>
      </c>
      <c r="M222" s="57">
        <f t="shared" si="81"/>
        <v>155128.24100000004</v>
      </c>
      <c r="N222" s="57">
        <f t="shared" si="81"/>
        <v>121821.83099999999</v>
      </c>
      <c r="O222" s="57">
        <f t="shared" si="81"/>
        <v>31310.151999999998</v>
      </c>
      <c r="P222" s="57">
        <f t="shared" si="81"/>
        <v>595866.78499999992</v>
      </c>
      <c r="Q222" s="57">
        <f t="shared" si="81"/>
        <v>113145.489</v>
      </c>
      <c r="R222" s="57">
        <f t="shared" si="81"/>
        <v>6966.1939999999995</v>
      </c>
      <c r="S222" s="57">
        <f t="shared" si="81"/>
        <v>77822.422999999995</v>
      </c>
      <c r="T222" s="57">
        <f t="shared" si="81"/>
        <v>12334.583000000001</v>
      </c>
      <c r="U222" s="57">
        <f t="shared" si="81"/>
        <v>486.166</v>
      </c>
      <c r="V222" s="57">
        <f t="shared" si="81"/>
        <v>3372.6489999999994</v>
      </c>
      <c r="W222" s="57">
        <f t="shared" si="81"/>
        <v>33179.504000000001</v>
      </c>
      <c r="X222" s="57">
        <f t="shared" si="81"/>
        <v>167870.31699999998</v>
      </c>
      <c r="Y222" s="57">
        <f t="shared" si="81"/>
        <v>52317.726999999999</v>
      </c>
      <c r="Z222" s="57">
        <f t="shared" si="81"/>
        <v>296.74400000000003</v>
      </c>
      <c r="AA222" s="57">
        <f t="shared" si="81"/>
        <v>0</v>
      </c>
      <c r="AB222" s="57">
        <f t="shared" si="81"/>
        <v>0</v>
      </c>
      <c r="AC222" s="57">
        <f t="shared" si="81"/>
        <v>345999.57799999998</v>
      </c>
      <c r="AD222" s="57">
        <f t="shared" si="81"/>
        <v>0</v>
      </c>
      <c r="AE222" s="57">
        <f t="shared" si="75"/>
        <v>3166556.4280000003</v>
      </c>
    </row>
    <row r="223" spans="2:31" ht="9.9499999999999993" customHeight="1">
      <c r="B223" s="58" t="s">
        <v>52</v>
      </c>
      <c r="C223" s="59">
        <v>0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  <c r="S223" s="59">
        <v>0</v>
      </c>
      <c r="T223" s="59">
        <v>0</v>
      </c>
      <c r="U223" s="59">
        <v>0</v>
      </c>
      <c r="V223" s="59">
        <v>0</v>
      </c>
      <c r="W223" s="59">
        <v>0</v>
      </c>
      <c r="X223" s="59">
        <v>0</v>
      </c>
      <c r="Y223" s="59">
        <v>0</v>
      </c>
      <c r="Z223" s="59">
        <v>0</v>
      </c>
      <c r="AA223" s="59">
        <v>0</v>
      </c>
      <c r="AB223" s="62">
        <v>0</v>
      </c>
      <c r="AC223" s="59">
        <v>0</v>
      </c>
      <c r="AD223" s="59">
        <v>0</v>
      </c>
      <c r="AE223" s="59">
        <f t="shared" si="75"/>
        <v>0</v>
      </c>
    </row>
    <row r="224" spans="2:31" ht="9.9499999999999993" customHeight="1">
      <c r="B224" s="11" t="s">
        <v>53</v>
      </c>
      <c r="C224" s="44">
        <v>0</v>
      </c>
      <c r="D224" s="44">
        <v>0</v>
      </c>
      <c r="E224" s="44">
        <v>0</v>
      </c>
      <c r="F224" s="44">
        <v>0</v>
      </c>
      <c r="G224" s="44">
        <v>0</v>
      </c>
      <c r="H224" s="44">
        <v>0</v>
      </c>
      <c r="I224" s="44">
        <v>0</v>
      </c>
      <c r="J224" s="44">
        <v>0</v>
      </c>
      <c r="K224" s="44">
        <v>0</v>
      </c>
      <c r="L224" s="44">
        <v>0</v>
      </c>
      <c r="M224" s="44">
        <v>0</v>
      </c>
      <c r="N224" s="44">
        <v>0</v>
      </c>
      <c r="O224" s="44">
        <v>0</v>
      </c>
      <c r="P224" s="44">
        <v>0</v>
      </c>
      <c r="Q224" s="44">
        <v>0</v>
      </c>
      <c r="R224" s="44">
        <v>0</v>
      </c>
      <c r="S224" s="44">
        <v>0</v>
      </c>
      <c r="T224" s="44">
        <v>0</v>
      </c>
      <c r="U224" s="44">
        <v>0</v>
      </c>
      <c r="V224" s="44">
        <v>0</v>
      </c>
      <c r="W224" s="44">
        <v>0</v>
      </c>
      <c r="X224" s="44">
        <v>0</v>
      </c>
      <c r="Y224" s="44">
        <v>0</v>
      </c>
      <c r="Z224" s="44">
        <v>0</v>
      </c>
      <c r="AA224" s="44">
        <v>0</v>
      </c>
      <c r="AB224" s="63">
        <v>0</v>
      </c>
      <c r="AC224" s="44">
        <v>0</v>
      </c>
      <c r="AD224" s="44">
        <v>0</v>
      </c>
      <c r="AE224" s="44">
        <f t="shared" si="75"/>
        <v>0</v>
      </c>
    </row>
    <row r="225" spans="2:31" ht="9.9499999999999993" customHeight="1">
      <c r="B225" s="56" t="s">
        <v>147</v>
      </c>
      <c r="C225" s="57">
        <f>SUM(C223:C224)</f>
        <v>0</v>
      </c>
      <c r="D225" s="57">
        <f t="shared" ref="D225:AD225" si="82">SUM(D223:D224)</f>
        <v>0</v>
      </c>
      <c r="E225" s="57">
        <f t="shared" si="82"/>
        <v>0</v>
      </c>
      <c r="F225" s="57">
        <f t="shared" si="82"/>
        <v>0</v>
      </c>
      <c r="G225" s="57">
        <f t="shared" si="82"/>
        <v>0</v>
      </c>
      <c r="H225" s="57">
        <f t="shared" si="82"/>
        <v>0</v>
      </c>
      <c r="I225" s="57">
        <f t="shared" si="82"/>
        <v>0</v>
      </c>
      <c r="J225" s="57">
        <f t="shared" si="82"/>
        <v>0</v>
      </c>
      <c r="K225" s="57">
        <f t="shared" si="82"/>
        <v>0</v>
      </c>
      <c r="L225" s="57">
        <f t="shared" si="82"/>
        <v>0</v>
      </c>
      <c r="M225" s="57">
        <f t="shared" si="82"/>
        <v>0</v>
      </c>
      <c r="N225" s="57">
        <f t="shared" si="82"/>
        <v>0</v>
      </c>
      <c r="O225" s="57">
        <f t="shared" si="82"/>
        <v>0</v>
      </c>
      <c r="P225" s="57">
        <f t="shared" si="82"/>
        <v>0</v>
      </c>
      <c r="Q225" s="57">
        <f t="shared" si="82"/>
        <v>0</v>
      </c>
      <c r="R225" s="57">
        <f t="shared" si="82"/>
        <v>0</v>
      </c>
      <c r="S225" s="57">
        <f t="shared" si="82"/>
        <v>0</v>
      </c>
      <c r="T225" s="57">
        <f t="shared" si="82"/>
        <v>0</v>
      </c>
      <c r="U225" s="57">
        <f t="shared" si="82"/>
        <v>0</v>
      </c>
      <c r="V225" s="57">
        <f t="shared" si="82"/>
        <v>0</v>
      </c>
      <c r="W225" s="57">
        <f t="shared" si="82"/>
        <v>0</v>
      </c>
      <c r="X225" s="57">
        <f t="shared" si="82"/>
        <v>0</v>
      </c>
      <c r="Y225" s="57">
        <f t="shared" si="82"/>
        <v>0</v>
      </c>
      <c r="Z225" s="57">
        <f t="shared" si="82"/>
        <v>0</v>
      </c>
      <c r="AA225" s="57">
        <f t="shared" si="82"/>
        <v>0</v>
      </c>
      <c r="AB225" s="57">
        <f t="shared" si="82"/>
        <v>0</v>
      </c>
      <c r="AC225" s="57">
        <f t="shared" si="82"/>
        <v>0</v>
      </c>
      <c r="AD225" s="57">
        <f t="shared" si="82"/>
        <v>0</v>
      </c>
      <c r="AE225" s="57">
        <f t="shared" si="75"/>
        <v>0</v>
      </c>
    </row>
    <row r="226" spans="2:31" ht="9.9499999999999993" customHeight="1">
      <c r="B226" s="58" t="s">
        <v>148</v>
      </c>
      <c r="C226" s="59">
        <v>0</v>
      </c>
      <c r="D226" s="59">
        <v>0</v>
      </c>
      <c r="E226" s="59">
        <v>0</v>
      </c>
      <c r="F226" s="59">
        <v>0</v>
      </c>
      <c r="G226" s="59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59">
        <v>0</v>
      </c>
      <c r="R226" s="59">
        <v>0</v>
      </c>
      <c r="S226" s="59">
        <v>0</v>
      </c>
      <c r="T226" s="59">
        <v>0</v>
      </c>
      <c r="U226" s="59">
        <v>0</v>
      </c>
      <c r="V226" s="59">
        <v>0</v>
      </c>
      <c r="W226" s="59">
        <v>0</v>
      </c>
      <c r="X226" s="59">
        <v>0</v>
      </c>
      <c r="Y226" s="59">
        <v>0</v>
      </c>
      <c r="Z226" s="59">
        <v>0</v>
      </c>
      <c r="AA226" s="59">
        <v>0</v>
      </c>
      <c r="AB226" s="59">
        <v>0</v>
      </c>
      <c r="AC226" s="59">
        <v>0</v>
      </c>
      <c r="AD226" s="62">
        <v>0</v>
      </c>
      <c r="AE226" s="59">
        <f t="shared" si="75"/>
        <v>0</v>
      </c>
    </row>
    <row r="227" spans="2:31" ht="9.9499999999999993" customHeight="1">
      <c r="B227" s="11" t="s">
        <v>127</v>
      </c>
      <c r="C227" s="44">
        <v>0</v>
      </c>
      <c r="D227" s="44">
        <v>0</v>
      </c>
      <c r="E227" s="44">
        <v>0</v>
      </c>
      <c r="F227" s="44">
        <v>0</v>
      </c>
      <c r="G227" s="44">
        <v>0</v>
      </c>
      <c r="H227" s="44">
        <v>0</v>
      </c>
      <c r="I227" s="44">
        <v>0</v>
      </c>
      <c r="J227" s="44">
        <v>0</v>
      </c>
      <c r="K227" s="44">
        <v>0</v>
      </c>
      <c r="L227" s="44">
        <v>0</v>
      </c>
      <c r="M227" s="44">
        <v>0</v>
      </c>
      <c r="N227" s="44">
        <v>0</v>
      </c>
      <c r="O227" s="44">
        <v>0</v>
      </c>
      <c r="P227" s="44">
        <v>0</v>
      </c>
      <c r="Q227" s="44">
        <v>0</v>
      </c>
      <c r="R227" s="44">
        <v>0</v>
      </c>
      <c r="S227" s="44">
        <v>0</v>
      </c>
      <c r="T227" s="44">
        <v>0</v>
      </c>
      <c r="U227" s="44">
        <v>0</v>
      </c>
      <c r="V227" s="44">
        <v>0</v>
      </c>
      <c r="W227" s="44">
        <v>0</v>
      </c>
      <c r="X227" s="44">
        <v>0</v>
      </c>
      <c r="Y227" s="44">
        <v>0</v>
      </c>
      <c r="Z227" s="44">
        <v>0</v>
      </c>
      <c r="AA227" s="44">
        <v>0</v>
      </c>
      <c r="AB227" s="44">
        <v>0</v>
      </c>
      <c r="AC227" s="44">
        <v>0</v>
      </c>
      <c r="AD227" s="63">
        <v>0</v>
      </c>
      <c r="AE227" s="44">
        <f t="shared" si="75"/>
        <v>0</v>
      </c>
    </row>
    <row r="228" spans="2:31" ht="9.9499999999999993" customHeight="1">
      <c r="B228" s="56" t="s">
        <v>149</v>
      </c>
      <c r="C228" s="57">
        <f>SUM(C226:C227)</f>
        <v>0</v>
      </c>
      <c r="D228" s="57">
        <f t="shared" ref="D228:AD228" si="83">SUM(D226:D227)</f>
        <v>0</v>
      </c>
      <c r="E228" s="57">
        <f t="shared" si="83"/>
        <v>0</v>
      </c>
      <c r="F228" s="57">
        <f t="shared" si="83"/>
        <v>0</v>
      </c>
      <c r="G228" s="57">
        <f t="shared" si="83"/>
        <v>0</v>
      </c>
      <c r="H228" s="57">
        <f t="shared" si="83"/>
        <v>0</v>
      </c>
      <c r="I228" s="57">
        <f t="shared" si="83"/>
        <v>0</v>
      </c>
      <c r="J228" s="57">
        <f t="shared" si="83"/>
        <v>0</v>
      </c>
      <c r="K228" s="57">
        <f t="shared" si="83"/>
        <v>0</v>
      </c>
      <c r="L228" s="57">
        <f t="shared" si="83"/>
        <v>0</v>
      </c>
      <c r="M228" s="57">
        <f t="shared" si="83"/>
        <v>0</v>
      </c>
      <c r="N228" s="57">
        <f t="shared" si="83"/>
        <v>0</v>
      </c>
      <c r="O228" s="57">
        <f t="shared" si="83"/>
        <v>0</v>
      </c>
      <c r="P228" s="57">
        <f t="shared" si="83"/>
        <v>0</v>
      </c>
      <c r="Q228" s="57">
        <f t="shared" si="83"/>
        <v>0</v>
      </c>
      <c r="R228" s="57">
        <f t="shared" si="83"/>
        <v>0</v>
      </c>
      <c r="S228" s="57">
        <f t="shared" si="83"/>
        <v>0</v>
      </c>
      <c r="T228" s="57">
        <f t="shared" si="83"/>
        <v>0</v>
      </c>
      <c r="U228" s="57">
        <f t="shared" si="83"/>
        <v>0</v>
      </c>
      <c r="V228" s="57">
        <f t="shared" si="83"/>
        <v>0</v>
      </c>
      <c r="W228" s="57">
        <f t="shared" si="83"/>
        <v>0</v>
      </c>
      <c r="X228" s="57">
        <f t="shared" si="83"/>
        <v>0</v>
      </c>
      <c r="Y228" s="57">
        <f t="shared" si="83"/>
        <v>0</v>
      </c>
      <c r="Z228" s="57">
        <f t="shared" si="83"/>
        <v>0</v>
      </c>
      <c r="AA228" s="57">
        <f t="shared" si="83"/>
        <v>0</v>
      </c>
      <c r="AB228" s="57">
        <f t="shared" si="83"/>
        <v>0</v>
      </c>
      <c r="AC228" s="57">
        <f t="shared" si="83"/>
        <v>0</v>
      </c>
      <c r="AD228" s="57">
        <f t="shared" si="83"/>
        <v>0</v>
      </c>
      <c r="AE228" s="57">
        <f t="shared" si="75"/>
        <v>0</v>
      </c>
    </row>
    <row r="229" spans="2:31" ht="9.9499999999999993" customHeight="1">
      <c r="B229" s="56" t="s">
        <v>101</v>
      </c>
      <c r="C229" s="57">
        <f>C228+C225+C222</f>
        <v>12941.406999999999</v>
      </c>
      <c r="D229" s="57">
        <f t="shared" ref="D229:AD229" si="84">D228+D225+D222</f>
        <v>377333.93700000003</v>
      </c>
      <c r="E229" s="57">
        <f t="shared" si="84"/>
        <v>49100.556999999993</v>
      </c>
      <c r="F229" s="57">
        <f t="shared" si="84"/>
        <v>0.1</v>
      </c>
      <c r="G229" s="57">
        <f t="shared" si="84"/>
        <v>160147.185</v>
      </c>
      <c r="H229" s="57">
        <f t="shared" si="84"/>
        <v>340154.36300000001</v>
      </c>
      <c r="I229" s="57">
        <f t="shared" si="84"/>
        <v>185855.16899999999</v>
      </c>
      <c r="J229" s="57">
        <f t="shared" si="84"/>
        <v>11994.351999999999</v>
      </c>
      <c r="K229" s="57">
        <f t="shared" si="84"/>
        <v>271448.81900000002</v>
      </c>
      <c r="L229" s="57">
        <f t="shared" si="84"/>
        <v>39662.156000000003</v>
      </c>
      <c r="M229" s="57">
        <f t="shared" si="84"/>
        <v>155128.24100000004</v>
      </c>
      <c r="N229" s="57">
        <f t="shared" si="84"/>
        <v>121821.83099999999</v>
      </c>
      <c r="O229" s="57">
        <f t="shared" si="84"/>
        <v>31310.151999999998</v>
      </c>
      <c r="P229" s="57">
        <f t="shared" si="84"/>
        <v>595866.78499999992</v>
      </c>
      <c r="Q229" s="57">
        <f t="shared" si="84"/>
        <v>113145.489</v>
      </c>
      <c r="R229" s="57">
        <f t="shared" si="84"/>
        <v>6966.1939999999995</v>
      </c>
      <c r="S229" s="57">
        <f t="shared" si="84"/>
        <v>77822.422999999995</v>
      </c>
      <c r="T229" s="57">
        <f t="shared" si="84"/>
        <v>12334.583000000001</v>
      </c>
      <c r="U229" s="57">
        <f t="shared" si="84"/>
        <v>486.166</v>
      </c>
      <c r="V229" s="57">
        <f t="shared" si="84"/>
        <v>3372.6489999999994</v>
      </c>
      <c r="W229" s="57">
        <f t="shared" si="84"/>
        <v>33179.504000000001</v>
      </c>
      <c r="X229" s="57">
        <f t="shared" si="84"/>
        <v>167870.31699999998</v>
      </c>
      <c r="Y229" s="57">
        <f t="shared" si="84"/>
        <v>52317.726999999999</v>
      </c>
      <c r="Z229" s="57">
        <f t="shared" si="84"/>
        <v>296.74400000000003</v>
      </c>
      <c r="AA229" s="57">
        <f t="shared" si="84"/>
        <v>0</v>
      </c>
      <c r="AB229" s="57">
        <f t="shared" si="84"/>
        <v>0</v>
      </c>
      <c r="AC229" s="57">
        <f t="shared" si="84"/>
        <v>345999.57799999998</v>
      </c>
      <c r="AD229" s="57">
        <f t="shared" si="84"/>
        <v>0</v>
      </c>
      <c r="AE229" s="57">
        <f t="shared" si="75"/>
        <v>3166556.4280000003</v>
      </c>
    </row>
    <row r="230" spans="2:31" ht="9.9499999999999993" customHeight="1"/>
    <row r="231" spans="2:31" ht="16.5" customHeight="1">
      <c r="B231" s="4" t="s">
        <v>160</v>
      </c>
      <c r="M231" s="1" t="s">
        <v>151</v>
      </c>
      <c r="T231" s="55" t="s">
        <v>104</v>
      </c>
      <c r="U231" s="55"/>
      <c r="V231" s="19"/>
      <c r="W231" s="55"/>
      <c r="X231" s="19"/>
      <c r="Y231" s="55" t="s">
        <v>161</v>
      </c>
      <c r="Z231" s="19"/>
      <c r="AA231" s="19"/>
    </row>
    <row r="232" spans="2:31" s="9" customFormat="1" ht="29.25" customHeight="1">
      <c r="B232" s="8" t="s">
        <v>106</v>
      </c>
      <c r="C232" s="6" t="s">
        <v>4</v>
      </c>
      <c r="D232" s="6" t="s">
        <v>5</v>
      </c>
      <c r="E232" s="7" t="s">
        <v>6</v>
      </c>
      <c r="F232" s="7" t="s">
        <v>7</v>
      </c>
      <c r="G232" s="6" t="s">
        <v>8</v>
      </c>
      <c r="H232" s="6" t="s">
        <v>9</v>
      </c>
      <c r="I232" s="6" t="s">
        <v>10</v>
      </c>
      <c r="J232" s="6" t="s">
        <v>11</v>
      </c>
      <c r="K232" s="6" t="s">
        <v>12</v>
      </c>
      <c r="L232" s="6" t="s">
        <v>13</v>
      </c>
      <c r="M232" s="6" t="s">
        <v>14</v>
      </c>
      <c r="N232" s="7" t="s">
        <v>15</v>
      </c>
      <c r="O232" s="8" t="s">
        <v>16</v>
      </c>
      <c r="P232" s="6" t="s">
        <v>17</v>
      </c>
      <c r="Q232" s="8" t="s">
        <v>18</v>
      </c>
      <c r="R232" s="7" t="s">
        <v>19</v>
      </c>
      <c r="S232" s="7" t="s">
        <v>20</v>
      </c>
      <c r="T232" s="7" t="s">
        <v>21</v>
      </c>
      <c r="U232" s="7" t="s">
        <v>22</v>
      </c>
      <c r="V232" s="7" t="s">
        <v>23</v>
      </c>
      <c r="W232" s="6" t="s">
        <v>24</v>
      </c>
      <c r="X232" s="6" t="s">
        <v>25</v>
      </c>
      <c r="Y232" s="6" t="s">
        <v>26</v>
      </c>
      <c r="Z232" s="7" t="s">
        <v>27</v>
      </c>
      <c r="AA232" s="7" t="s">
        <v>28</v>
      </c>
      <c r="AB232" s="6" t="s">
        <v>29</v>
      </c>
      <c r="AC232" s="6" t="s">
        <v>30</v>
      </c>
      <c r="AD232" s="6" t="s">
        <v>31</v>
      </c>
      <c r="AE232" s="6" t="s">
        <v>101</v>
      </c>
    </row>
    <row r="233" spans="2:31" ht="9.9499999999999993" customHeight="1">
      <c r="B233" s="11" t="s">
        <v>107</v>
      </c>
      <c r="C233" s="44">
        <f>C183*100*原油_発熱量当りCO排出原単位/10^3</f>
        <v>1010.8533007699999</v>
      </c>
      <c r="D233" s="44">
        <f>D183*100*ガソリン_発熱量当りCO排出原単位/10^3</f>
        <v>0</v>
      </c>
      <c r="E233" s="44">
        <f>E183*100*ナフサ_発熱量当りCO排出原単位/10^3</f>
        <v>5.8850531999999998</v>
      </c>
      <c r="F233" s="44">
        <f>F183*100*改質精製油_発熱量当りCO排出原単位/10^3</f>
        <v>0</v>
      </c>
      <c r="G233" s="44">
        <f>G183*100*灯油_発熱量当りCO排出原単位/10^3</f>
        <v>0</v>
      </c>
      <c r="H233" s="44">
        <f>H183*100*軽油_発熱量当りCO排出原単位/10^3</f>
        <v>7.1239264200000001</v>
      </c>
      <c r="I233" s="44">
        <f>I183*100*A重油_発熱量当りCO排出原単位/10^3</f>
        <v>0</v>
      </c>
      <c r="J233" s="44">
        <f>J183*100*B重油_発熱量当りCO排出原単位/10^3</f>
        <v>0</v>
      </c>
      <c r="K233" s="44">
        <f>K183*100*C重油_発熱量当りCO排出原単位/10^3</f>
        <v>1221.4740827999999</v>
      </c>
      <c r="L233" s="44">
        <f>L183*100*ジェット燃料_発熱量当りCO排出原単位/10^3</f>
        <v>0</v>
      </c>
      <c r="M233" s="44">
        <f>M183*100*LPG_発熱量当りCO排出原単位/10^3</f>
        <v>0</v>
      </c>
      <c r="N233" s="44">
        <f>N183*100*石油ガス_発熱量当りCO排出原単位/10^3</f>
        <v>0</v>
      </c>
      <c r="O233" s="44">
        <f>O183*100*石油コクス_発熱量当りCO排出原単位/10^3</f>
        <v>0</v>
      </c>
      <c r="P233" s="44">
        <f>P183*100*石炭_発熱量当りCO排出原単位/10^3</f>
        <v>1228.37720913</v>
      </c>
      <c r="Q233" s="44">
        <f>Q183*100*石炭コクス_発熱量当りCO排出原単位/10^3</f>
        <v>0</v>
      </c>
      <c r="R233" s="44">
        <f>R183*100*コクス炉ガス_発熱量当りCO排出原単位/10^3</f>
        <v>0</v>
      </c>
      <c r="S233" s="44">
        <f>S183*100*高炉ガス_発熱量当りCO排出原単位/10^3</f>
        <v>0</v>
      </c>
      <c r="T233" s="44">
        <f>T183*100*転炉ガス_発熱量当りCO排出原単位/10^3</f>
        <v>0</v>
      </c>
      <c r="U233" s="44">
        <f>U183*100*電気炉ガス_発熱量当りCO排出原単位/10^3</f>
        <v>0</v>
      </c>
      <c r="V233" s="44">
        <f>V183*100*天然ガス_発熱量当りCO排出原単位/10^3</f>
        <v>0</v>
      </c>
      <c r="W233" s="44">
        <f>W183*100*LNG_発熱量当りCO排出原単位/10^3</f>
        <v>1296.0201104499997</v>
      </c>
      <c r="X233" s="44">
        <f>X183*100*都市ガス_発熱量当りCO排出原単位/10^3</f>
        <v>0</v>
      </c>
      <c r="Y233" s="44">
        <f>Y183*100*黒液_発熱量当りCO排出原単位/10^3</f>
        <v>0</v>
      </c>
      <c r="Z233" s="44">
        <f>Z183*100*NGL_発熱量当りCO排出原単位/10^3</f>
        <v>22.5673812</v>
      </c>
      <c r="AA233" s="44">
        <f>AA183*100*練炭豆炭_発熱量当りCO排出原単位/10^3</f>
        <v>0</v>
      </c>
      <c r="AB233" s="44">
        <v>0</v>
      </c>
      <c r="AC233" s="44">
        <f>AC183*100*電力_発熱量当りCO排出原単位/10^3</f>
        <v>0</v>
      </c>
      <c r="AD233" s="44">
        <v>0</v>
      </c>
      <c r="AE233" s="44">
        <f t="shared" ref="AE233:AE240" si="85">SUM(C233:AD233)</f>
        <v>4792.3010639700005</v>
      </c>
    </row>
    <row r="234" spans="2:31" ht="9.9499999999999993" customHeight="1">
      <c r="B234" s="11" t="s">
        <v>108</v>
      </c>
      <c r="C234" s="44">
        <f>C184*100*原油_発熱量当りCO排出原単位/10^3</f>
        <v>0</v>
      </c>
      <c r="D234" s="44">
        <f>D184*100*ガソリン_発熱量当りCO排出原単位/10^3</f>
        <v>0</v>
      </c>
      <c r="E234" s="44">
        <f>E184*100*ナフサ_発熱量当りCO排出原単位/10^3</f>
        <v>0</v>
      </c>
      <c r="F234" s="44">
        <f>F184*100*改質精製油_発熱量当りCO排出原単位/10^3</f>
        <v>0</v>
      </c>
      <c r="G234" s="44">
        <f>G184*100*灯油_発熱量当りCO排出原単位/10^3</f>
        <v>0</v>
      </c>
      <c r="H234" s="44">
        <f>H184*100*軽油_発熱量当りCO排出原単位/10^3</f>
        <v>0</v>
      </c>
      <c r="I234" s="44">
        <f>I184*100*A重油_発熱量当りCO排出原単位/10^3</f>
        <v>0</v>
      </c>
      <c r="J234" s="44">
        <f>J184*100*B重油_発熱量当りCO排出原単位/10^3</f>
        <v>0</v>
      </c>
      <c r="K234" s="44">
        <f>K184*100*C重油_発熱量当りCO排出原単位/10^3</f>
        <v>0</v>
      </c>
      <c r="L234" s="44">
        <f>L184*100*ジェット燃料_発熱量当りCO排出原単位/10^3</f>
        <v>0</v>
      </c>
      <c r="M234" s="44">
        <f>M184*100*LPG_発熱量当りCO排出原単位/10^3</f>
        <v>0</v>
      </c>
      <c r="N234" s="44">
        <f>N184*100*石油ガス_発熱量当りCO排出原単位/10^3</f>
        <v>0</v>
      </c>
      <c r="O234" s="44">
        <f>O184*100*石油コクス_発熱量当りCO排出原単位/10^3</f>
        <v>0</v>
      </c>
      <c r="P234" s="44">
        <f>P184*100*石炭_発熱量当りCO排出原単位/10^3</f>
        <v>0</v>
      </c>
      <c r="Q234" s="44">
        <f>Q184*100*石炭コクス_発熱量当りCO排出原単位/10^3</f>
        <v>0</v>
      </c>
      <c r="R234" s="44">
        <f>R184*100*コクス炉ガス_発熱量当りCO排出原単位/10^3</f>
        <v>0</v>
      </c>
      <c r="S234" s="44">
        <f>S184*100*高炉ガス_発熱量当りCO排出原単位/10^3</f>
        <v>0</v>
      </c>
      <c r="T234" s="44">
        <f>T184*100*転炉ガス_発熱量当りCO排出原単位/10^3</f>
        <v>0</v>
      </c>
      <c r="U234" s="44">
        <f>U184*100*電気炉ガス_発熱量当りCO排出原単位/10^3</f>
        <v>0</v>
      </c>
      <c r="V234" s="44">
        <f>V184*100*天然ガス_発熱量当りCO排出原単位/10^3</f>
        <v>0</v>
      </c>
      <c r="W234" s="44">
        <f>W184*100*LNG_発熱量当りCO排出原単位/10^3</f>
        <v>0</v>
      </c>
      <c r="X234" s="44">
        <f>X184*100*都市ガス_発熱量当りCO排出原単位/10^3</f>
        <v>46.840633170000004</v>
      </c>
      <c r="Y234" s="44">
        <f>Y184*100*黒液_発熱量当りCO排出原単位/10^3</f>
        <v>0</v>
      </c>
      <c r="Z234" s="44">
        <f>Z184*100*NGL_発熱量当りCO排出原単位/10^3</f>
        <v>0</v>
      </c>
      <c r="AA234" s="44">
        <f>AA184*100*練炭豆炭_発熱量当りCO排出原単位/10^3</f>
        <v>0</v>
      </c>
      <c r="AB234" s="44">
        <v>0</v>
      </c>
      <c r="AC234" s="44">
        <f>AC184*100*電力_発熱量当りCO排出原単位/10^3</f>
        <v>94.405697520000004</v>
      </c>
      <c r="AD234" s="44">
        <v>0</v>
      </c>
      <c r="AE234" s="44">
        <f t="shared" si="85"/>
        <v>141.24633069000001</v>
      </c>
    </row>
    <row r="235" spans="2:31" ht="9.9499999999999993" customHeight="1">
      <c r="B235" s="56" t="s">
        <v>109</v>
      </c>
      <c r="C235" s="57">
        <f>SUM(C233:C234)</f>
        <v>1010.8533007699999</v>
      </c>
      <c r="D235" s="57">
        <f t="shared" ref="D235:AD235" si="86">SUM(D233:D234)</f>
        <v>0</v>
      </c>
      <c r="E235" s="57">
        <f t="shared" si="86"/>
        <v>5.8850531999999998</v>
      </c>
      <c r="F235" s="57">
        <f t="shared" si="86"/>
        <v>0</v>
      </c>
      <c r="G235" s="57">
        <f t="shared" si="86"/>
        <v>0</v>
      </c>
      <c r="H235" s="57">
        <f t="shared" si="86"/>
        <v>7.1239264200000001</v>
      </c>
      <c r="I235" s="57">
        <f t="shared" si="86"/>
        <v>0</v>
      </c>
      <c r="J235" s="57">
        <f t="shared" si="86"/>
        <v>0</v>
      </c>
      <c r="K235" s="57">
        <f t="shared" si="86"/>
        <v>1221.4740827999999</v>
      </c>
      <c r="L235" s="57">
        <f t="shared" si="86"/>
        <v>0</v>
      </c>
      <c r="M235" s="57">
        <f t="shared" si="86"/>
        <v>0</v>
      </c>
      <c r="N235" s="57">
        <f t="shared" si="86"/>
        <v>0</v>
      </c>
      <c r="O235" s="57">
        <f t="shared" si="86"/>
        <v>0</v>
      </c>
      <c r="P235" s="57">
        <f t="shared" si="86"/>
        <v>1228.37720913</v>
      </c>
      <c r="Q235" s="57">
        <f t="shared" si="86"/>
        <v>0</v>
      </c>
      <c r="R235" s="57">
        <f t="shared" si="86"/>
        <v>0</v>
      </c>
      <c r="S235" s="57">
        <f t="shared" si="86"/>
        <v>0</v>
      </c>
      <c r="T235" s="57">
        <f t="shared" si="86"/>
        <v>0</v>
      </c>
      <c r="U235" s="57">
        <f t="shared" si="86"/>
        <v>0</v>
      </c>
      <c r="V235" s="57">
        <f t="shared" si="86"/>
        <v>0</v>
      </c>
      <c r="W235" s="57">
        <f t="shared" si="86"/>
        <v>1296.0201104499997</v>
      </c>
      <c r="X235" s="57">
        <f t="shared" si="86"/>
        <v>46.840633170000004</v>
      </c>
      <c r="Y235" s="57">
        <f t="shared" si="86"/>
        <v>0</v>
      </c>
      <c r="Z235" s="57">
        <f t="shared" si="86"/>
        <v>22.5673812</v>
      </c>
      <c r="AA235" s="57">
        <f t="shared" si="86"/>
        <v>0</v>
      </c>
      <c r="AB235" s="57">
        <f t="shared" si="86"/>
        <v>0</v>
      </c>
      <c r="AC235" s="57">
        <f t="shared" si="86"/>
        <v>94.405697520000004</v>
      </c>
      <c r="AD235" s="57">
        <f t="shared" si="86"/>
        <v>0</v>
      </c>
      <c r="AE235" s="57">
        <f t="shared" si="85"/>
        <v>4933.5473946599996</v>
      </c>
    </row>
    <row r="236" spans="2:31" ht="9.9499999999999993" customHeight="1">
      <c r="B236" s="58" t="s">
        <v>110</v>
      </c>
      <c r="C236" s="59">
        <f t="shared" ref="C236:C261" si="87">C186*100*原油_発熱量当りCO排出原単位/10^3</f>
        <v>0</v>
      </c>
      <c r="D236" s="59">
        <f t="shared" ref="D236:D261" si="88">D186*100*ガソリン_発熱量当りCO排出原単位/10^3</f>
        <v>45.437977199999999</v>
      </c>
      <c r="E236" s="59">
        <f t="shared" ref="E236:E261" si="89">E186*100*ナフサ_発熱量当りCO排出原単位/10^3</f>
        <v>0</v>
      </c>
      <c r="F236" s="59">
        <f t="shared" ref="F236:F261" si="90">F186*100*改質精製油_発熱量当りCO排出原単位/10^3</f>
        <v>0</v>
      </c>
      <c r="G236" s="59">
        <f t="shared" ref="G236:G261" si="91">G186*100*灯油_発熱量当りCO排出原単位/10^3</f>
        <v>329.00673312000004</v>
      </c>
      <c r="H236" s="59">
        <f t="shared" ref="H236:H261" si="92">H186*100*軽油_発熱量当りCO排出原単位/10^3</f>
        <v>229.35236453999997</v>
      </c>
      <c r="I236" s="59">
        <f t="shared" ref="I236:I261" si="93">I186*100*A重油_発熱量当りCO排出原単位/10^3</f>
        <v>706.73962752</v>
      </c>
      <c r="J236" s="59">
        <f t="shared" ref="J236:J261" si="94">J186*100*B重油_発熱量当りCO排出原単位/10^3</f>
        <v>0</v>
      </c>
      <c r="K236" s="59">
        <f t="shared" ref="K236:K261" si="95">K186*100*C重油_発熱量当りCO排出原単位/10^3</f>
        <v>0.57758979999999993</v>
      </c>
      <c r="L236" s="59">
        <f t="shared" ref="L236:L261" si="96">L186*100*ジェット燃料_発熱量当りCO排出原単位/10^3</f>
        <v>0</v>
      </c>
      <c r="M236" s="59">
        <f t="shared" ref="M236:M261" si="97">M186*100*LPG_発熱量当りCO排出原単位/10^3</f>
        <v>44.569540769999996</v>
      </c>
      <c r="N236" s="59">
        <f t="shared" ref="N236:N261" si="98">N186*100*石油ガス_発熱量当りCO排出原単位/10^3</f>
        <v>0</v>
      </c>
      <c r="O236" s="59">
        <f t="shared" ref="O236:O261" si="99">O186*100*石油コクス_発熱量当りCO排出原単位/10^3</f>
        <v>0</v>
      </c>
      <c r="P236" s="59">
        <f t="shared" ref="P236:P261" si="100">P186*100*石炭_発熱量当りCO排出原単位/10^3</f>
        <v>0</v>
      </c>
      <c r="Q236" s="59">
        <f t="shared" ref="Q236:Q261" si="101">Q186*100*石炭コクス_発熱量当りCO排出原単位/10^3</f>
        <v>0</v>
      </c>
      <c r="R236" s="59">
        <f t="shared" ref="R236:R261" si="102">R186*100*コクス炉ガス_発熱量当りCO排出原単位/10^3</f>
        <v>0</v>
      </c>
      <c r="S236" s="59">
        <f t="shared" ref="S236:S261" si="103">S186*100*高炉ガス_発熱量当りCO排出原単位/10^3</f>
        <v>0</v>
      </c>
      <c r="T236" s="59">
        <f t="shared" ref="T236:T261" si="104">T186*100*転炉ガス_発熱量当りCO排出原単位/10^3</f>
        <v>0</v>
      </c>
      <c r="U236" s="59">
        <f t="shared" ref="U236:U261" si="105">U186*100*電気炉ガス_発熱量当りCO排出原単位/10^3</f>
        <v>0</v>
      </c>
      <c r="V236" s="59">
        <f t="shared" ref="V236:V261" si="106">V186*100*天然ガス_発熱量当りCO排出原単位/10^3</f>
        <v>0</v>
      </c>
      <c r="W236" s="59">
        <f t="shared" ref="W236:W261" si="107">W186*100*LNG_発熱量当りCO排出原単位/10^3</f>
        <v>0</v>
      </c>
      <c r="X236" s="59">
        <f t="shared" ref="X236:X261" si="108">X186*100*都市ガス_発熱量当りCO排出原単位/10^3</f>
        <v>0</v>
      </c>
      <c r="Y236" s="59">
        <f t="shared" ref="Y236:Y261" si="109">Y186*100*黒液_発熱量当りCO排出原単位/10^3</f>
        <v>0</v>
      </c>
      <c r="Z236" s="59">
        <f t="shared" ref="Z236:Z261" si="110">Z186*100*NGL_発熱量当りCO排出原単位/10^3</f>
        <v>0</v>
      </c>
      <c r="AA236" s="59">
        <f t="shared" ref="AA236:AA261" si="111">AA186*100*練炭豆炭_発熱量当りCO排出原単位/10^3</f>
        <v>0</v>
      </c>
      <c r="AB236" s="59">
        <v>0</v>
      </c>
      <c r="AC236" s="59">
        <f t="shared" ref="AC236:AC261" si="112">AC186*100*電力_発熱量当りCO排出原単位/10^3</f>
        <v>181.08940988999998</v>
      </c>
      <c r="AD236" s="59">
        <v>0</v>
      </c>
      <c r="AE236" s="59">
        <f t="shared" si="85"/>
        <v>1536.77324284</v>
      </c>
    </row>
    <row r="237" spans="2:31" ht="9.9499999999999993" customHeight="1">
      <c r="B237" s="11" t="s">
        <v>111</v>
      </c>
      <c r="C237" s="44">
        <f t="shared" si="87"/>
        <v>0</v>
      </c>
      <c r="D237" s="44">
        <f t="shared" si="88"/>
        <v>0.37095352000000004</v>
      </c>
      <c r="E237" s="44">
        <f t="shared" si="89"/>
        <v>0</v>
      </c>
      <c r="F237" s="44">
        <f t="shared" si="90"/>
        <v>0</v>
      </c>
      <c r="G237" s="44">
        <f t="shared" si="91"/>
        <v>9.8124546000000006</v>
      </c>
      <c r="H237" s="44">
        <f t="shared" si="92"/>
        <v>82.124499600000007</v>
      </c>
      <c r="I237" s="44">
        <f t="shared" si="93"/>
        <v>8.4655611000000004</v>
      </c>
      <c r="J237" s="44">
        <f t="shared" si="94"/>
        <v>3.59821605</v>
      </c>
      <c r="K237" s="44">
        <f t="shared" si="95"/>
        <v>5.0293912000000001</v>
      </c>
      <c r="L237" s="44">
        <f t="shared" si="96"/>
        <v>0</v>
      </c>
      <c r="M237" s="44">
        <f t="shared" si="97"/>
        <v>9.5047029999999991E-2</v>
      </c>
      <c r="N237" s="44">
        <f t="shared" si="98"/>
        <v>0</v>
      </c>
      <c r="O237" s="44">
        <f t="shared" si="99"/>
        <v>0</v>
      </c>
      <c r="P237" s="44">
        <f t="shared" si="100"/>
        <v>212.28287531999999</v>
      </c>
      <c r="Q237" s="44">
        <f t="shared" si="101"/>
        <v>0.183147</v>
      </c>
      <c r="R237" s="44">
        <f t="shared" si="102"/>
        <v>0</v>
      </c>
      <c r="S237" s="44">
        <f t="shared" si="103"/>
        <v>0</v>
      </c>
      <c r="T237" s="44">
        <f t="shared" si="104"/>
        <v>0</v>
      </c>
      <c r="U237" s="44">
        <f t="shared" si="105"/>
        <v>0</v>
      </c>
      <c r="V237" s="44">
        <f t="shared" si="106"/>
        <v>5.0827690400000005</v>
      </c>
      <c r="W237" s="44">
        <f t="shared" si="107"/>
        <v>0</v>
      </c>
      <c r="X237" s="44">
        <f t="shared" si="108"/>
        <v>2.1195569999999997E-2</v>
      </c>
      <c r="Y237" s="44">
        <f t="shared" si="109"/>
        <v>0</v>
      </c>
      <c r="Z237" s="44">
        <f t="shared" si="110"/>
        <v>0</v>
      </c>
      <c r="AA237" s="44">
        <f t="shared" si="111"/>
        <v>0</v>
      </c>
      <c r="AB237" s="44">
        <v>0</v>
      </c>
      <c r="AC237" s="44">
        <f t="shared" si="112"/>
        <v>1119.0403875299999</v>
      </c>
      <c r="AD237" s="44">
        <v>0</v>
      </c>
      <c r="AE237" s="44">
        <f t="shared" si="85"/>
        <v>1446.1064975599998</v>
      </c>
    </row>
    <row r="238" spans="2:31" ht="9.9499999999999993" customHeight="1">
      <c r="B238" s="60" t="s">
        <v>112</v>
      </c>
      <c r="C238" s="61">
        <f t="shared" si="87"/>
        <v>0</v>
      </c>
      <c r="D238" s="61">
        <f t="shared" si="88"/>
        <v>0</v>
      </c>
      <c r="E238" s="61">
        <f t="shared" si="89"/>
        <v>0</v>
      </c>
      <c r="F238" s="61">
        <f t="shared" si="90"/>
        <v>0</v>
      </c>
      <c r="G238" s="61">
        <f t="shared" si="91"/>
        <v>0</v>
      </c>
      <c r="H238" s="61">
        <f t="shared" si="92"/>
        <v>0</v>
      </c>
      <c r="I238" s="61">
        <f t="shared" si="93"/>
        <v>0</v>
      </c>
      <c r="J238" s="61">
        <f t="shared" si="94"/>
        <v>0</v>
      </c>
      <c r="K238" s="61">
        <f t="shared" si="95"/>
        <v>0</v>
      </c>
      <c r="L238" s="61">
        <f t="shared" si="96"/>
        <v>0</v>
      </c>
      <c r="M238" s="61">
        <f t="shared" si="97"/>
        <v>0</v>
      </c>
      <c r="N238" s="61">
        <f t="shared" si="98"/>
        <v>0</v>
      </c>
      <c r="O238" s="61">
        <f t="shared" si="99"/>
        <v>0</v>
      </c>
      <c r="P238" s="61">
        <f t="shared" si="100"/>
        <v>0</v>
      </c>
      <c r="Q238" s="61">
        <f t="shared" si="101"/>
        <v>0</v>
      </c>
      <c r="R238" s="61">
        <f t="shared" si="102"/>
        <v>0</v>
      </c>
      <c r="S238" s="61">
        <f t="shared" si="103"/>
        <v>0</v>
      </c>
      <c r="T238" s="61">
        <f t="shared" si="104"/>
        <v>0</v>
      </c>
      <c r="U238" s="61">
        <f t="shared" si="105"/>
        <v>0</v>
      </c>
      <c r="V238" s="61">
        <f t="shared" si="106"/>
        <v>0</v>
      </c>
      <c r="W238" s="61">
        <f t="shared" si="107"/>
        <v>0</v>
      </c>
      <c r="X238" s="61">
        <f t="shared" si="108"/>
        <v>0</v>
      </c>
      <c r="Y238" s="61">
        <f t="shared" si="109"/>
        <v>0</v>
      </c>
      <c r="Z238" s="61">
        <f t="shared" si="110"/>
        <v>0</v>
      </c>
      <c r="AA238" s="61">
        <f t="shared" si="111"/>
        <v>0</v>
      </c>
      <c r="AB238" s="61">
        <v>0</v>
      </c>
      <c r="AC238" s="61">
        <f t="shared" si="112"/>
        <v>0</v>
      </c>
      <c r="AD238" s="61">
        <v>0</v>
      </c>
      <c r="AE238" s="61">
        <f t="shared" si="85"/>
        <v>0</v>
      </c>
    </row>
    <row r="239" spans="2:31" ht="9.9499999999999993" customHeight="1">
      <c r="B239" s="58" t="s">
        <v>113</v>
      </c>
      <c r="C239" s="59">
        <f t="shared" si="87"/>
        <v>0</v>
      </c>
      <c r="D239" s="59">
        <f t="shared" si="88"/>
        <v>2.9755924800000004</v>
      </c>
      <c r="E239" s="59">
        <f t="shared" si="89"/>
        <v>0</v>
      </c>
      <c r="F239" s="59">
        <f t="shared" si="90"/>
        <v>0</v>
      </c>
      <c r="G239" s="59">
        <f t="shared" si="91"/>
        <v>160.17595360000004</v>
      </c>
      <c r="H239" s="59">
        <f t="shared" si="92"/>
        <v>17.465683950000003</v>
      </c>
      <c r="I239" s="59">
        <f t="shared" si="93"/>
        <v>1259.01175878</v>
      </c>
      <c r="J239" s="59">
        <f t="shared" si="94"/>
        <v>96.233187829999991</v>
      </c>
      <c r="K239" s="59">
        <f t="shared" si="95"/>
        <v>926.80038039999999</v>
      </c>
      <c r="L239" s="59">
        <f t="shared" si="96"/>
        <v>0</v>
      </c>
      <c r="M239" s="59">
        <f t="shared" si="97"/>
        <v>354.50075477000001</v>
      </c>
      <c r="N239" s="59">
        <f t="shared" si="98"/>
        <v>0</v>
      </c>
      <c r="O239" s="59">
        <f t="shared" si="99"/>
        <v>0</v>
      </c>
      <c r="P239" s="59">
        <f t="shared" si="100"/>
        <v>130.58856833000002</v>
      </c>
      <c r="Q239" s="59">
        <f t="shared" si="101"/>
        <v>17.373258</v>
      </c>
      <c r="R239" s="59">
        <f t="shared" si="102"/>
        <v>0</v>
      </c>
      <c r="S239" s="59">
        <f t="shared" si="103"/>
        <v>0</v>
      </c>
      <c r="T239" s="59">
        <f t="shared" si="104"/>
        <v>0</v>
      </c>
      <c r="U239" s="59">
        <f t="shared" si="105"/>
        <v>0</v>
      </c>
      <c r="V239" s="59">
        <f t="shared" si="106"/>
        <v>0.11024244999999999</v>
      </c>
      <c r="W239" s="59">
        <f t="shared" si="107"/>
        <v>3.7137326199999996</v>
      </c>
      <c r="X239" s="59">
        <f t="shared" si="108"/>
        <v>261.04738444999998</v>
      </c>
      <c r="Y239" s="59">
        <f t="shared" si="109"/>
        <v>0</v>
      </c>
      <c r="Z239" s="59">
        <f t="shared" si="110"/>
        <v>0</v>
      </c>
      <c r="AA239" s="59">
        <f t="shared" si="111"/>
        <v>0</v>
      </c>
      <c r="AB239" s="59">
        <v>0</v>
      </c>
      <c r="AC239" s="59">
        <f t="shared" si="112"/>
        <v>53.874798720000008</v>
      </c>
      <c r="AD239" s="59">
        <v>0</v>
      </c>
      <c r="AE239" s="59">
        <f t="shared" si="85"/>
        <v>3283.8712963800003</v>
      </c>
    </row>
    <row r="240" spans="2:31" ht="9.9499999999999993" customHeight="1">
      <c r="B240" s="11" t="s">
        <v>114</v>
      </c>
      <c r="C240" s="44">
        <f t="shared" si="87"/>
        <v>0</v>
      </c>
      <c r="D240" s="44">
        <f t="shared" si="88"/>
        <v>0.86481794000000001</v>
      </c>
      <c r="E240" s="44">
        <f t="shared" si="89"/>
        <v>0</v>
      </c>
      <c r="F240" s="44">
        <f t="shared" si="90"/>
        <v>0</v>
      </c>
      <c r="G240" s="44">
        <f t="shared" si="91"/>
        <v>56.0846728</v>
      </c>
      <c r="H240" s="44">
        <f t="shared" si="92"/>
        <v>3.3183270900000008</v>
      </c>
      <c r="I240" s="44">
        <f t="shared" si="93"/>
        <v>382.69699830000002</v>
      </c>
      <c r="J240" s="44">
        <f t="shared" si="94"/>
        <v>20.647073070000001</v>
      </c>
      <c r="K240" s="44">
        <f t="shared" si="95"/>
        <v>192.39302739999999</v>
      </c>
      <c r="L240" s="44">
        <f t="shared" si="96"/>
        <v>0</v>
      </c>
      <c r="M240" s="44">
        <f t="shared" si="97"/>
        <v>57.961469139999998</v>
      </c>
      <c r="N240" s="44">
        <f t="shared" si="98"/>
        <v>0</v>
      </c>
      <c r="O240" s="44">
        <f t="shared" si="99"/>
        <v>0</v>
      </c>
      <c r="P240" s="44">
        <f t="shared" si="100"/>
        <v>15.813359029999999</v>
      </c>
      <c r="Q240" s="44">
        <f t="shared" si="101"/>
        <v>2.091E-3</v>
      </c>
      <c r="R240" s="44">
        <f t="shared" si="102"/>
        <v>0</v>
      </c>
      <c r="S240" s="44">
        <f t="shared" si="103"/>
        <v>0</v>
      </c>
      <c r="T240" s="44">
        <f t="shared" si="104"/>
        <v>0</v>
      </c>
      <c r="U240" s="44">
        <f t="shared" si="105"/>
        <v>0</v>
      </c>
      <c r="V240" s="44">
        <f t="shared" si="106"/>
        <v>0</v>
      </c>
      <c r="W240" s="44">
        <f t="shared" si="107"/>
        <v>0</v>
      </c>
      <c r="X240" s="44">
        <f t="shared" si="108"/>
        <v>90.224753509999999</v>
      </c>
      <c r="Y240" s="44">
        <f t="shared" si="109"/>
        <v>0</v>
      </c>
      <c r="Z240" s="44">
        <f t="shared" si="110"/>
        <v>0</v>
      </c>
      <c r="AA240" s="44">
        <f t="shared" si="111"/>
        <v>0</v>
      </c>
      <c r="AB240" s="44">
        <v>0</v>
      </c>
      <c r="AC240" s="44">
        <f t="shared" si="112"/>
        <v>10.66203531</v>
      </c>
      <c r="AD240" s="44">
        <v>0</v>
      </c>
      <c r="AE240" s="44">
        <f t="shared" si="85"/>
        <v>830.66862458999992</v>
      </c>
    </row>
    <row r="241" spans="2:31" ht="9.9499999999999993" customHeight="1">
      <c r="B241" s="11" t="s">
        <v>115</v>
      </c>
      <c r="C241" s="44">
        <f t="shared" si="87"/>
        <v>0</v>
      </c>
      <c r="D241" s="44">
        <f t="shared" si="88"/>
        <v>1.2120316600000001</v>
      </c>
      <c r="E241" s="44">
        <f t="shared" si="89"/>
        <v>0.92963520000000011</v>
      </c>
      <c r="F241" s="44">
        <f t="shared" si="90"/>
        <v>0</v>
      </c>
      <c r="G241" s="44">
        <f t="shared" si="91"/>
        <v>60.93569560000001</v>
      </c>
      <c r="H241" s="44">
        <f t="shared" si="92"/>
        <v>2.1340109699999998</v>
      </c>
      <c r="I241" s="44">
        <f t="shared" si="93"/>
        <v>705.70265363999988</v>
      </c>
      <c r="J241" s="44">
        <f t="shared" si="94"/>
        <v>51.576039449999989</v>
      </c>
      <c r="K241" s="44">
        <f t="shared" si="95"/>
        <v>1273.6159385999999</v>
      </c>
      <c r="L241" s="44">
        <f t="shared" si="96"/>
        <v>0.20672504999999999</v>
      </c>
      <c r="M241" s="44">
        <f t="shared" si="97"/>
        <v>185.19575561999997</v>
      </c>
      <c r="N241" s="44">
        <f t="shared" si="98"/>
        <v>0.17262536000000003</v>
      </c>
      <c r="O241" s="44">
        <f t="shared" si="99"/>
        <v>43.971458719999994</v>
      </c>
      <c r="P241" s="44">
        <f t="shared" si="100"/>
        <v>37.774716719999994</v>
      </c>
      <c r="Q241" s="44">
        <f t="shared" si="101"/>
        <v>0</v>
      </c>
      <c r="R241" s="44">
        <f t="shared" si="102"/>
        <v>0</v>
      </c>
      <c r="S241" s="44">
        <f t="shared" si="103"/>
        <v>0</v>
      </c>
      <c r="T241" s="44">
        <f t="shared" si="104"/>
        <v>0</v>
      </c>
      <c r="U241" s="44">
        <f t="shared" si="105"/>
        <v>0</v>
      </c>
      <c r="V241" s="44">
        <f t="shared" si="106"/>
        <v>0</v>
      </c>
      <c r="W241" s="44">
        <f t="shared" si="107"/>
        <v>0</v>
      </c>
      <c r="X241" s="44">
        <f t="shared" si="108"/>
        <v>71.704146189999989</v>
      </c>
      <c r="Y241" s="44">
        <f t="shared" si="109"/>
        <v>0</v>
      </c>
      <c r="Z241" s="44">
        <f t="shared" si="110"/>
        <v>0</v>
      </c>
      <c r="AA241" s="44">
        <f t="shared" si="111"/>
        <v>0</v>
      </c>
      <c r="AB241" s="44">
        <v>0</v>
      </c>
      <c r="AC241" s="44">
        <f t="shared" si="112"/>
        <v>9.2776286700000004</v>
      </c>
      <c r="AD241" s="44">
        <v>0</v>
      </c>
      <c r="AE241" s="44">
        <f>SUM(C241:AD241)</f>
        <v>2444.4090614499996</v>
      </c>
    </row>
    <row r="242" spans="2:31" ht="9.9499999999999993" customHeight="1">
      <c r="B242" s="11" t="s">
        <v>116</v>
      </c>
      <c r="C242" s="44">
        <f t="shared" si="87"/>
        <v>0</v>
      </c>
      <c r="D242" s="44">
        <f t="shared" si="88"/>
        <v>1.5287665400000003</v>
      </c>
      <c r="E242" s="44">
        <f t="shared" si="89"/>
        <v>0</v>
      </c>
      <c r="F242" s="44">
        <f t="shared" si="90"/>
        <v>0</v>
      </c>
      <c r="G242" s="44">
        <f t="shared" si="91"/>
        <v>46.842006120000001</v>
      </c>
      <c r="H242" s="44">
        <f t="shared" si="92"/>
        <v>3.3788441700000003</v>
      </c>
      <c r="I242" s="44">
        <f t="shared" si="93"/>
        <v>77.591008889999998</v>
      </c>
      <c r="J242" s="44">
        <f t="shared" si="94"/>
        <v>8.1182964200000001</v>
      </c>
      <c r="K242" s="44">
        <f t="shared" si="95"/>
        <v>5.3140551999999994</v>
      </c>
      <c r="L242" s="44">
        <f t="shared" si="96"/>
        <v>0</v>
      </c>
      <c r="M242" s="44">
        <f t="shared" si="97"/>
        <v>7.8884251800000005</v>
      </c>
      <c r="N242" s="44">
        <f t="shared" si="98"/>
        <v>0</v>
      </c>
      <c r="O242" s="44">
        <f t="shared" si="99"/>
        <v>0</v>
      </c>
      <c r="P242" s="44">
        <f t="shared" si="100"/>
        <v>9.5769500000000007E-3</v>
      </c>
      <c r="Q242" s="44">
        <f t="shared" si="101"/>
        <v>0</v>
      </c>
      <c r="R242" s="44">
        <f t="shared" si="102"/>
        <v>0</v>
      </c>
      <c r="S242" s="44">
        <f t="shared" si="103"/>
        <v>0</v>
      </c>
      <c r="T242" s="44">
        <f t="shared" si="104"/>
        <v>0</v>
      </c>
      <c r="U242" s="44">
        <f t="shared" si="105"/>
        <v>0</v>
      </c>
      <c r="V242" s="44">
        <f t="shared" si="106"/>
        <v>0</v>
      </c>
      <c r="W242" s="44">
        <f t="shared" si="107"/>
        <v>0</v>
      </c>
      <c r="X242" s="44">
        <f t="shared" si="108"/>
        <v>2.6257399100000001</v>
      </c>
      <c r="Y242" s="44">
        <f t="shared" si="109"/>
        <v>0</v>
      </c>
      <c r="Z242" s="44">
        <f t="shared" si="110"/>
        <v>0</v>
      </c>
      <c r="AA242" s="44">
        <f t="shared" si="111"/>
        <v>0</v>
      </c>
      <c r="AB242" s="44">
        <v>0</v>
      </c>
      <c r="AC242" s="44">
        <f t="shared" si="112"/>
        <v>3.7484672099999998</v>
      </c>
      <c r="AD242" s="44">
        <v>0</v>
      </c>
      <c r="AE242" s="44">
        <f t="shared" ref="AE242:AE279" si="113">SUM(C242:AD242)</f>
        <v>157.04518659000001</v>
      </c>
    </row>
    <row r="243" spans="2:31" ht="9.9499999999999993" customHeight="1">
      <c r="B243" s="11" t="s">
        <v>117</v>
      </c>
      <c r="C243" s="44">
        <f t="shared" si="87"/>
        <v>0</v>
      </c>
      <c r="D243" s="44">
        <f t="shared" si="88"/>
        <v>2.09132322</v>
      </c>
      <c r="E243" s="44">
        <f t="shared" si="89"/>
        <v>0</v>
      </c>
      <c r="F243" s="44">
        <f t="shared" si="90"/>
        <v>0</v>
      </c>
      <c r="G243" s="44">
        <f t="shared" si="91"/>
        <v>28.505666800000004</v>
      </c>
      <c r="H243" s="44">
        <f t="shared" si="92"/>
        <v>34.937874270000002</v>
      </c>
      <c r="I243" s="44">
        <f t="shared" si="93"/>
        <v>59.783347889999995</v>
      </c>
      <c r="J243" s="44">
        <f t="shared" si="94"/>
        <v>1.6767533899999998</v>
      </c>
      <c r="K243" s="44">
        <f t="shared" si="95"/>
        <v>52.869875799999996</v>
      </c>
      <c r="L243" s="44">
        <f t="shared" si="96"/>
        <v>0</v>
      </c>
      <c r="M243" s="44">
        <f t="shared" si="97"/>
        <v>8.1611985400000009</v>
      </c>
      <c r="N243" s="44">
        <f t="shared" si="98"/>
        <v>0</v>
      </c>
      <c r="O243" s="44">
        <f t="shared" si="99"/>
        <v>0</v>
      </c>
      <c r="P243" s="44">
        <f t="shared" si="100"/>
        <v>1.169396E-2</v>
      </c>
      <c r="Q243" s="44">
        <f t="shared" si="101"/>
        <v>0</v>
      </c>
      <c r="R243" s="44">
        <f t="shared" si="102"/>
        <v>0</v>
      </c>
      <c r="S243" s="44">
        <f t="shared" si="103"/>
        <v>0</v>
      </c>
      <c r="T243" s="44">
        <f t="shared" si="104"/>
        <v>0</v>
      </c>
      <c r="U243" s="44">
        <f t="shared" si="105"/>
        <v>0</v>
      </c>
      <c r="V243" s="44">
        <f t="shared" si="106"/>
        <v>0</v>
      </c>
      <c r="W243" s="44">
        <f t="shared" si="107"/>
        <v>0</v>
      </c>
      <c r="X243" s="44">
        <f t="shared" si="108"/>
        <v>3.23381337</v>
      </c>
      <c r="Y243" s="44">
        <f t="shared" si="109"/>
        <v>0</v>
      </c>
      <c r="Z243" s="44">
        <f t="shared" si="110"/>
        <v>0</v>
      </c>
      <c r="AA243" s="44">
        <f t="shared" si="111"/>
        <v>0</v>
      </c>
      <c r="AB243" s="44">
        <v>0</v>
      </c>
      <c r="AC243" s="44">
        <f t="shared" si="112"/>
        <v>34.545105660000004</v>
      </c>
      <c r="AD243" s="44">
        <v>0</v>
      </c>
      <c r="AE243" s="44">
        <f t="shared" si="113"/>
        <v>225.81665290000001</v>
      </c>
    </row>
    <row r="244" spans="2:31" ht="9.9499999999999993" customHeight="1">
      <c r="B244" s="11" t="s">
        <v>118</v>
      </c>
      <c r="C244" s="44">
        <f t="shared" si="87"/>
        <v>0</v>
      </c>
      <c r="D244" s="44">
        <f t="shared" si="88"/>
        <v>1.2655610799999999</v>
      </c>
      <c r="E244" s="44">
        <f t="shared" si="89"/>
        <v>0</v>
      </c>
      <c r="F244" s="44">
        <f t="shared" si="90"/>
        <v>0</v>
      </c>
      <c r="G244" s="44">
        <f t="shared" si="91"/>
        <v>22.319818560000002</v>
      </c>
      <c r="H244" s="44">
        <f t="shared" si="92"/>
        <v>3.1778522100000002</v>
      </c>
      <c r="I244" s="44">
        <f t="shared" si="93"/>
        <v>25.369627680000001</v>
      </c>
      <c r="J244" s="44">
        <f t="shared" si="94"/>
        <v>1.0943115299999999</v>
      </c>
      <c r="K244" s="44">
        <f t="shared" si="95"/>
        <v>2.8022225999999995</v>
      </c>
      <c r="L244" s="44">
        <f t="shared" si="96"/>
        <v>2.9970150000000001E-2</v>
      </c>
      <c r="M244" s="44">
        <f t="shared" si="97"/>
        <v>25.093714190000004</v>
      </c>
      <c r="N244" s="44">
        <f t="shared" si="98"/>
        <v>0</v>
      </c>
      <c r="O244" s="44">
        <f t="shared" si="99"/>
        <v>0</v>
      </c>
      <c r="P244" s="44">
        <f t="shared" si="100"/>
        <v>0</v>
      </c>
      <c r="Q244" s="44">
        <f t="shared" si="101"/>
        <v>2.3862000000000001E-2</v>
      </c>
      <c r="R244" s="44">
        <f t="shared" si="102"/>
        <v>0</v>
      </c>
      <c r="S244" s="44">
        <f t="shared" si="103"/>
        <v>0</v>
      </c>
      <c r="T244" s="44">
        <f t="shared" si="104"/>
        <v>0</v>
      </c>
      <c r="U244" s="44">
        <f t="shared" si="105"/>
        <v>0</v>
      </c>
      <c r="V244" s="44">
        <f t="shared" si="106"/>
        <v>0</v>
      </c>
      <c r="W244" s="44">
        <f t="shared" si="107"/>
        <v>0</v>
      </c>
      <c r="X244" s="44">
        <f t="shared" si="108"/>
        <v>4.8988042199999988</v>
      </c>
      <c r="Y244" s="44">
        <f t="shared" si="109"/>
        <v>0</v>
      </c>
      <c r="Z244" s="44">
        <f t="shared" si="110"/>
        <v>0</v>
      </c>
      <c r="AA244" s="44">
        <f t="shared" si="111"/>
        <v>0</v>
      </c>
      <c r="AB244" s="44">
        <v>0</v>
      </c>
      <c r="AC244" s="44">
        <f t="shared" si="112"/>
        <v>2.1391307700000004</v>
      </c>
      <c r="AD244" s="44">
        <v>0</v>
      </c>
      <c r="AE244" s="44">
        <f t="shared" si="113"/>
        <v>88.214874989999998</v>
      </c>
    </row>
    <row r="245" spans="2:31" ht="9.9499999999999993" customHeight="1">
      <c r="B245" s="11" t="s">
        <v>119</v>
      </c>
      <c r="C245" s="44">
        <f t="shared" si="87"/>
        <v>0</v>
      </c>
      <c r="D245" s="44">
        <f t="shared" si="88"/>
        <v>2.8880615400000003</v>
      </c>
      <c r="E245" s="44">
        <f t="shared" si="89"/>
        <v>0</v>
      </c>
      <c r="F245" s="44">
        <f t="shared" si="90"/>
        <v>0</v>
      </c>
      <c r="G245" s="44">
        <f t="shared" si="91"/>
        <v>65.465718760000001</v>
      </c>
      <c r="H245" s="44">
        <f t="shared" si="92"/>
        <v>5.9733179999999999</v>
      </c>
      <c r="I245" s="44">
        <f t="shared" si="93"/>
        <v>520.14698424000005</v>
      </c>
      <c r="J245" s="44">
        <f t="shared" si="94"/>
        <v>10.748780249999998</v>
      </c>
      <c r="K245" s="44">
        <f t="shared" si="95"/>
        <v>4835.4599235999995</v>
      </c>
      <c r="L245" s="44">
        <f t="shared" si="96"/>
        <v>0</v>
      </c>
      <c r="M245" s="44">
        <f t="shared" si="97"/>
        <v>94.83028723999999</v>
      </c>
      <c r="N245" s="44">
        <f t="shared" si="98"/>
        <v>8.761596000000002E-2</v>
      </c>
      <c r="O245" s="44">
        <f t="shared" si="99"/>
        <v>310.71171935999996</v>
      </c>
      <c r="P245" s="44">
        <f t="shared" si="100"/>
        <v>2717.9493982899999</v>
      </c>
      <c r="Q245" s="44">
        <f t="shared" si="101"/>
        <v>3565.6632359999999</v>
      </c>
      <c r="R245" s="44">
        <f t="shared" si="102"/>
        <v>0</v>
      </c>
      <c r="S245" s="44">
        <f t="shared" si="103"/>
        <v>0</v>
      </c>
      <c r="T245" s="44">
        <f t="shared" si="104"/>
        <v>0</v>
      </c>
      <c r="U245" s="44">
        <f t="shared" si="105"/>
        <v>0</v>
      </c>
      <c r="V245" s="44">
        <f t="shared" si="106"/>
        <v>2.0118260299999999</v>
      </c>
      <c r="W245" s="44">
        <f t="shared" si="107"/>
        <v>4.9529028699999991</v>
      </c>
      <c r="X245" s="44">
        <f t="shared" si="108"/>
        <v>89.615337079999989</v>
      </c>
      <c r="Y245" s="44">
        <f t="shared" si="109"/>
        <v>5624.6788297699995</v>
      </c>
      <c r="Z245" s="44">
        <f t="shared" si="110"/>
        <v>0</v>
      </c>
      <c r="AA245" s="44">
        <f t="shared" si="111"/>
        <v>0</v>
      </c>
      <c r="AB245" s="44">
        <v>0</v>
      </c>
      <c r="AC245" s="44">
        <f t="shared" si="112"/>
        <v>56.371519500000005</v>
      </c>
      <c r="AD245" s="44">
        <v>0</v>
      </c>
      <c r="AE245" s="44">
        <f t="shared" si="113"/>
        <v>17907.555458490002</v>
      </c>
    </row>
    <row r="246" spans="2:31" ht="9.9499999999999993" customHeight="1">
      <c r="B246" s="11" t="s">
        <v>120</v>
      </c>
      <c r="C246" s="44">
        <f t="shared" si="87"/>
        <v>0</v>
      </c>
      <c r="D246" s="44">
        <f t="shared" si="88"/>
        <v>2.1083239800000002</v>
      </c>
      <c r="E246" s="44">
        <f t="shared" si="89"/>
        <v>0</v>
      </c>
      <c r="F246" s="44">
        <f t="shared" si="90"/>
        <v>0</v>
      </c>
      <c r="G246" s="44">
        <f t="shared" si="91"/>
        <v>27.193155600000001</v>
      </c>
      <c r="H246" s="44">
        <f t="shared" si="92"/>
        <v>1.3883652899999999</v>
      </c>
      <c r="I246" s="44">
        <f t="shared" si="93"/>
        <v>58.163333310000006</v>
      </c>
      <c r="J246" s="44">
        <f t="shared" si="94"/>
        <v>1.4487818800000001</v>
      </c>
      <c r="K246" s="44">
        <f t="shared" si="95"/>
        <v>0.3915766</v>
      </c>
      <c r="L246" s="44">
        <f t="shared" si="96"/>
        <v>0</v>
      </c>
      <c r="M246" s="44">
        <f t="shared" si="97"/>
        <v>59.899444600000002</v>
      </c>
      <c r="N246" s="44">
        <f t="shared" si="98"/>
        <v>0</v>
      </c>
      <c r="O246" s="44">
        <f t="shared" si="99"/>
        <v>0</v>
      </c>
      <c r="P246" s="44">
        <f t="shared" si="100"/>
        <v>1.5524739999999999E-2</v>
      </c>
      <c r="Q246" s="44">
        <f t="shared" si="101"/>
        <v>0</v>
      </c>
      <c r="R246" s="44">
        <f t="shared" si="102"/>
        <v>0</v>
      </c>
      <c r="S246" s="44">
        <f t="shared" si="103"/>
        <v>0</v>
      </c>
      <c r="T246" s="44">
        <f t="shared" si="104"/>
        <v>0</v>
      </c>
      <c r="U246" s="44">
        <f t="shared" si="105"/>
        <v>0</v>
      </c>
      <c r="V246" s="44">
        <f t="shared" si="106"/>
        <v>0</v>
      </c>
      <c r="W246" s="44">
        <f t="shared" si="107"/>
        <v>0.25392416999999995</v>
      </c>
      <c r="X246" s="44">
        <f t="shared" si="108"/>
        <v>73.959518329999995</v>
      </c>
      <c r="Y246" s="44">
        <f t="shared" si="109"/>
        <v>0</v>
      </c>
      <c r="Z246" s="44">
        <f t="shared" si="110"/>
        <v>0</v>
      </c>
      <c r="AA246" s="44">
        <f t="shared" si="111"/>
        <v>0</v>
      </c>
      <c r="AB246" s="44">
        <v>0</v>
      </c>
      <c r="AC246" s="44">
        <f t="shared" si="112"/>
        <v>7.3521812099999995</v>
      </c>
      <c r="AD246" s="44">
        <v>0</v>
      </c>
      <c r="AE246" s="44">
        <f t="shared" si="113"/>
        <v>232.17412971000002</v>
      </c>
    </row>
    <row r="247" spans="2:31" ht="9.9499999999999993" customHeight="1">
      <c r="B247" s="11" t="s">
        <v>121</v>
      </c>
      <c r="C247" s="44">
        <f t="shared" si="87"/>
        <v>0</v>
      </c>
      <c r="D247" s="44">
        <f t="shared" si="88"/>
        <v>2.1406407399999998</v>
      </c>
      <c r="E247" s="44">
        <f t="shared" si="89"/>
        <v>3534.2001629999995</v>
      </c>
      <c r="F247" s="44">
        <f t="shared" si="90"/>
        <v>0</v>
      </c>
      <c r="G247" s="44">
        <f t="shared" si="91"/>
        <v>223.25032964000002</v>
      </c>
      <c r="H247" s="44">
        <f t="shared" si="92"/>
        <v>10.283278590000002</v>
      </c>
      <c r="I247" s="44">
        <f t="shared" si="93"/>
        <v>951.26365358999999</v>
      </c>
      <c r="J247" s="44">
        <f t="shared" si="94"/>
        <v>16.906183709999997</v>
      </c>
      <c r="K247" s="44">
        <f t="shared" si="95"/>
        <v>4777.4995520000002</v>
      </c>
      <c r="L247" s="44">
        <f t="shared" si="96"/>
        <v>1103.4495674999998</v>
      </c>
      <c r="M247" s="44">
        <f t="shared" si="97"/>
        <v>1165.6707835699999</v>
      </c>
      <c r="N247" s="44">
        <f t="shared" si="98"/>
        <v>2861.6163982400003</v>
      </c>
      <c r="O247" s="44">
        <f t="shared" si="99"/>
        <v>1044.7929990399998</v>
      </c>
      <c r="P247" s="44">
        <f t="shared" si="100"/>
        <v>6034.1308415099993</v>
      </c>
      <c r="Q247" s="44">
        <f t="shared" si="101"/>
        <v>-1646.6117009999998</v>
      </c>
      <c r="R247" s="44">
        <f t="shared" si="102"/>
        <v>-4.2114840000000004</v>
      </c>
      <c r="S247" s="44">
        <f t="shared" si="103"/>
        <v>5.0294790000000011</v>
      </c>
      <c r="T247" s="44">
        <f t="shared" si="104"/>
        <v>61.98156680000001</v>
      </c>
      <c r="U247" s="44">
        <f t="shared" si="105"/>
        <v>40.137530400000003</v>
      </c>
      <c r="V247" s="44">
        <f t="shared" si="106"/>
        <v>165.57620890999996</v>
      </c>
      <c r="W247" s="44">
        <f t="shared" si="107"/>
        <v>64.191725669999997</v>
      </c>
      <c r="X247" s="44">
        <f t="shared" si="108"/>
        <v>199.29382849999999</v>
      </c>
      <c r="Y247" s="44">
        <f t="shared" si="109"/>
        <v>0</v>
      </c>
      <c r="Z247" s="44">
        <f t="shared" si="110"/>
        <v>0</v>
      </c>
      <c r="AA247" s="44">
        <f t="shared" si="111"/>
        <v>0</v>
      </c>
      <c r="AB247" s="44">
        <v>0</v>
      </c>
      <c r="AC247" s="44">
        <f t="shared" si="112"/>
        <v>9.6042605999999999</v>
      </c>
      <c r="AD247" s="44">
        <v>0</v>
      </c>
      <c r="AE247" s="44">
        <f t="shared" si="113"/>
        <v>20620.195806009997</v>
      </c>
    </row>
    <row r="248" spans="2:31" ht="9.9499999999999993" customHeight="1">
      <c r="B248" s="11" t="s">
        <v>122</v>
      </c>
      <c r="C248" s="44">
        <f t="shared" si="87"/>
        <v>0</v>
      </c>
      <c r="D248" s="44">
        <f t="shared" si="88"/>
        <v>0.44048816000000002</v>
      </c>
      <c r="E248" s="44">
        <f t="shared" si="89"/>
        <v>193.04235404999997</v>
      </c>
      <c r="F248" s="44">
        <f t="shared" si="90"/>
        <v>0</v>
      </c>
      <c r="G248" s="44">
        <f t="shared" si="91"/>
        <v>14.957359040000002</v>
      </c>
      <c r="H248" s="44">
        <f t="shared" si="92"/>
        <v>1.5342490800000002</v>
      </c>
      <c r="I248" s="44">
        <f t="shared" si="93"/>
        <v>79.763923259999999</v>
      </c>
      <c r="J248" s="44">
        <f t="shared" si="94"/>
        <v>8.8830028299999988</v>
      </c>
      <c r="K248" s="44">
        <f t="shared" si="95"/>
        <v>1784.3240135999999</v>
      </c>
      <c r="L248" s="44">
        <f t="shared" si="96"/>
        <v>0.45660404999999993</v>
      </c>
      <c r="M248" s="44">
        <f t="shared" si="97"/>
        <v>188.99135046000001</v>
      </c>
      <c r="N248" s="44">
        <f t="shared" si="98"/>
        <v>4352.5725095999996</v>
      </c>
      <c r="O248" s="44">
        <f t="shared" si="99"/>
        <v>140.89318936000001</v>
      </c>
      <c r="P248" s="44">
        <f t="shared" si="100"/>
        <v>286.03980615</v>
      </c>
      <c r="Q248" s="44">
        <f t="shared" si="101"/>
        <v>0</v>
      </c>
      <c r="R248" s="44">
        <f t="shared" si="102"/>
        <v>386.50474199999996</v>
      </c>
      <c r="S248" s="44">
        <f t="shared" si="103"/>
        <v>900.74377900000025</v>
      </c>
      <c r="T248" s="44">
        <f t="shared" si="104"/>
        <v>146.35192679999997</v>
      </c>
      <c r="U248" s="44">
        <f t="shared" si="105"/>
        <v>0</v>
      </c>
      <c r="V248" s="44">
        <f t="shared" si="106"/>
        <v>0.31454342000000002</v>
      </c>
      <c r="W248" s="44">
        <f t="shared" si="107"/>
        <v>5.0594235799999989</v>
      </c>
      <c r="X248" s="44">
        <f t="shared" si="108"/>
        <v>0.14112862999999998</v>
      </c>
      <c r="Y248" s="44">
        <f t="shared" si="109"/>
        <v>0</v>
      </c>
      <c r="Z248" s="44">
        <f t="shared" si="110"/>
        <v>0</v>
      </c>
      <c r="AA248" s="44">
        <f t="shared" si="111"/>
        <v>0</v>
      </c>
      <c r="AB248" s="44">
        <v>0</v>
      </c>
      <c r="AC248" s="44">
        <f t="shared" si="112"/>
        <v>2.5865717699999999</v>
      </c>
      <c r="AD248" s="44">
        <v>0</v>
      </c>
      <c r="AE248" s="44">
        <f t="shared" si="113"/>
        <v>8493.6009648399995</v>
      </c>
    </row>
    <row r="249" spans="2:31" ht="9.9499999999999993" customHeight="1">
      <c r="B249" s="11" t="s">
        <v>123</v>
      </c>
      <c r="C249" s="44">
        <f t="shared" si="87"/>
        <v>0</v>
      </c>
      <c r="D249" s="44">
        <f t="shared" si="88"/>
        <v>2.2130854200000005</v>
      </c>
      <c r="E249" s="44">
        <f t="shared" si="89"/>
        <v>0</v>
      </c>
      <c r="F249" s="44">
        <f t="shared" si="90"/>
        <v>0</v>
      </c>
      <c r="G249" s="44">
        <f t="shared" si="91"/>
        <v>55.254242160000011</v>
      </c>
      <c r="H249" s="44">
        <f t="shared" si="92"/>
        <v>4.5183996000000004</v>
      </c>
      <c r="I249" s="44">
        <f t="shared" si="93"/>
        <v>430.85378681999998</v>
      </c>
      <c r="J249" s="44">
        <f t="shared" si="94"/>
        <v>28.058842890000005</v>
      </c>
      <c r="K249" s="44">
        <f t="shared" si="95"/>
        <v>273.69617419999997</v>
      </c>
      <c r="L249" s="44">
        <f t="shared" si="96"/>
        <v>0.76289744999999998</v>
      </c>
      <c r="M249" s="44">
        <f t="shared" si="97"/>
        <v>72.773021589999985</v>
      </c>
      <c r="N249" s="44">
        <f t="shared" si="98"/>
        <v>7.7012000000000001E-4</v>
      </c>
      <c r="O249" s="44">
        <f t="shared" si="99"/>
        <v>37.107086519999996</v>
      </c>
      <c r="P249" s="44">
        <f t="shared" si="100"/>
        <v>48.72086814</v>
      </c>
      <c r="Q249" s="44">
        <f t="shared" si="101"/>
        <v>1.384611</v>
      </c>
      <c r="R249" s="44">
        <f t="shared" si="102"/>
        <v>4.3561999999999997E-2</v>
      </c>
      <c r="S249" s="44">
        <f t="shared" si="103"/>
        <v>0</v>
      </c>
      <c r="T249" s="44">
        <f t="shared" si="104"/>
        <v>0</v>
      </c>
      <c r="U249" s="44">
        <f t="shared" si="105"/>
        <v>8.4276219999999995</v>
      </c>
      <c r="V249" s="44">
        <f t="shared" si="106"/>
        <v>0</v>
      </c>
      <c r="W249" s="44">
        <f t="shared" si="107"/>
        <v>0</v>
      </c>
      <c r="X249" s="44">
        <f t="shared" si="108"/>
        <v>24.377299489999999</v>
      </c>
      <c r="Y249" s="44">
        <f t="shared" si="109"/>
        <v>0</v>
      </c>
      <c r="Z249" s="44">
        <f t="shared" si="110"/>
        <v>0</v>
      </c>
      <c r="AA249" s="44">
        <f t="shared" si="111"/>
        <v>0</v>
      </c>
      <c r="AB249" s="44">
        <v>0</v>
      </c>
      <c r="AC249" s="44">
        <f t="shared" si="112"/>
        <v>17.805007620000005</v>
      </c>
      <c r="AD249" s="44">
        <v>0</v>
      </c>
      <c r="AE249" s="44">
        <f t="shared" si="113"/>
        <v>1005.99727702</v>
      </c>
    </row>
    <row r="250" spans="2:31" ht="9.9499999999999993" customHeight="1">
      <c r="B250" s="11" t="s">
        <v>124</v>
      </c>
      <c r="C250" s="44">
        <f t="shared" si="87"/>
        <v>0</v>
      </c>
      <c r="D250" s="44">
        <f t="shared" si="88"/>
        <v>1.04064562</v>
      </c>
      <c r="E250" s="44">
        <f t="shared" si="89"/>
        <v>5.1714000000000005E-3</v>
      </c>
      <c r="F250" s="44">
        <f t="shared" si="90"/>
        <v>4.4109000000000006E-3</v>
      </c>
      <c r="G250" s="44">
        <f t="shared" si="91"/>
        <v>22.719382920000001</v>
      </c>
      <c r="H250" s="44">
        <f t="shared" si="92"/>
        <v>1.76189364</v>
      </c>
      <c r="I250" s="44">
        <f t="shared" si="93"/>
        <v>167.12723223</v>
      </c>
      <c r="J250" s="44">
        <f t="shared" si="94"/>
        <v>2.83600421</v>
      </c>
      <c r="K250" s="44">
        <f t="shared" si="95"/>
        <v>205.38352179999998</v>
      </c>
      <c r="L250" s="44">
        <f t="shared" si="96"/>
        <v>2.0317615500000001</v>
      </c>
      <c r="M250" s="44">
        <f t="shared" si="97"/>
        <v>17.81110279</v>
      </c>
      <c r="N250" s="44">
        <f t="shared" si="98"/>
        <v>0</v>
      </c>
      <c r="O250" s="44">
        <f t="shared" si="99"/>
        <v>12.882331280000001</v>
      </c>
      <c r="P250" s="44">
        <f t="shared" si="100"/>
        <v>39.660569390000006</v>
      </c>
      <c r="Q250" s="44">
        <f t="shared" si="101"/>
        <v>0</v>
      </c>
      <c r="R250" s="44">
        <f t="shared" si="102"/>
        <v>0</v>
      </c>
      <c r="S250" s="44">
        <f t="shared" si="103"/>
        <v>0</v>
      </c>
      <c r="T250" s="44">
        <f t="shared" si="104"/>
        <v>0</v>
      </c>
      <c r="U250" s="44">
        <f t="shared" si="105"/>
        <v>0</v>
      </c>
      <c r="V250" s="44">
        <f t="shared" si="106"/>
        <v>0</v>
      </c>
      <c r="W250" s="44">
        <f t="shared" si="107"/>
        <v>0</v>
      </c>
      <c r="X250" s="44">
        <f t="shared" si="108"/>
        <v>24.133287680000002</v>
      </c>
      <c r="Y250" s="44">
        <f t="shared" si="109"/>
        <v>0</v>
      </c>
      <c r="Z250" s="44">
        <f t="shared" si="110"/>
        <v>0</v>
      </c>
      <c r="AA250" s="44">
        <f t="shared" si="111"/>
        <v>0</v>
      </c>
      <c r="AB250" s="44">
        <v>0</v>
      </c>
      <c r="AC250" s="44">
        <f t="shared" si="112"/>
        <v>9.8289485400000007</v>
      </c>
      <c r="AD250" s="44">
        <v>0</v>
      </c>
      <c r="AE250" s="44">
        <f t="shared" si="113"/>
        <v>507.22626394999998</v>
      </c>
    </row>
    <row r="251" spans="2:31" ht="9.9499999999999993" customHeight="1">
      <c r="B251" s="11" t="s">
        <v>125</v>
      </c>
      <c r="C251" s="44">
        <f t="shared" si="87"/>
        <v>0</v>
      </c>
      <c r="D251" s="44">
        <f t="shared" si="88"/>
        <v>0.32232522000000002</v>
      </c>
      <c r="E251" s="44">
        <f t="shared" si="89"/>
        <v>0</v>
      </c>
      <c r="F251" s="44">
        <f t="shared" si="90"/>
        <v>0</v>
      </c>
      <c r="G251" s="44">
        <f t="shared" si="91"/>
        <v>5.4745043600000001</v>
      </c>
      <c r="H251" s="44">
        <f t="shared" si="92"/>
        <v>1.6212619800000001</v>
      </c>
      <c r="I251" s="44">
        <f t="shared" si="93"/>
        <v>36.090219329999996</v>
      </c>
      <c r="J251" s="44">
        <f t="shared" si="94"/>
        <v>6.2459204599999998</v>
      </c>
      <c r="K251" s="44">
        <f t="shared" si="95"/>
        <v>7.2514063999999987</v>
      </c>
      <c r="L251" s="44">
        <f t="shared" si="96"/>
        <v>0</v>
      </c>
      <c r="M251" s="44">
        <f t="shared" si="97"/>
        <v>0.75142501000000006</v>
      </c>
      <c r="N251" s="44">
        <f t="shared" si="98"/>
        <v>0</v>
      </c>
      <c r="O251" s="44">
        <f t="shared" si="99"/>
        <v>0</v>
      </c>
      <c r="P251" s="44">
        <f t="shared" si="100"/>
        <v>0</v>
      </c>
      <c r="Q251" s="44">
        <f t="shared" si="101"/>
        <v>0</v>
      </c>
      <c r="R251" s="44">
        <f t="shared" si="102"/>
        <v>0</v>
      </c>
      <c r="S251" s="44">
        <f t="shared" si="103"/>
        <v>0</v>
      </c>
      <c r="T251" s="44">
        <f t="shared" si="104"/>
        <v>0</v>
      </c>
      <c r="U251" s="44">
        <f t="shared" si="105"/>
        <v>0</v>
      </c>
      <c r="V251" s="44">
        <f t="shared" si="106"/>
        <v>0</v>
      </c>
      <c r="W251" s="44">
        <f t="shared" si="107"/>
        <v>0</v>
      </c>
      <c r="X251" s="44">
        <f t="shared" si="108"/>
        <v>0.44434789999999996</v>
      </c>
      <c r="Y251" s="44">
        <f t="shared" si="109"/>
        <v>0</v>
      </c>
      <c r="Z251" s="44">
        <f t="shared" si="110"/>
        <v>0</v>
      </c>
      <c r="AA251" s="44">
        <f t="shared" si="111"/>
        <v>0</v>
      </c>
      <c r="AB251" s="44">
        <v>0</v>
      </c>
      <c r="AC251" s="44">
        <f t="shared" si="112"/>
        <v>0</v>
      </c>
      <c r="AD251" s="44">
        <v>0</v>
      </c>
      <c r="AE251" s="44">
        <f t="shared" si="113"/>
        <v>58.201410659999993</v>
      </c>
    </row>
    <row r="252" spans="2:31" ht="9.9499999999999993" customHeight="1">
      <c r="B252" s="11" t="s">
        <v>126</v>
      </c>
      <c r="C252" s="44">
        <f t="shared" si="87"/>
        <v>0</v>
      </c>
      <c r="D252" s="44">
        <f t="shared" si="88"/>
        <v>6.32673328</v>
      </c>
      <c r="E252" s="44">
        <f t="shared" si="89"/>
        <v>0</v>
      </c>
      <c r="F252" s="44">
        <f t="shared" si="90"/>
        <v>0</v>
      </c>
      <c r="G252" s="44">
        <f t="shared" si="91"/>
        <v>453.55746020000004</v>
      </c>
      <c r="H252" s="44">
        <f t="shared" si="92"/>
        <v>241.46064071999999</v>
      </c>
      <c r="I252" s="44">
        <f t="shared" si="93"/>
        <v>1310.3991623700001</v>
      </c>
      <c r="J252" s="44">
        <f t="shared" si="94"/>
        <v>151.64845098000004</v>
      </c>
      <c r="K252" s="44">
        <f t="shared" si="95"/>
        <v>2555.0729797999998</v>
      </c>
      <c r="L252" s="44">
        <f t="shared" si="96"/>
        <v>10.035937799999997</v>
      </c>
      <c r="M252" s="44">
        <f t="shared" si="97"/>
        <v>873.37417597000012</v>
      </c>
      <c r="N252" s="44">
        <f t="shared" si="98"/>
        <v>0</v>
      </c>
      <c r="O252" s="44">
        <f t="shared" si="99"/>
        <v>1532.9808676</v>
      </c>
      <c r="P252" s="44">
        <f t="shared" si="100"/>
        <v>9547.4606555600003</v>
      </c>
      <c r="Q252" s="44">
        <f t="shared" si="101"/>
        <v>61.894214999999996</v>
      </c>
      <c r="R252" s="44">
        <f t="shared" si="102"/>
        <v>148.86372800000001</v>
      </c>
      <c r="S252" s="44">
        <f t="shared" si="103"/>
        <v>29.226652000000005</v>
      </c>
      <c r="T252" s="44">
        <f t="shared" si="104"/>
        <v>94.565722000000008</v>
      </c>
      <c r="U252" s="44">
        <f t="shared" si="105"/>
        <v>0</v>
      </c>
      <c r="V252" s="44">
        <f t="shared" si="106"/>
        <v>4.44928378</v>
      </c>
      <c r="W252" s="44">
        <f t="shared" si="107"/>
        <v>31.48919102</v>
      </c>
      <c r="X252" s="44">
        <f t="shared" si="108"/>
        <v>160.88640464000002</v>
      </c>
      <c r="Y252" s="44">
        <f t="shared" si="109"/>
        <v>0</v>
      </c>
      <c r="Z252" s="44">
        <f t="shared" si="110"/>
        <v>0</v>
      </c>
      <c r="AA252" s="44">
        <f t="shared" si="111"/>
        <v>0</v>
      </c>
      <c r="AB252" s="44">
        <v>0</v>
      </c>
      <c r="AC252" s="44">
        <f t="shared" si="112"/>
        <v>35.239243859999995</v>
      </c>
      <c r="AD252" s="44">
        <v>0</v>
      </c>
      <c r="AE252" s="44">
        <f t="shared" si="113"/>
        <v>17248.931504579999</v>
      </c>
    </row>
    <row r="253" spans="2:31" ht="9.9499999999999993" customHeight="1">
      <c r="B253" s="11" t="s">
        <v>127</v>
      </c>
      <c r="C253" s="44">
        <f t="shared" si="87"/>
        <v>0</v>
      </c>
      <c r="D253" s="44">
        <f t="shared" si="88"/>
        <v>3.2413250800000006</v>
      </c>
      <c r="E253" s="44">
        <f t="shared" si="89"/>
        <v>0</v>
      </c>
      <c r="F253" s="44">
        <f t="shared" si="90"/>
        <v>0</v>
      </c>
      <c r="G253" s="44">
        <f t="shared" si="91"/>
        <v>397.05811444000005</v>
      </c>
      <c r="H253" s="44">
        <f t="shared" si="92"/>
        <v>32.928895349999998</v>
      </c>
      <c r="I253" s="44">
        <f t="shared" si="93"/>
        <v>635.38976474999993</v>
      </c>
      <c r="J253" s="44">
        <f t="shared" si="94"/>
        <v>36.722806380000002</v>
      </c>
      <c r="K253" s="44">
        <f t="shared" si="95"/>
        <v>1425.4236505999997</v>
      </c>
      <c r="L253" s="44">
        <f t="shared" si="96"/>
        <v>22.563153899999996</v>
      </c>
      <c r="M253" s="44">
        <f t="shared" si="97"/>
        <v>736.41352397000003</v>
      </c>
      <c r="N253" s="44">
        <f t="shared" si="98"/>
        <v>4.3185959999999995E-2</v>
      </c>
      <c r="O253" s="44">
        <f t="shared" si="99"/>
        <v>168.40617892</v>
      </c>
      <c r="P253" s="44">
        <f t="shared" si="100"/>
        <v>39401.378512770003</v>
      </c>
      <c r="Q253" s="44">
        <f t="shared" si="101"/>
        <v>11359.973484000002</v>
      </c>
      <c r="R253" s="44">
        <f t="shared" si="102"/>
        <v>-217.17105999999995</v>
      </c>
      <c r="S253" s="44">
        <f t="shared" si="103"/>
        <v>22216.999155000001</v>
      </c>
      <c r="T253" s="44">
        <f t="shared" si="104"/>
        <v>2277.4955479999999</v>
      </c>
      <c r="U253" s="44">
        <f t="shared" si="105"/>
        <v>35.283881199999996</v>
      </c>
      <c r="V253" s="44">
        <f t="shared" si="106"/>
        <v>5.7379644499999998</v>
      </c>
      <c r="W253" s="44">
        <f t="shared" si="107"/>
        <v>399.65335450999999</v>
      </c>
      <c r="X253" s="44">
        <f t="shared" si="108"/>
        <v>151.58622061000003</v>
      </c>
      <c r="Y253" s="44">
        <f t="shared" si="109"/>
        <v>0</v>
      </c>
      <c r="Z253" s="44">
        <f t="shared" si="110"/>
        <v>0</v>
      </c>
      <c r="AA253" s="44">
        <f t="shared" si="111"/>
        <v>0</v>
      </c>
      <c r="AB253" s="44">
        <v>0</v>
      </c>
      <c r="AC253" s="44">
        <f t="shared" si="112"/>
        <v>85.059380609999991</v>
      </c>
      <c r="AD253" s="44">
        <v>0</v>
      </c>
      <c r="AE253" s="44">
        <f t="shared" si="113"/>
        <v>79174.187040499994</v>
      </c>
    </row>
    <row r="254" spans="2:31" ht="9.9499999999999993" customHeight="1">
      <c r="B254" s="11" t="s">
        <v>128</v>
      </c>
      <c r="C254" s="44">
        <f t="shared" si="87"/>
        <v>0</v>
      </c>
      <c r="D254" s="44">
        <f t="shared" si="88"/>
        <v>1.2618852400000002</v>
      </c>
      <c r="E254" s="44">
        <f t="shared" si="89"/>
        <v>0</v>
      </c>
      <c r="F254" s="44">
        <f t="shared" si="90"/>
        <v>0</v>
      </c>
      <c r="G254" s="44">
        <f t="shared" si="91"/>
        <v>168.66838143999999</v>
      </c>
      <c r="H254" s="44">
        <f t="shared" si="92"/>
        <v>7.5031772399999994</v>
      </c>
      <c r="I254" s="44">
        <f t="shared" si="93"/>
        <v>355.04694575999997</v>
      </c>
      <c r="J254" s="44">
        <f t="shared" si="94"/>
        <v>35.878676079999998</v>
      </c>
      <c r="K254" s="44">
        <f t="shared" si="95"/>
        <v>466.20552120000002</v>
      </c>
      <c r="L254" s="44">
        <f t="shared" si="96"/>
        <v>46.508843849999998</v>
      </c>
      <c r="M254" s="44">
        <f t="shared" si="97"/>
        <v>248.29352252999999</v>
      </c>
      <c r="N254" s="44">
        <f t="shared" si="98"/>
        <v>0</v>
      </c>
      <c r="O254" s="44">
        <f t="shared" si="99"/>
        <v>26.90290568</v>
      </c>
      <c r="P254" s="44">
        <f t="shared" si="100"/>
        <v>189.07701817999998</v>
      </c>
      <c r="Q254" s="44">
        <f t="shared" si="101"/>
        <v>301.34520299999997</v>
      </c>
      <c r="R254" s="44">
        <f t="shared" si="102"/>
        <v>1.5961999999999997E-2</v>
      </c>
      <c r="S254" s="44">
        <f t="shared" si="103"/>
        <v>116.90541200000001</v>
      </c>
      <c r="T254" s="44">
        <f t="shared" si="104"/>
        <v>0</v>
      </c>
      <c r="U254" s="44">
        <f t="shared" si="105"/>
        <v>16.7117328</v>
      </c>
      <c r="V254" s="44">
        <f t="shared" si="106"/>
        <v>1.6442196200000001</v>
      </c>
      <c r="W254" s="44">
        <f t="shared" si="107"/>
        <v>37.94759410999999</v>
      </c>
      <c r="X254" s="44">
        <f t="shared" si="108"/>
        <v>60.880391889999999</v>
      </c>
      <c r="Y254" s="44">
        <f t="shared" si="109"/>
        <v>0</v>
      </c>
      <c r="Z254" s="44">
        <f t="shared" si="110"/>
        <v>0</v>
      </c>
      <c r="AA254" s="44">
        <f t="shared" si="111"/>
        <v>0</v>
      </c>
      <c r="AB254" s="44">
        <v>0</v>
      </c>
      <c r="AC254" s="44">
        <f t="shared" si="112"/>
        <v>10.845848909999999</v>
      </c>
      <c r="AD254" s="44">
        <v>0</v>
      </c>
      <c r="AE254" s="44">
        <f t="shared" si="113"/>
        <v>2091.6432415299992</v>
      </c>
    </row>
    <row r="255" spans="2:31" ht="9.9499999999999993" customHeight="1">
      <c r="B255" s="11" t="s">
        <v>129</v>
      </c>
      <c r="C255" s="44">
        <f t="shared" si="87"/>
        <v>0</v>
      </c>
      <c r="D255" s="44">
        <f t="shared" si="88"/>
        <v>7.2824516800000012</v>
      </c>
      <c r="E255" s="44">
        <f t="shared" si="89"/>
        <v>0</v>
      </c>
      <c r="F255" s="44">
        <f t="shared" si="90"/>
        <v>0</v>
      </c>
      <c r="G255" s="44">
        <f t="shared" si="91"/>
        <v>250.67592524</v>
      </c>
      <c r="H255" s="44">
        <f t="shared" si="92"/>
        <v>21.971541150000004</v>
      </c>
      <c r="I255" s="44">
        <f t="shared" si="93"/>
        <v>306.63850832999998</v>
      </c>
      <c r="J255" s="44">
        <f t="shared" si="94"/>
        <v>18.462553979999999</v>
      </c>
      <c r="K255" s="44">
        <f t="shared" si="95"/>
        <v>19.529504599999999</v>
      </c>
      <c r="L255" s="44">
        <f t="shared" si="96"/>
        <v>7.0134749999999996E-2</v>
      </c>
      <c r="M255" s="44">
        <f t="shared" si="97"/>
        <v>411.72699310999997</v>
      </c>
      <c r="N255" s="44">
        <f t="shared" si="98"/>
        <v>1.0740804399999999</v>
      </c>
      <c r="O255" s="44">
        <f t="shared" si="99"/>
        <v>0.17318783999999995</v>
      </c>
      <c r="P255" s="44">
        <f t="shared" si="100"/>
        <v>0.81908124999999998</v>
      </c>
      <c r="Q255" s="44">
        <f t="shared" si="101"/>
        <v>15.480165</v>
      </c>
      <c r="R255" s="44">
        <f t="shared" si="102"/>
        <v>7.079400000000001E-2</v>
      </c>
      <c r="S255" s="44">
        <f t="shared" si="103"/>
        <v>0</v>
      </c>
      <c r="T255" s="44">
        <f t="shared" si="104"/>
        <v>0</v>
      </c>
      <c r="U255" s="44">
        <f t="shared" si="105"/>
        <v>1.1089692</v>
      </c>
      <c r="V255" s="44">
        <f t="shared" si="106"/>
        <v>3.5410664400000003</v>
      </c>
      <c r="W255" s="44">
        <f t="shared" si="107"/>
        <v>2.3957855399999994</v>
      </c>
      <c r="X255" s="44">
        <f t="shared" si="108"/>
        <v>155.96056584999999</v>
      </c>
      <c r="Y255" s="44">
        <f t="shared" si="109"/>
        <v>0</v>
      </c>
      <c r="Z255" s="44">
        <f t="shared" si="110"/>
        <v>0</v>
      </c>
      <c r="AA255" s="44">
        <f t="shared" si="111"/>
        <v>0</v>
      </c>
      <c r="AB255" s="44">
        <v>0</v>
      </c>
      <c r="AC255" s="44">
        <f t="shared" si="112"/>
        <v>49.553244239999998</v>
      </c>
      <c r="AD255" s="44">
        <v>0</v>
      </c>
      <c r="AE255" s="44">
        <f t="shared" si="113"/>
        <v>1266.5345526399997</v>
      </c>
    </row>
    <row r="256" spans="2:31" ht="9.9499999999999993" customHeight="1">
      <c r="B256" s="11" t="s">
        <v>130</v>
      </c>
      <c r="C256" s="44">
        <f t="shared" si="87"/>
        <v>0</v>
      </c>
      <c r="D256" s="44">
        <f t="shared" si="88"/>
        <v>9.1312460400000006</v>
      </c>
      <c r="E256" s="44">
        <f t="shared" si="89"/>
        <v>3.4983E-2</v>
      </c>
      <c r="F256" s="44">
        <f t="shared" si="90"/>
        <v>0</v>
      </c>
      <c r="G256" s="44">
        <f t="shared" si="91"/>
        <v>206.01219184000001</v>
      </c>
      <c r="H256" s="44">
        <f t="shared" si="92"/>
        <v>39.585147030000002</v>
      </c>
      <c r="I256" s="44">
        <f t="shared" si="93"/>
        <v>270.51893919000003</v>
      </c>
      <c r="J256" s="44">
        <f t="shared" si="94"/>
        <v>7.1988462000000002</v>
      </c>
      <c r="K256" s="44">
        <f t="shared" si="95"/>
        <v>39.497784399999993</v>
      </c>
      <c r="L256" s="44">
        <f t="shared" si="96"/>
        <v>0</v>
      </c>
      <c r="M256" s="44">
        <f t="shared" si="97"/>
        <v>142.1257167</v>
      </c>
      <c r="N256" s="44">
        <f t="shared" si="98"/>
        <v>0.30348652000000004</v>
      </c>
      <c r="O256" s="44">
        <f t="shared" si="99"/>
        <v>1.1377125199999998</v>
      </c>
      <c r="P256" s="44">
        <f t="shared" si="100"/>
        <v>12.088429529999999</v>
      </c>
      <c r="Q256" s="44">
        <f t="shared" si="101"/>
        <v>40.566015</v>
      </c>
      <c r="R256" s="44">
        <f t="shared" si="102"/>
        <v>6.3286800000000012</v>
      </c>
      <c r="S256" s="44">
        <f t="shared" si="103"/>
        <v>0</v>
      </c>
      <c r="T256" s="44">
        <f t="shared" si="104"/>
        <v>0</v>
      </c>
      <c r="U256" s="44">
        <f t="shared" si="105"/>
        <v>0</v>
      </c>
      <c r="V256" s="44">
        <f t="shared" si="106"/>
        <v>0.26869834999999997</v>
      </c>
      <c r="W256" s="44">
        <f t="shared" si="107"/>
        <v>4.6751821199999997</v>
      </c>
      <c r="X256" s="44">
        <f t="shared" si="108"/>
        <v>70.180400750000004</v>
      </c>
      <c r="Y256" s="44">
        <f t="shared" si="109"/>
        <v>0</v>
      </c>
      <c r="Z256" s="44">
        <f t="shared" si="110"/>
        <v>0</v>
      </c>
      <c r="AA256" s="44">
        <f t="shared" si="111"/>
        <v>0</v>
      </c>
      <c r="AB256" s="44">
        <v>0</v>
      </c>
      <c r="AC256" s="44">
        <f t="shared" si="112"/>
        <v>9.8464833900000013</v>
      </c>
      <c r="AD256" s="44">
        <v>0</v>
      </c>
      <c r="AE256" s="44">
        <f t="shared" si="113"/>
        <v>859.49994258000004</v>
      </c>
    </row>
    <row r="257" spans="2:31" ht="9.9499999999999993" customHeight="1">
      <c r="B257" s="11" t="s">
        <v>131</v>
      </c>
      <c r="C257" s="44">
        <f t="shared" si="87"/>
        <v>0</v>
      </c>
      <c r="D257" s="44">
        <f t="shared" si="88"/>
        <v>0.52503248000000002</v>
      </c>
      <c r="E257" s="44">
        <f t="shared" si="89"/>
        <v>0</v>
      </c>
      <c r="F257" s="44">
        <f t="shared" si="90"/>
        <v>3.1941000000000001E-3</v>
      </c>
      <c r="G257" s="44">
        <f t="shared" si="91"/>
        <v>181.20162372000001</v>
      </c>
      <c r="H257" s="44">
        <f t="shared" si="92"/>
        <v>8.235496620000001</v>
      </c>
      <c r="I257" s="44">
        <f t="shared" si="93"/>
        <v>539.25030881999999</v>
      </c>
      <c r="J257" s="44">
        <f t="shared" si="94"/>
        <v>4.8435697700000002</v>
      </c>
      <c r="K257" s="44">
        <f t="shared" si="95"/>
        <v>11.723003399999998</v>
      </c>
      <c r="L257" s="44">
        <f t="shared" si="96"/>
        <v>0</v>
      </c>
      <c r="M257" s="44">
        <f t="shared" si="97"/>
        <v>158.30052097999999</v>
      </c>
      <c r="N257" s="44">
        <f t="shared" si="98"/>
        <v>5.0176280000000004E-2</v>
      </c>
      <c r="O257" s="44">
        <f t="shared" si="99"/>
        <v>1.2897824800000002</v>
      </c>
      <c r="P257" s="44">
        <f t="shared" si="100"/>
        <v>7.0567000000000004E-4</v>
      </c>
      <c r="Q257" s="44">
        <f t="shared" si="101"/>
        <v>7.675076999999999</v>
      </c>
      <c r="R257" s="44">
        <f t="shared" si="102"/>
        <v>0</v>
      </c>
      <c r="S257" s="44">
        <f t="shared" si="103"/>
        <v>0</v>
      </c>
      <c r="T257" s="44">
        <f t="shared" si="104"/>
        <v>0</v>
      </c>
      <c r="U257" s="44">
        <f t="shared" si="105"/>
        <v>0</v>
      </c>
      <c r="V257" s="44">
        <f t="shared" si="106"/>
        <v>1.4468546200000001</v>
      </c>
      <c r="W257" s="44">
        <f t="shared" si="107"/>
        <v>1.88748608</v>
      </c>
      <c r="X257" s="44">
        <f t="shared" si="108"/>
        <v>171.78758407999999</v>
      </c>
      <c r="Y257" s="44">
        <f t="shared" si="109"/>
        <v>0</v>
      </c>
      <c r="Z257" s="44">
        <f t="shared" si="110"/>
        <v>0</v>
      </c>
      <c r="AA257" s="44">
        <f t="shared" si="111"/>
        <v>0</v>
      </c>
      <c r="AB257" s="44">
        <v>0</v>
      </c>
      <c r="AC257" s="44">
        <f t="shared" si="112"/>
        <v>70.620822329999996</v>
      </c>
      <c r="AD257" s="44">
        <v>0</v>
      </c>
      <c r="AE257" s="44">
        <f t="shared" si="113"/>
        <v>1158.84123843</v>
      </c>
    </row>
    <row r="258" spans="2:31" ht="9.9499999999999993" customHeight="1">
      <c r="B258" s="11" t="s">
        <v>132</v>
      </c>
      <c r="C258" s="44">
        <f t="shared" si="87"/>
        <v>0</v>
      </c>
      <c r="D258" s="44">
        <f t="shared" si="88"/>
        <v>76.620204500000014</v>
      </c>
      <c r="E258" s="44">
        <f t="shared" si="89"/>
        <v>0</v>
      </c>
      <c r="F258" s="44">
        <f t="shared" si="90"/>
        <v>0</v>
      </c>
      <c r="G258" s="44">
        <f t="shared" si="91"/>
        <v>247.62708723999998</v>
      </c>
      <c r="H258" s="44">
        <f t="shared" si="92"/>
        <v>61.500639329999998</v>
      </c>
      <c r="I258" s="44">
        <f t="shared" si="93"/>
        <v>462.95978922</v>
      </c>
      <c r="J258" s="44">
        <f t="shared" si="94"/>
        <v>8.0791075299999999</v>
      </c>
      <c r="K258" s="44">
        <f t="shared" si="95"/>
        <v>140.60863759999998</v>
      </c>
      <c r="L258" s="44">
        <f t="shared" si="96"/>
        <v>0.13176135</v>
      </c>
      <c r="M258" s="44">
        <f t="shared" si="97"/>
        <v>304.25996065999999</v>
      </c>
      <c r="N258" s="44">
        <f t="shared" si="98"/>
        <v>0.80441996000000004</v>
      </c>
      <c r="O258" s="44">
        <f t="shared" si="99"/>
        <v>1.37244996</v>
      </c>
      <c r="P258" s="44">
        <f t="shared" si="100"/>
        <v>142.46428875999996</v>
      </c>
      <c r="Q258" s="44">
        <f t="shared" si="101"/>
        <v>191.65035900000004</v>
      </c>
      <c r="R258" s="44">
        <f t="shared" si="102"/>
        <v>0</v>
      </c>
      <c r="S258" s="44">
        <f t="shared" si="103"/>
        <v>0</v>
      </c>
      <c r="T258" s="44">
        <f t="shared" si="104"/>
        <v>0</v>
      </c>
      <c r="U258" s="44">
        <f t="shared" si="105"/>
        <v>6.9036000000000011E-3</v>
      </c>
      <c r="V258" s="44">
        <f t="shared" si="106"/>
        <v>0</v>
      </c>
      <c r="W258" s="44">
        <f t="shared" si="107"/>
        <v>18.751817819999999</v>
      </c>
      <c r="X258" s="44">
        <f t="shared" si="108"/>
        <v>222.71055409999997</v>
      </c>
      <c r="Y258" s="44">
        <f t="shared" si="109"/>
        <v>0</v>
      </c>
      <c r="Z258" s="44">
        <f t="shared" si="110"/>
        <v>0</v>
      </c>
      <c r="AA258" s="44">
        <f t="shared" si="111"/>
        <v>0</v>
      </c>
      <c r="AB258" s="44">
        <v>0</v>
      </c>
      <c r="AC258" s="44">
        <f t="shared" si="112"/>
        <v>7.4780693400000011</v>
      </c>
      <c r="AD258" s="44">
        <v>0</v>
      </c>
      <c r="AE258" s="44">
        <f t="shared" si="113"/>
        <v>1887.02604997</v>
      </c>
    </row>
    <row r="259" spans="2:31" ht="9.9499999999999993" customHeight="1">
      <c r="B259" s="11" t="s">
        <v>133</v>
      </c>
      <c r="C259" s="44">
        <f t="shared" si="87"/>
        <v>0</v>
      </c>
      <c r="D259" s="44">
        <f t="shared" si="88"/>
        <v>0.40564425999999998</v>
      </c>
      <c r="E259" s="44">
        <f t="shared" si="89"/>
        <v>0</v>
      </c>
      <c r="F259" s="44">
        <f t="shared" si="90"/>
        <v>0</v>
      </c>
      <c r="G259" s="44">
        <f t="shared" si="91"/>
        <v>22.646861640000001</v>
      </c>
      <c r="H259" s="44">
        <f t="shared" si="92"/>
        <v>0.54426176999999998</v>
      </c>
      <c r="I259" s="44">
        <f t="shared" si="93"/>
        <v>44.670173490000003</v>
      </c>
      <c r="J259" s="44">
        <f t="shared" si="94"/>
        <v>0.39406159000000002</v>
      </c>
      <c r="K259" s="44">
        <f t="shared" si="95"/>
        <v>4.1624748</v>
      </c>
      <c r="L259" s="44">
        <f t="shared" si="96"/>
        <v>0</v>
      </c>
      <c r="M259" s="44">
        <f t="shared" si="97"/>
        <v>13.286085199999999</v>
      </c>
      <c r="N259" s="44">
        <f t="shared" si="98"/>
        <v>0</v>
      </c>
      <c r="O259" s="44">
        <f t="shared" si="99"/>
        <v>0</v>
      </c>
      <c r="P259" s="44">
        <f t="shared" si="100"/>
        <v>1.6532840000000004E-2</v>
      </c>
      <c r="Q259" s="44">
        <f t="shared" si="101"/>
        <v>0.17097000000000001</v>
      </c>
      <c r="R259" s="44">
        <f t="shared" si="102"/>
        <v>0</v>
      </c>
      <c r="S259" s="44">
        <f t="shared" si="103"/>
        <v>0</v>
      </c>
      <c r="T259" s="44">
        <f t="shared" si="104"/>
        <v>0</v>
      </c>
      <c r="U259" s="44">
        <f t="shared" si="105"/>
        <v>2.9288000000000005E-2</v>
      </c>
      <c r="V259" s="44">
        <f t="shared" si="106"/>
        <v>0</v>
      </c>
      <c r="W259" s="44">
        <f t="shared" si="107"/>
        <v>0</v>
      </c>
      <c r="X259" s="44">
        <f t="shared" si="108"/>
        <v>9.7740188799999999</v>
      </c>
      <c r="Y259" s="44">
        <f t="shared" si="109"/>
        <v>0</v>
      </c>
      <c r="Z259" s="44">
        <f t="shared" si="110"/>
        <v>0</v>
      </c>
      <c r="AA259" s="44">
        <f t="shared" si="111"/>
        <v>0</v>
      </c>
      <c r="AB259" s="44">
        <v>0</v>
      </c>
      <c r="AC259" s="44">
        <f t="shared" si="112"/>
        <v>3.9811365300000001</v>
      </c>
      <c r="AD259" s="44">
        <v>0</v>
      </c>
      <c r="AE259" s="44">
        <f t="shared" si="113"/>
        <v>100.081509</v>
      </c>
    </row>
    <row r="260" spans="2:31" ht="9.9499999999999993" customHeight="1">
      <c r="B260" s="11" t="s">
        <v>134</v>
      </c>
      <c r="C260" s="44">
        <f t="shared" si="87"/>
        <v>0</v>
      </c>
      <c r="D260" s="44">
        <f t="shared" si="88"/>
        <v>1.562232E-2</v>
      </c>
      <c r="E260" s="44">
        <f t="shared" si="89"/>
        <v>0</v>
      </c>
      <c r="F260" s="44">
        <f t="shared" si="90"/>
        <v>0</v>
      </c>
      <c r="G260" s="44">
        <f t="shared" si="91"/>
        <v>0.90752323999999995</v>
      </c>
      <c r="H260" s="44">
        <f t="shared" si="92"/>
        <v>0.29576547000000003</v>
      </c>
      <c r="I260" s="44">
        <f t="shared" si="93"/>
        <v>3.8283702300000004</v>
      </c>
      <c r="J260" s="44">
        <f t="shared" si="94"/>
        <v>2.4945699999999998E-2</v>
      </c>
      <c r="K260" s="44">
        <f t="shared" si="95"/>
        <v>0.34732279999999999</v>
      </c>
      <c r="L260" s="44">
        <f t="shared" si="96"/>
        <v>0</v>
      </c>
      <c r="M260" s="44">
        <f t="shared" si="97"/>
        <v>8.698409E-2</v>
      </c>
      <c r="N260" s="44">
        <f t="shared" si="98"/>
        <v>0</v>
      </c>
      <c r="O260" s="44">
        <f t="shared" si="99"/>
        <v>0</v>
      </c>
      <c r="P260" s="44">
        <f t="shared" si="100"/>
        <v>0</v>
      </c>
      <c r="Q260" s="44">
        <f t="shared" si="101"/>
        <v>0</v>
      </c>
      <c r="R260" s="44">
        <f t="shared" si="102"/>
        <v>0</v>
      </c>
      <c r="S260" s="44">
        <f t="shared" si="103"/>
        <v>0</v>
      </c>
      <c r="T260" s="44">
        <f t="shared" si="104"/>
        <v>0</v>
      </c>
      <c r="U260" s="44">
        <f t="shared" si="105"/>
        <v>0</v>
      </c>
      <c r="V260" s="44">
        <f t="shared" si="106"/>
        <v>0</v>
      </c>
      <c r="W260" s="44">
        <f t="shared" si="107"/>
        <v>0</v>
      </c>
      <c r="X260" s="44">
        <f t="shared" si="108"/>
        <v>0.65169078999999985</v>
      </c>
      <c r="Y260" s="44">
        <f t="shared" si="109"/>
        <v>0</v>
      </c>
      <c r="Z260" s="44">
        <f t="shared" si="110"/>
        <v>0</v>
      </c>
      <c r="AA260" s="44">
        <f t="shared" si="111"/>
        <v>0</v>
      </c>
      <c r="AB260" s="44">
        <v>0</v>
      </c>
      <c r="AC260" s="44">
        <f t="shared" si="112"/>
        <v>0</v>
      </c>
      <c r="AD260" s="44">
        <v>0</v>
      </c>
      <c r="AE260" s="44">
        <f t="shared" si="113"/>
        <v>6.1582246399999994</v>
      </c>
    </row>
    <row r="261" spans="2:31" ht="9.9499999999999993" customHeight="1">
      <c r="B261" s="60" t="s">
        <v>135</v>
      </c>
      <c r="C261" s="61">
        <f t="shared" si="87"/>
        <v>0</v>
      </c>
      <c r="D261" s="61">
        <f t="shared" si="88"/>
        <v>1.1618717599999999</v>
      </c>
      <c r="E261" s="61">
        <f t="shared" si="89"/>
        <v>0</v>
      </c>
      <c r="F261" s="61">
        <f t="shared" si="90"/>
        <v>0</v>
      </c>
      <c r="G261" s="61">
        <f t="shared" si="91"/>
        <v>21.255165880000003</v>
      </c>
      <c r="H261" s="61">
        <f t="shared" si="92"/>
        <v>1.61569629</v>
      </c>
      <c r="I261" s="61">
        <f t="shared" si="93"/>
        <v>38.540256030000002</v>
      </c>
      <c r="J261" s="61">
        <f t="shared" si="94"/>
        <v>0.24808901</v>
      </c>
      <c r="K261" s="61">
        <f t="shared" si="95"/>
        <v>15.625436000000001</v>
      </c>
      <c r="L261" s="61">
        <f t="shared" si="96"/>
        <v>0</v>
      </c>
      <c r="M261" s="61">
        <f t="shared" si="97"/>
        <v>12.647541349999999</v>
      </c>
      <c r="N261" s="61">
        <f t="shared" si="98"/>
        <v>0</v>
      </c>
      <c r="O261" s="61">
        <f t="shared" si="99"/>
        <v>1.1460959999999999E-2</v>
      </c>
      <c r="P261" s="61">
        <f t="shared" si="100"/>
        <v>5.0404999999999998E-2</v>
      </c>
      <c r="Q261" s="61">
        <f t="shared" si="101"/>
        <v>0.121155</v>
      </c>
      <c r="R261" s="61">
        <f t="shared" si="102"/>
        <v>0</v>
      </c>
      <c r="S261" s="61">
        <f t="shared" si="103"/>
        <v>0</v>
      </c>
      <c r="T261" s="61">
        <f t="shared" si="104"/>
        <v>0</v>
      </c>
      <c r="U261" s="61">
        <f t="shared" si="105"/>
        <v>0</v>
      </c>
      <c r="V261" s="61">
        <f t="shared" si="106"/>
        <v>0</v>
      </c>
      <c r="W261" s="61">
        <f t="shared" si="107"/>
        <v>0</v>
      </c>
      <c r="X261" s="61">
        <f t="shared" si="108"/>
        <v>4.3151961700000001</v>
      </c>
      <c r="Y261" s="61">
        <f t="shared" si="109"/>
        <v>0</v>
      </c>
      <c r="Z261" s="61">
        <f t="shared" si="110"/>
        <v>0</v>
      </c>
      <c r="AA261" s="61">
        <f t="shared" si="111"/>
        <v>0</v>
      </c>
      <c r="AB261" s="61">
        <v>0</v>
      </c>
      <c r="AC261" s="61">
        <f t="shared" si="112"/>
        <v>0</v>
      </c>
      <c r="AD261" s="61">
        <v>0</v>
      </c>
      <c r="AE261" s="61">
        <f t="shared" si="113"/>
        <v>95.592273449999993</v>
      </c>
    </row>
    <row r="262" spans="2:31" ht="9.9499999999999993" customHeight="1">
      <c r="B262" s="56" t="s">
        <v>136</v>
      </c>
      <c r="C262" s="57">
        <f>SUM(C239:C261)</f>
        <v>0</v>
      </c>
      <c r="D262" s="57">
        <f t="shared" ref="D262:AD262" si="114">SUM(D239:D261)</f>
        <v>127.06368024000002</v>
      </c>
      <c r="E262" s="57">
        <f t="shared" si="114"/>
        <v>3728.2123066499998</v>
      </c>
      <c r="F262" s="57">
        <f t="shared" si="114"/>
        <v>7.6050000000000006E-3</v>
      </c>
      <c r="G262" s="57">
        <f t="shared" si="114"/>
        <v>2738.7888408400008</v>
      </c>
      <c r="H262" s="57">
        <f t="shared" si="114"/>
        <v>507.13461981000006</v>
      </c>
      <c r="I262" s="57">
        <f t="shared" si="114"/>
        <v>8720.8067461500013</v>
      </c>
      <c r="J262" s="57">
        <f t="shared" si="114"/>
        <v>517.97428513999989</v>
      </c>
      <c r="K262" s="57">
        <f t="shared" si="114"/>
        <v>19015.997983399993</v>
      </c>
      <c r="L262" s="57">
        <f t="shared" si="114"/>
        <v>1186.2473574000001</v>
      </c>
      <c r="M262" s="57">
        <f t="shared" si="114"/>
        <v>5140.0437572600013</v>
      </c>
      <c r="N262" s="57">
        <f t="shared" si="114"/>
        <v>7216.7252684400009</v>
      </c>
      <c r="O262" s="57">
        <f t="shared" si="114"/>
        <v>3322.6333302399999</v>
      </c>
      <c r="P262" s="57">
        <f t="shared" si="114"/>
        <v>58604.070552770012</v>
      </c>
      <c r="Q262" s="57">
        <f t="shared" si="114"/>
        <v>13916.712000000003</v>
      </c>
      <c r="R262" s="57">
        <f t="shared" si="114"/>
        <v>320.44492400000007</v>
      </c>
      <c r="S262" s="57">
        <f t="shared" si="114"/>
        <v>23268.904477</v>
      </c>
      <c r="T262" s="57">
        <f t="shared" si="114"/>
        <v>2580.3947635999998</v>
      </c>
      <c r="U262" s="57">
        <f t="shared" si="114"/>
        <v>101.7059272</v>
      </c>
      <c r="V262" s="57">
        <f t="shared" si="114"/>
        <v>185.10090806999997</v>
      </c>
      <c r="W262" s="57">
        <f t="shared" si="114"/>
        <v>574.97212011000011</v>
      </c>
      <c r="X262" s="57">
        <f t="shared" si="114"/>
        <v>1854.43241702</v>
      </c>
      <c r="Y262" s="57">
        <f t="shared" si="114"/>
        <v>5624.6788297699995</v>
      </c>
      <c r="Z262" s="57">
        <f t="shared" si="114"/>
        <v>0</v>
      </c>
      <c r="AA262" s="57">
        <f t="shared" si="114"/>
        <v>0</v>
      </c>
      <c r="AB262" s="57">
        <f t="shared" si="114"/>
        <v>0</v>
      </c>
      <c r="AC262" s="57">
        <f t="shared" si="114"/>
        <v>490.41988478999997</v>
      </c>
      <c r="AD262" s="57">
        <f t="shared" si="114"/>
        <v>0</v>
      </c>
      <c r="AE262" s="57">
        <f t="shared" si="113"/>
        <v>159743.47258490001</v>
      </c>
    </row>
    <row r="263" spans="2:31" ht="9.9499999999999993" customHeight="1">
      <c r="B263" s="56" t="s">
        <v>137</v>
      </c>
      <c r="C263" s="57">
        <f t="shared" ref="C263:G263" si="115">C262+C238+C237+C236</f>
        <v>0</v>
      </c>
      <c r="D263" s="57">
        <f t="shared" si="115"/>
        <v>172.87261096000003</v>
      </c>
      <c r="E263" s="57">
        <f t="shared" si="115"/>
        <v>3728.2123066499998</v>
      </c>
      <c r="F263" s="57">
        <f t="shared" si="115"/>
        <v>7.6050000000000006E-3</v>
      </c>
      <c r="G263" s="57">
        <f t="shared" si="115"/>
        <v>3077.608028560001</v>
      </c>
      <c r="H263" s="57">
        <f>H262+H238+H237+H236</f>
        <v>818.61148394999998</v>
      </c>
      <c r="I263" s="57">
        <f t="shared" ref="I263:AD263" si="116">I262+I238+I237+I236</f>
        <v>9436.011934770002</v>
      </c>
      <c r="J263" s="57">
        <f t="shared" si="116"/>
        <v>521.57250118999991</v>
      </c>
      <c r="K263" s="57">
        <f t="shared" si="116"/>
        <v>19021.604964399994</v>
      </c>
      <c r="L263" s="57">
        <f t="shared" si="116"/>
        <v>1186.2473574000001</v>
      </c>
      <c r="M263" s="57">
        <f t="shared" si="116"/>
        <v>5184.7083450600012</v>
      </c>
      <c r="N263" s="57">
        <f t="shared" si="116"/>
        <v>7216.7252684400009</v>
      </c>
      <c r="O263" s="57">
        <f t="shared" si="116"/>
        <v>3322.6333302399999</v>
      </c>
      <c r="P263" s="57">
        <f t="shared" si="116"/>
        <v>58816.353428090013</v>
      </c>
      <c r="Q263" s="57">
        <f t="shared" si="116"/>
        <v>13916.895147000003</v>
      </c>
      <c r="R263" s="57">
        <f t="shared" si="116"/>
        <v>320.44492400000007</v>
      </c>
      <c r="S263" s="57">
        <f t="shared" si="116"/>
        <v>23268.904477</v>
      </c>
      <c r="T263" s="57">
        <f t="shared" si="116"/>
        <v>2580.3947635999998</v>
      </c>
      <c r="U263" s="57">
        <f t="shared" si="116"/>
        <v>101.7059272</v>
      </c>
      <c r="V263" s="57">
        <f t="shared" si="116"/>
        <v>190.18367710999996</v>
      </c>
      <c r="W263" s="57">
        <f t="shared" si="116"/>
        <v>574.97212011000011</v>
      </c>
      <c r="X263" s="57">
        <f t="shared" si="116"/>
        <v>1854.4536125899999</v>
      </c>
      <c r="Y263" s="57">
        <f t="shared" si="116"/>
        <v>5624.6788297699995</v>
      </c>
      <c r="Z263" s="57">
        <f t="shared" si="116"/>
        <v>0</v>
      </c>
      <c r="AA263" s="57">
        <f t="shared" si="116"/>
        <v>0</v>
      </c>
      <c r="AB263" s="57">
        <f t="shared" si="116"/>
        <v>0</v>
      </c>
      <c r="AC263" s="57">
        <f t="shared" si="116"/>
        <v>1790.5496822099999</v>
      </c>
      <c r="AD263" s="57">
        <f t="shared" si="116"/>
        <v>0</v>
      </c>
      <c r="AE263" s="57">
        <f t="shared" si="113"/>
        <v>162726.35232530002</v>
      </c>
    </row>
    <row r="264" spans="2:31" ht="9.9499999999999993" customHeight="1">
      <c r="B264" s="58" t="s">
        <v>138</v>
      </c>
      <c r="C264" s="59">
        <f>C214*100*原油_発熱量当りCO排出原単位/10^3</f>
        <v>0</v>
      </c>
      <c r="D264" s="59">
        <f>D214*100*ガソリン_発熱量当りCO排出原単位/10^3</f>
        <v>0</v>
      </c>
      <c r="E264" s="59">
        <f>E214*100*ナフサ_発熱量当りCO排出原単位/10^3</f>
        <v>0</v>
      </c>
      <c r="F264" s="59">
        <f>F214*100*改質精製油_発熱量当りCO排出原単位/10^3</f>
        <v>0</v>
      </c>
      <c r="G264" s="59">
        <f>G214*100*灯油_発熱量当りCO排出原単位/10^3</f>
        <v>8363.1478886800014</v>
      </c>
      <c r="H264" s="59">
        <f>H214*100*軽油_発熱量当りCO排出原単位/10^3</f>
        <v>0</v>
      </c>
      <c r="I264" s="59">
        <f>I214*100*A重油_発熱量当りCO排出原単位/10^3</f>
        <v>0</v>
      </c>
      <c r="J264" s="59">
        <f>J214*100*B重油_発熱量当りCO排出原単位/10^3</f>
        <v>0</v>
      </c>
      <c r="K264" s="59">
        <f>K214*100*C重油_発熱量当りCO排出原単位/10^3</f>
        <v>0</v>
      </c>
      <c r="L264" s="59">
        <f>L214*100*ジェット燃料_発熱量当りCO排出原単位/10^3</f>
        <v>0</v>
      </c>
      <c r="M264" s="59">
        <f>M214*100*LPG_発熱量当りCO排出原単位/10^3</f>
        <v>3854.4918151700003</v>
      </c>
      <c r="N264" s="59">
        <f>N214*100*石油ガス_発熱量当りCO排出原単位/10^3</f>
        <v>0</v>
      </c>
      <c r="O264" s="59">
        <f>O214*100*石油コクス_発熱量当りCO排出原単位/10^3</f>
        <v>0</v>
      </c>
      <c r="P264" s="59">
        <f>P214*100*石炭_発熱量当りCO排出原単位/10^3</f>
        <v>24.599958629999996</v>
      </c>
      <c r="Q264" s="59">
        <f>Q214*100*石炭コクス_発熱量当りCO排出原単位/10^3</f>
        <v>0</v>
      </c>
      <c r="R264" s="59">
        <f>R214*100*コクス炉ガス_発熱量当りCO排出原単位/10^3</f>
        <v>0</v>
      </c>
      <c r="S264" s="59">
        <f>S214*100*高炉ガス_発熱量当りCO排出原単位/10^3</f>
        <v>0</v>
      </c>
      <c r="T264" s="59">
        <f>T214*100*転炉ガス_発熱量当りCO排出原単位/10^3</f>
        <v>0</v>
      </c>
      <c r="U264" s="59">
        <f>U214*100*電気炉ガス_発熱量当りCO排出原単位/10^3</f>
        <v>0</v>
      </c>
      <c r="V264" s="59">
        <f>V214*100*天然ガス_発熱量当りCO排出原単位/10^3</f>
        <v>0</v>
      </c>
      <c r="W264" s="59">
        <f>W214*100*LNG_発熱量当りCO排出原単位/10^3</f>
        <v>0</v>
      </c>
      <c r="X264" s="59">
        <f>X214*100*都市ガス_発熱量当りCO排出原単位/10^3</f>
        <v>4464.5281862699994</v>
      </c>
      <c r="Y264" s="59">
        <f>Y214*100*黒液_発熱量当りCO排出原単位/10^3</f>
        <v>0</v>
      </c>
      <c r="Z264" s="59">
        <f>Z214*100*NGL_発熱量当りCO排出原単位/10^3</f>
        <v>0</v>
      </c>
      <c r="AA264" s="59">
        <f>AA214*100*練炭豆炭_発熱量当りCO排出原単位/10^3</f>
        <v>0</v>
      </c>
      <c r="AB264" s="59">
        <v>0</v>
      </c>
      <c r="AC264" s="59">
        <f>AC214*100*電力_発熱量当りCO排出原単位/10^3</f>
        <v>19776.406061400005</v>
      </c>
      <c r="AD264" s="59">
        <v>0</v>
      </c>
      <c r="AE264" s="59">
        <f t="shared" si="113"/>
        <v>36483.173910150006</v>
      </c>
    </row>
    <row r="265" spans="2:31" ht="9.9499999999999993" customHeight="1">
      <c r="B265" s="11" t="s">
        <v>139</v>
      </c>
      <c r="C265" s="44">
        <f>C215*100*原油_発熱量当りCO排出原単位/10^3</f>
        <v>0</v>
      </c>
      <c r="D265" s="44">
        <f>D215*100*ガソリン_発熱量当りCO排出原単位/10^3</f>
        <v>0</v>
      </c>
      <c r="E265" s="44">
        <f>E215*100*ナフサ_発熱量当りCO排出原単位/10^3</f>
        <v>0</v>
      </c>
      <c r="F265" s="44">
        <f>F215*100*改質精製油_発熱量当りCO排出原単位/10^3</f>
        <v>0</v>
      </c>
      <c r="G265" s="44">
        <f>G215*100*灯油_発熱量当りCO排出原単位/10^3</f>
        <v>967.44797656000003</v>
      </c>
      <c r="H265" s="44">
        <f>H215*100*軽油_発熱量当りCO排出原単位/10^3</f>
        <v>0</v>
      </c>
      <c r="I265" s="44">
        <f>I215*100*A重油_発熱量当りCO排出原単位/10^3</f>
        <v>4088.5100954099998</v>
      </c>
      <c r="J265" s="44">
        <f>J215*100*B重油_発熱量当りCO排出原単位/10^3</f>
        <v>37.449370009999996</v>
      </c>
      <c r="K265" s="44">
        <f>K215*100*C重油_発熱量当りCO排出原単位/10^3</f>
        <v>0</v>
      </c>
      <c r="L265" s="44">
        <f>L215*100*ジェット燃料_発熱量当りCO排出原単位/10^3</f>
        <v>0</v>
      </c>
      <c r="M265" s="44">
        <f>M215*100*LPG_発熱量当りCO排出原単位/10^3</f>
        <v>173.88331414000001</v>
      </c>
      <c r="N265" s="44">
        <f>N215*100*石油ガス_発熱量当りCO排出原単位/10^3</f>
        <v>0</v>
      </c>
      <c r="O265" s="44">
        <f>O215*100*石油コクス_発熱量当りCO排出原単位/10^3</f>
        <v>0</v>
      </c>
      <c r="P265" s="44">
        <f>P215*100*石炭_発熱量当りCO排出原単位/10^3</f>
        <v>0</v>
      </c>
      <c r="Q265" s="44">
        <f>Q215*100*石炭コクス_発熱量当りCO排出原単位/10^3</f>
        <v>0</v>
      </c>
      <c r="R265" s="44">
        <f>R215*100*コクス炉ガス_発熱量当りCO排出原単位/10^3</f>
        <v>0</v>
      </c>
      <c r="S265" s="44">
        <f>S215*100*高炉ガス_発熱量当りCO排出原単位/10^3</f>
        <v>0</v>
      </c>
      <c r="T265" s="44">
        <f>T215*100*転炉ガス_発熱量当りCO排出原単位/10^3</f>
        <v>0</v>
      </c>
      <c r="U265" s="44">
        <f>U215*100*電気炉ガス_発熱量当りCO排出原単位/10^3</f>
        <v>0</v>
      </c>
      <c r="V265" s="44">
        <f>V215*100*天然ガス_発熱量当りCO排出原単位/10^3</f>
        <v>0</v>
      </c>
      <c r="W265" s="44">
        <f>W215*100*LNG_発熱量当りCO排出原単位/10^3</f>
        <v>0</v>
      </c>
      <c r="X265" s="44">
        <f>X215*100*都市ガス_発熱量当りCO排出原単位/10^3</f>
        <v>3436.1253775999999</v>
      </c>
      <c r="Y265" s="44">
        <f>Y215*100*黒液_発熱量当りCO排出原単位/10^3</f>
        <v>0</v>
      </c>
      <c r="Z265" s="44">
        <f>Z215*100*NGL_発熱量当りCO排出原単位/10^3</f>
        <v>0</v>
      </c>
      <c r="AA265" s="44">
        <f>AA215*100*練炭豆炭_発熱量当りCO排出原単位/10^3</f>
        <v>0</v>
      </c>
      <c r="AB265" s="44">
        <v>0</v>
      </c>
      <c r="AC265" s="44">
        <f>AC215*100*電力_発熱量当りCO排出原単位/10^3</f>
        <v>18379.156413539997</v>
      </c>
      <c r="AD265" s="44">
        <v>0</v>
      </c>
      <c r="AE265" s="44">
        <f t="shared" si="113"/>
        <v>27082.572547259995</v>
      </c>
    </row>
    <row r="266" spans="2:31" ht="9.9499999999999993" customHeight="1">
      <c r="B266" s="56" t="s">
        <v>140</v>
      </c>
      <c r="C266" s="57">
        <f>SUM(C264:C265)</f>
        <v>0</v>
      </c>
      <c r="D266" s="57">
        <f t="shared" ref="D266:AD266" si="117">SUM(D264:D265)</f>
        <v>0</v>
      </c>
      <c r="E266" s="57">
        <f t="shared" si="117"/>
        <v>0</v>
      </c>
      <c r="F266" s="57">
        <f t="shared" si="117"/>
        <v>0</v>
      </c>
      <c r="G266" s="57">
        <f t="shared" si="117"/>
        <v>9330.5958652400022</v>
      </c>
      <c r="H266" s="57">
        <f t="shared" si="117"/>
        <v>0</v>
      </c>
      <c r="I266" s="57">
        <f t="shared" si="117"/>
        <v>4088.5100954099998</v>
      </c>
      <c r="J266" s="57">
        <f t="shared" si="117"/>
        <v>37.449370009999996</v>
      </c>
      <c r="K266" s="57">
        <f t="shared" si="117"/>
        <v>0</v>
      </c>
      <c r="L266" s="57">
        <f t="shared" si="117"/>
        <v>0</v>
      </c>
      <c r="M266" s="57">
        <f t="shared" si="117"/>
        <v>4028.3751293100004</v>
      </c>
      <c r="N266" s="57">
        <f t="shared" si="117"/>
        <v>0</v>
      </c>
      <c r="O266" s="57">
        <f t="shared" si="117"/>
        <v>0</v>
      </c>
      <c r="P266" s="57">
        <f t="shared" si="117"/>
        <v>24.599958629999996</v>
      </c>
      <c r="Q266" s="57">
        <f t="shared" si="117"/>
        <v>0</v>
      </c>
      <c r="R266" s="57">
        <f t="shared" si="117"/>
        <v>0</v>
      </c>
      <c r="S266" s="57">
        <f t="shared" si="117"/>
        <v>0</v>
      </c>
      <c r="T266" s="57">
        <f t="shared" si="117"/>
        <v>0</v>
      </c>
      <c r="U266" s="57">
        <f t="shared" si="117"/>
        <v>0</v>
      </c>
      <c r="V266" s="57">
        <f t="shared" si="117"/>
        <v>0</v>
      </c>
      <c r="W266" s="57">
        <f t="shared" si="117"/>
        <v>0</v>
      </c>
      <c r="X266" s="57">
        <f t="shared" si="117"/>
        <v>7900.6535638699988</v>
      </c>
      <c r="Y266" s="57">
        <f t="shared" si="117"/>
        <v>0</v>
      </c>
      <c r="Z266" s="57">
        <f t="shared" si="117"/>
        <v>0</v>
      </c>
      <c r="AA266" s="57">
        <f t="shared" si="117"/>
        <v>0</v>
      </c>
      <c r="AB266" s="57">
        <f t="shared" si="117"/>
        <v>0</v>
      </c>
      <c r="AC266" s="57">
        <f t="shared" si="117"/>
        <v>38155.562474940001</v>
      </c>
      <c r="AD266" s="57">
        <f t="shared" si="117"/>
        <v>0</v>
      </c>
      <c r="AE266" s="57">
        <f t="shared" si="113"/>
        <v>63565.746457410001</v>
      </c>
    </row>
    <row r="267" spans="2:31" ht="9.9499999999999993" customHeight="1">
      <c r="B267" s="58" t="s">
        <v>141</v>
      </c>
      <c r="C267" s="59">
        <f>C217*100*原油_発熱量当りCO排出原単位/10^3</f>
        <v>0</v>
      </c>
      <c r="D267" s="59">
        <f>D217*100*ガソリン_発熱量当りCO排出原単位/10^3</f>
        <v>28723.360284500002</v>
      </c>
      <c r="E267" s="59">
        <f>E217*100*ナフサ_発熱量当りCO排出原単位/10^3</f>
        <v>0</v>
      </c>
      <c r="F267" s="59">
        <f>F217*100*改質精製油_発熱量当りCO排出原単位/10^3</f>
        <v>0</v>
      </c>
      <c r="G267" s="59">
        <f>G217*100*灯油_発熱量当りCO排出原単位/10^3</f>
        <v>0</v>
      </c>
      <c r="H267" s="59">
        <f>H217*100*軽油_発熱量当りCO排出原単位/10^3</f>
        <v>25485.647186610004</v>
      </c>
      <c r="I267" s="59">
        <f>I217*100*A重油_発熱量当りCO排出原単位/10^3</f>
        <v>0</v>
      </c>
      <c r="J267" s="59">
        <f>J217*100*B重油_発熱量当りCO排出原単位/10^3</f>
        <v>0</v>
      </c>
      <c r="K267" s="59">
        <f>K217*100*C重油_発熱量当りCO排出原単位/10^3</f>
        <v>0</v>
      </c>
      <c r="L267" s="59">
        <f>L217*100*ジェット燃料_発熱量当りCO排出原単位/10^3</f>
        <v>0</v>
      </c>
      <c r="M267" s="59">
        <f>M217*100*LPG_発熱量当りCO排出原単位/10^3</f>
        <v>1386.8292331600001</v>
      </c>
      <c r="N267" s="59">
        <f>N217*100*石油ガス_発熱量当りCO排出原単位/10^3</f>
        <v>0</v>
      </c>
      <c r="O267" s="59">
        <f>O217*100*石油コクス_発熱量当りCO排出原単位/10^3</f>
        <v>0</v>
      </c>
      <c r="P267" s="59">
        <f>P217*100*石炭_発熱量当りCO排出原単位/10^3</f>
        <v>0</v>
      </c>
      <c r="Q267" s="59">
        <f>Q217*100*石炭コクス_発熱量当りCO排出原単位/10^3</f>
        <v>0</v>
      </c>
      <c r="R267" s="59">
        <f>R217*100*コクス炉ガス_発熱量当りCO排出原単位/10^3</f>
        <v>0</v>
      </c>
      <c r="S267" s="59">
        <f>S217*100*高炉ガス_発熱量当りCO排出原単位/10^3</f>
        <v>0</v>
      </c>
      <c r="T267" s="59">
        <f>T217*100*転炉ガス_発熱量当りCO排出原単位/10^3</f>
        <v>0</v>
      </c>
      <c r="U267" s="59">
        <f>U217*100*電気炉ガス_発熱量当りCO排出原単位/10^3</f>
        <v>0</v>
      </c>
      <c r="V267" s="59">
        <f>V217*100*天然ガス_発熱量当りCO排出原単位/10^3</f>
        <v>0</v>
      </c>
      <c r="W267" s="59">
        <f>W217*100*LNG_発熱量当りCO排出原単位/10^3</f>
        <v>0</v>
      </c>
      <c r="X267" s="59">
        <f>X217*100*都市ガス_発熱量当りCO排出原単位/10^3</f>
        <v>0</v>
      </c>
      <c r="Y267" s="59">
        <f>Y217*100*黒液_発熱量当りCO排出原単位/10^3</f>
        <v>0</v>
      </c>
      <c r="Z267" s="59">
        <f>Z217*100*NGL_発熱量当りCO排出原単位/10^3</f>
        <v>0</v>
      </c>
      <c r="AA267" s="59">
        <f>AA217*100*練炭豆炭_発熱量当りCO排出原単位/10^3</f>
        <v>0</v>
      </c>
      <c r="AB267" s="59">
        <v>0</v>
      </c>
      <c r="AC267" s="59">
        <f>AC217*100*電力_発熱量当りCO排出原単位/10^3</f>
        <v>0</v>
      </c>
      <c r="AD267" s="59">
        <v>0</v>
      </c>
      <c r="AE267" s="59">
        <f t="shared" si="113"/>
        <v>55595.836704270005</v>
      </c>
    </row>
    <row r="268" spans="2:31" ht="9.9499999999999993" customHeight="1">
      <c r="B268" s="11" t="s">
        <v>142</v>
      </c>
      <c r="C268" s="44">
        <f>C218*100*原油_発熱量当りCO排出原単位/10^3</f>
        <v>0</v>
      </c>
      <c r="D268" s="44">
        <f>D218*100*ガソリン_発熱量当りCO排出原単位/10^3</f>
        <v>0</v>
      </c>
      <c r="E268" s="44">
        <f>E218*100*ナフサ_発熱量当りCO排出原単位/10^3</f>
        <v>0</v>
      </c>
      <c r="F268" s="44">
        <f>F218*100*改質精製油_発熱量当りCO排出原単位/10^3</f>
        <v>0</v>
      </c>
      <c r="G268" s="44">
        <f>G218*100*灯油_発熱量当りCO排出原単位/10^3</f>
        <v>0</v>
      </c>
      <c r="H268" s="44">
        <f>H218*100*軽油_発熱量当りCO排出原単位/10^3</f>
        <v>256.67872659</v>
      </c>
      <c r="I268" s="44">
        <f>I218*100*A重油_発熱量当りCO排出原単位/10^3</f>
        <v>0</v>
      </c>
      <c r="J268" s="44">
        <f>J218*100*B重油_発熱量当りCO排出原単位/10^3</f>
        <v>0</v>
      </c>
      <c r="K268" s="44">
        <f>K218*100*C重油_発熱量当りCO排出原単位/10^3</f>
        <v>0</v>
      </c>
      <c r="L268" s="44">
        <f>L218*100*ジェット燃料_発熱量当りCO排出原単位/10^3</f>
        <v>0</v>
      </c>
      <c r="M268" s="44">
        <f>M218*100*LPG_発熱量当りCO排出原単位/10^3</f>
        <v>0</v>
      </c>
      <c r="N268" s="44">
        <f>N218*100*石油ガス_発熱量当りCO排出原単位/10^3</f>
        <v>0</v>
      </c>
      <c r="O268" s="44">
        <f>O218*100*石油コクス_発熱量当りCO排出原単位/10^3</f>
        <v>0</v>
      </c>
      <c r="P268" s="44">
        <f>P218*100*石炭_発熱量当りCO排出原単位/10^3</f>
        <v>0</v>
      </c>
      <c r="Q268" s="44">
        <f>Q218*100*石炭コクス_発熱量当りCO排出原単位/10^3</f>
        <v>0</v>
      </c>
      <c r="R268" s="44">
        <f>R218*100*コクス炉ガス_発熱量当りCO排出原単位/10^3</f>
        <v>0</v>
      </c>
      <c r="S268" s="44">
        <f>S218*100*高炉ガス_発熱量当りCO排出原単位/10^3</f>
        <v>0</v>
      </c>
      <c r="T268" s="44">
        <f>T218*100*転炉ガス_発熱量当りCO排出原単位/10^3</f>
        <v>0</v>
      </c>
      <c r="U268" s="44">
        <f>U218*100*電気炉ガス_発熱量当りCO排出原単位/10^3</f>
        <v>0</v>
      </c>
      <c r="V268" s="44">
        <f>V218*100*天然ガス_発熱量当りCO排出原単位/10^3</f>
        <v>0</v>
      </c>
      <c r="W268" s="44">
        <f>W218*100*LNG_発熱量当りCO排出原単位/10^3</f>
        <v>0</v>
      </c>
      <c r="X268" s="44">
        <f>X218*100*都市ガス_発熱量当りCO排出原単位/10^3</f>
        <v>0</v>
      </c>
      <c r="Y268" s="44">
        <f>Y218*100*黒液_発熱量当りCO排出原単位/10^3</f>
        <v>0</v>
      </c>
      <c r="Z268" s="44">
        <f>Z218*100*NGL_発熱量当りCO排出原単位/10^3</f>
        <v>0</v>
      </c>
      <c r="AA268" s="44">
        <f>AA218*100*練炭豆炭_発熱量当りCO排出原単位/10^3</f>
        <v>0</v>
      </c>
      <c r="AB268" s="44">
        <v>0</v>
      </c>
      <c r="AC268" s="44">
        <f>AC218*100*電力_発熱量当りCO排出原単位/10^3</f>
        <v>1801.2111128699999</v>
      </c>
      <c r="AD268" s="44">
        <v>0</v>
      </c>
      <c r="AE268" s="44">
        <f t="shared" si="113"/>
        <v>2057.8898394600001</v>
      </c>
    </row>
    <row r="269" spans="2:31" ht="9.9499999999999993" customHeight="1">
      <c r="B269" s="11" t="s">
        <v>143</v>
      </c>
      <c r="C269" s="44">
        <f>C219*100*原油_発熱量当りCO排出原単位/10^3</f>
        <v>0</v>
      </c>
      <c r="D269" s="44">
        <f>D219*100*ガソリン_発熱量当りCO排出原単位/10^3</f>
        <v>0</v>
      </c>
      <c r="E269" s="44">
        <f>E219*100*ナフサ_発熱量当りCO排出原単位/10^3</f>
        <v>0</v>
      </c>
      <c r="F269" s="44">
        <f>F219*100*改質精製油_発熱量当りCO排出原単位/10^3</f>
        <v>0</v>
      </c>
      <c r="G269" s="44">
        <f>G219*100*灯油_発熱量当りCO排出原単位/10^3</f>
        <v>0</v>
      </c>
      <c r="H269" s="44">
        <f>H219*100*軽油_発熱量当りCO排出原単位/10^3</f>
        <v>96.639192000000008</v>
      </c>
      <c r="I269" s="44">
        <f>I219*100*A重油_発熱量当りCO排出原単位/10^3</f>
        <v>1178.48038941</v>
      </c>
      <c r="J269" s="44">
        <f>J219*100*B重油_発熱量当りCO排出原単位/10^3</f>
        <v>406.16363423999991</v>
      </c>
      <c r="K269" s="44">
        <f>K219*100*C重油_発熱量当りCO排出原単位/10^3</f>
        <v>1961.4343469999999</v>
      </c>
      <c r="L269" s="44">
        <f>L219*100*ジェット燃料_発熱量当りCO排出原単位/10^3</f>
        <v>0</v>
      </c>
      <c r="M269" s="44">
        <f>M219*100*LPG_発熱量当りCO排出原単位/10^3</f>
        <v>0</v>
      </c>
      <c r="N269" s="44">
        <f>N219*100*石油ガス_発熱量当りCO排出原単位/10^3</f>
        <v>0</v>
      </c>
      <c r="O269" s="44">
        <f>O219*100*石油コクス_発熱量当りCO排出原単位/10^3</f>
        <v>0</v>
      </c>
      <c r="P269" s="44">
        <f>P219*100*石炭_発熱量当りCO排出原単位/10^3</f>
        <v>0</v>
      </c>
      <c r="Q269" s="44">
        <f>Q219*100*石炭コクス_発熱量当りCO排出原単位/10^3</f>
        <v>0</v>
      </c>
      <c r="R269" s="44">
        <f>R219*100*コクス炉ガス_発熱量当りCO排出原単位/10^3</f>
        <v>0</v>
      </c>
      <c r="S269" s="44">
        <f>S219*100*高炉ガス_発熱量当りCO排出原単位/10^3</f>
        <v>0</v>
      </c>
      <c r="T269" s="44">
        <f>T219*100*転炉ガス_発熱量当りCO排出原単位/10^3</f>
        <v>0</v>
      </c>
      <c r="U269" s="44">
        <f>U219*100*電気炉ガス_発熱量当りCO排出原単位/10^3</f>
        <v>0</v>
      </c>
      <c r="V269" s="44">
        <f>V219*100*天然ガス_発熱量当りCO排出原単位/10^3</f>
        <v>0</v>
      </c>
      <c r="W269" s="44">
        <f>W219*100*LNG_発熱量当りCO排出原単位/10^3</f>
        <v>0</v>
      </c>
      <c r="X269" s="44">
        <f>X219*100*都市ガス_発熱量当りCO排出原単位/10^3</f>
        <v>0</v>
      </c>
      <c r="Y269" s="44">
        <f>Y219*100*黒液_発熱量当りCO排出原単位/10^3</f>
        <v>0</v>
      </c>
      <c r="Z269" s="44">
        <f>Z219*100*NGL_発熱量当りCO排出原単位/10^3</f>
        <v>0</v>
      </c>
      <c r="AA269" s="44">
        <f>AA219*100*練炭豆炭_発熱量当りCO排出原単位/10^3</f>
        <v>0</v>
      </c>
      <c r="AB269" s="44">
        <v>0</v>
      </c>
      <c r="AC269" s="44">
        <f>AC219*100*電力_発熱量当りCO排出原単位/10^3</f>
        <v>0</v>
      </c>
      <c r="AD269" s="44">
        <v>0</v>
      </c>
      <c r="AE269" s="44">
        <f t="shared" si="113"/>
        <v>3642.7175626500002</v>
      </c>
    </row>
    <row r="270" spans="2:31" ht="9.9499999999999993" customHeight="1">
      <c r="B270" s="11" t="s">
        <v>144</v>
      </c>
      <c r="C270" s="44">
        <f>C220*100*原油_発熱量当りCO排出原単位/10^3</f>
        <v>0</v>
      </c>
      <c r="D270" s="44">
        <f>D220*100*ガソリン_発熱量当りCO排出原単位/10^3</f>
        <v>0</v>
      </c>
      <c r="E270" s="44">
        <f>E220*100*ナフサ_発熱量当りCO排出原単位/10^3</f>
        <v>0</v>
      </c>
      <c r="F270" s="44">
        <f>F220*100*改質精製油_発熱量当りCO排出原単位/10^3</f>
        <v>0</v>
      </c>
      <c r="G270" s="44">
        <f>G220*100*灯油_発熱量当りCO排出原単位/10^3</f>
        <v>0</v>
      </c>
      <c r="H270" s="44">
        <f>H220*100*軽油_発熱量当りCO排出原単位/10^3</f>
        <v>0</v>
      </c>
      <c r="I270" s="44">
        <f>I220*100*A重油_発熱量当りCO排出原単位/10^3</f>
        <v>0</v>
      </c>
      <c r="J270" s="44">
        <f>J220*100*B重油_発熱量当りCO排出原単位/10^3</f>
        <v>0</v>
      </c>
      <c r="K270" s="44">
        <f>K220*100*C重油_発熱量当りCO排出原単位/10^3</f>
        <v>0</v>
      </c>
      <c r="L270" s="44">
        <f>L220*100*ジェット燃料_発熱量当りCO排出原単位/10^3</f>
        <v>1853.8569</v>
      </c>
      <c r="M270" s="44">
        <f>M220*100*LPG_発熱量当りCO排出原単位/10^3</f>
        <v>0</v>
      </c>
      <c r="N270" s="44">
        <f>N220*100*石油ガス_発熱量当りCO排出原単位/10^3</f>
        <v>0</v>
      </c>
      <c r="O270" s="44">
        <f>O220*100*石油コクス_発熱量当りCO排出原単位/10^3</f>
        <v>0</v>
      </c>
      <c r="P270" s="44">
        <f>P220*100*石炭_発熱量当りCO排出原単位/10^3</f>
        <v>0</v>
      </c>
      <c r="Q270" s="44">
        <f>Q220*100*石炭コクス_発熱量当りCO排出原単位/10^3</f>
        <v>0</v>
      </c>
      <c r="R270" s="44">
        <f>R220*100*コクス炉ガス_発熱量当りCO排出原単位/10^3</f>
        <v>0</v>
      </c>
      <c r="S270" s="44">
        <f>S220*100*高炉ガス_発熱量当りCO排出原単位/10^3</f>
        <v>0</v>
      </c>
      <c r="T270" s="44">
        <f>T220*100*転炉ガス_発熱量当りCO排出原単位/10^3</f>
        <v>0</v>
      </c>
      <c r="U270" s="44">
        <f>U220*100*電気炉ガス_発熱量当りCO排出原単位/10^3</f>
        <v>0</v>
      </c>
      <c r="V270" s="44">
        <f>V220*100*天然ガス_発熱量当りCO排出原単位/10^3</f>
        <v>0</v>
      </c>
      <c r="W270" s="44">
        <f>W220*100*LNG_発熱量当りCO排出原単位/10^3</f>
        <v>0</v>
      </c>
      <c r="X270" s="44">
        <f>X220*100*都市ガス_発熱量当りCO排出原単位/10^3</f>
        <v>0</v>
      </c>
      <c r="Y270" s="44">
        <f>Y220*100*黒液_発熱量当りCO排出原単位/10^3</f>
        <v>0</v>
      </c>
      <c r="Z270" s="44">
        <f>Z220*100*NGL_発熱量当りCO排出原単位/10^3</f>
        <v>0</v>
      </c>
      <c r="AA270" s="44">
        <f>AA220*100*練炭豆炭_発熱量当りCO排出原単位/10^3</f>
        <v>0</v>
      </c>
      <c r="AB270" s="44">
        <v>0</v>
      </c>
      <c r="AC270" s="44">
        <f>AC220*100*電力_発熱量当りCO排出原単位/10^3</f>
        <v>0</v>
      </c>
      <c r="AD270" s="44">
        <v>0</v>
      </c>
      <c r="AE270" s="44">
        <f t="shared" si="113"/>
        <v>1853.8569</v>
      </c>
    </row>
    <row r="271" spans="2:31" ht="9.9499999999999993" customHeight="1">
      <c r="B271" s="56" t="s">
        <v>145</v>
      </c>
      <c r="C271" s="57">
        <f>SUM(C267:C270)</f>
        <v>0</v>
      </c>
      <c r="D271" s="57">
        <f t="shared" ref="D271:AD271" si="118">SUM(D267:D270)</f>
        <v>28723.360284500002</v>
      </c>
      <c r="E271" s="57">
        <f t="shared" si="118"/>
        <v>0</v>
      </c>
      <c r="F271" s="57">
        <f t="shared" si="118"/>
        <v>0</v>
      </c>
      <c r="G271" s="57">
        <f t="shared" si="118"/>
        <v>0</v>
      </c>
      <c r="H271" s="57">
        <f t="shared" si="118"/>
        <v>25838.965105200001</v>
      </c>
      <c r="I271" s="57">
        <f t="shared" si="118"/>
        <v>1178.48038941</v>
      </c>
      <c r="J271" s="57">
        <f t="shared" si="118"/>
        <v>406.16363423999991</v>
      </c>
      <c r="K271" s="57">
        <f t="shared" si="118"/>
        <v>1961.4343469999999</v>
      </c>
      <c r="L271" s="57">
        <f t="shared" si="118"/>
        <v>1853.8569</v>
      </c>
      <c r="M271" s="57">
        <f t="shared" si="118"/>
        <v>1386.8292331600001</v>
      </c>
      <c r="N271" s="57">
        <f t="shared" si="118"/>
        <v>0</v>
      </c>
      <c r="O271" s="57">
        <f t="shared" si="118"/>
        <v>0</v>
      </c>
      <c r="P271" s="57">
        <f t="shared" si="118"/>
        <v>0</v>
      </c>
      <c r="Q271" s="57">
        <f t="shared" si="118"/>
        <v>0</v>
      </c>
      <c r="R271" s="57">
        <f t="shared" si="118"/>
        <v>0</v>
      </c>
      <c r="S271" s="57">
        <f t="shared" si="118"/>
        <v>0</v>
      </c>
      <c r="T271" s="57">
        <f t="shared" si="118"/>
        <v>0</v>
      </c>
      <c r="U271" s="57">
        <f t="shared" si="118"/>
        <v>0</v>
      </c>
      <c r="V271" s="57">
        <f t="shared" si="118"/>
        <v>0</v>
      </c>
      <c r="W271" s="57">
        <f t="shared" si="118"/>
        <v>0</v>
      </c>
      <c r="X271" s="57">
        <f t="shared" si="118"/>
        <v>0</v>
      </c>
      <c r="Y271" s="57">
        <f t="shared" si="118"/>
        <v>0</v>
      </c>
      <c r="Z271" s="57">
        <f t="shared" si="118"/>
        <v>0</v>
      </c>
      <c r="AA271" s="57">
        <f t="shared" si="118"/>
        <v>0</v>
      </c>
      <c r="AB271" s="57">
        <f t="shared" si="118"/>
        <v>0</v>
      </c>
      <c r="AC271" s="57">
        <f t="shared" si="118"/>
        <v>1801.2111128699999</v>
      </c>
      <c r="AD271" s="57">
        <f t="shared" si="118"/>
        <v>0</v>
      </c>
      <c r="AE271" s="57">
        <f t="shared" si="113"/>
        <v>63150.301006380003</v>
      </c>
    </row>
    <row r="272" spans="2:31" ht="9.9499999999999993" customHeight="1">
      <c r="B272" s="56" t="s">
        <v>146</v>
      </c>
      <c r="C272" s="57">
        <f>C271+C266+C263+C235</f>
        <v>1010.8533007699999</v>
      </c>
      <c r="D272" s="57">
        <f t="shared" ref="D272:AD272" si="119">D271+D266+D263+D235</f>
        <v>28896.232895460002</v>
      </c>
      <c r="E272" s="57">
        <f t="shared" si="119"/>
        <v>3734.09735985</v>
      </c>
      <c r="F272" s="57">
        <f t="shared" si="119"/>
        <v>7.6050000000000006E-3</v>
      </c>
      <c r="G272" s="57">
        <f t="shared" si="119"/>
        <v>12408.203893800004</v>
      </c>
      <c r="H272" s="57">
        <f t="shared" si="119"/>
        <v>26664.700515570003</v>
      </c>
      <c r="I272" s="57">
        <f t="shared" si="119"/>
        <v>14703.002419590002</v>
      </c>
      <c r="J272" s="57">
        <f t="shared" si="119"/>
        <v>965.18550543999982</v>
      </c>
      <c r="K272" s="57">
        <f t="shared" si="119"/>
        <v>22204.513394199992</v>
      </c>
      <c r="L272" s="57">
        <f t="shared" si="119"/>
        <v>3040.1042574000003</v>
      </c>
      <c r="M272" s="57">
        <f t="shared" si="119"/>
        <v>10599.912707530002</v>
      </c>
      <c r="N272" s="57">
        <f t="shared" si="119"/>
        <v>7216.7252684400009</v>
      </c>
      <c r="O272" s="57">
        <f t="shared" si="119"/>
        <v>3322.6333302399999</v>
      </c>
      <c r="P272" s="57">
        <f t="shared" si="119"/>
        <v>60069.330595850013</v>
      </c>
      <c r="Q272" s="57">
        <f t="shared" si="119"/>
        <v>13916.895147000003</v>
      </c>
      <c r="R272" s="57">
        <f t="shared" si="119"/>
        <v>320.44492400000007</v>
      </c>
      <c r="S272" s="57">
        <f t="shared" si="119"/>
        <v>23268.904477</v>
      </c>
      <c r="T272" s="57">
        <f t="shared" si="119"/>
        <v>2580.3947635999998</v>
      </c>
      <c r="U272" s="57">
        <f t="shared" si="119"/>
        <v>101.7059272</v>
      </c>
      <c r="V272" s="57">
        <f t="shared" si="119"/>
        <v>190.18367710999996</v>
      </c>
      <c r="W272" s="57">
        <f t="shared" si="119"/>
        <v>1870.9922305599998</v>
      </c>
      <c r="X272" s="57">
        <f t="shared" si="119"/>
        <v>9801.947809629999</v>
      </c>
      <c r="Y272" s="57">
        <f t="shared" si="119"/>
        <v>5624.6788297699995</v>
      </c>
      <c r="Z272" s="57">
        <f t="shared" si="119"/>
        <v>22.5673812</v>
      </c>
      <c r="AA272" s="57">
        <f t="shared" si="119"/>
        <v>0</v>
      </c>
      <c r="AB272" s="57">
        <f t="shared" si="119"/>
        <v>0</v>
      </c>
      <c r="AC272" s="57">
        <f t="shared" si="119"/>
        <v>41841.728967540002</v>
      </c>
      <c r="AD272" s="57">
        <f t="shared" si="119"/>
        <v>0</v>
      </c>
      <c r="AE272" s="57">
        <f t="shared" si="113"/>
        <v>294375.94718375005</v>
      </c>
    </row>
    <row r="273" spans="2:31" ht="9.9499999999999993" customHeight="1">
      <c r="B273" s="58" t="s">
        <v>52</v>
      </c>
      <c r="C273" s="59">
        <f>C223*100*原油_発熱量当りCO排出原単位/10^3</f>
        <v>0</v>
      </c>
      <c r="D273" s="59">
        <f>D223*100*ガソリン_発熱量当りCO排出原単位/10^3</f>
        <v>0</v>
      </c>
      <c r="E273" s="59">
        <f>E223*100*ナフサ_発熱量当りCO排出原単位/10^3</f>
        <v>0</v>
      </c>
      <c r="F273" s="59">
        <f>F223*100*改質精製油_発熱量当りCO排出原単位/10^3</f>
        <v>0</v>
      </c>
      <c r="G273" s="59">
        <f>G223*100*灯油_発熱量当りCO排出原単位/10^3</f>
        <v>0</v>
      </c>
      <c r="H273" s="59">
        <f>H223*100*軽油_発熱量当りCO排出原単位/10^3</f>
        <v>0</v>
      </c>
      <c r="I273" s="59">
        <f>I223*100*A重油_発熱量当りCO排出原単位/10^3</f>
        <v>0</v>
      </c>
      <c r="J273" s="59">
        <f>J223*100*B重油_発熱量当りCO排出原単位/10^3</f>
        <v>0</v>
      </c>
      <c r="K273" s="59">
        <f>K223*100*C重油_発熱量当りCO排出原単位/10^3</f>
        <v>0</v>
      </c>
      <c r="L273" s="59">
        <f>L223*100*ジェット燃料_発熱量当りCO排出原単位/10^3</f>
        <v>0</v>
      </c>
      <c r="M273" s="59">
        <f>M223*100*LPG_発熱量当りCO排出原単位/10^3</f>
        <v>0</v>
      </c>
      <c r="N273" s="59">
        <f>N223*100*石油ガス_発熱量当りCO排出原単位/10^3</f>
        <v>0</v>
      </c>
      <c r="O273" s="59">
        <f>O223*100*石油コクス_発熱量当りCO排出原単位/10^3</f>
        <v>0</v>
      </c>
      <c r="P273" s="59">
        <f>P223*100*石炭_発熱量当りCO排出原単位/10^3</f>
        <v>0</v>
      </c>
      <c r="Q273" s="59">
        <f>Q223*100*石炭コクス_発熱量当りCO排出原単位/10^3</f>
        <v>0</v>
      </c>
      <c r="R273" s="59">
        <f>R223*100*コクス炉ガス_発熱量当りCO排出原単位/10^3</f>
        <v>0</v>
      </c>
      <c r="S273" s="59">
        <f>S223*100*高炉ガス_発熱量当りCO排出原単位/10^3</f>
        <v>0</v>
      </c>
      <c r="T273" s="59">
        <f>T223*100*転炉ガス_発熱量当りCO排出原単位/10^3</f>
        <v>0</v>
      </c>
      <c r="U273" s="59">
        <f>U223*100*電気炉ガス_発熱量当りCO排出原単位/10^3</f>
        <v>0</v>
      </c>
      <c r="V273" s="59">
        <f>V223*100*天然ガス_発熱量当りCO排出原単位/10^3</f>
        <v>0</v>
      </c>
      <c r="W273" s="59">
        <f>W223*100*LNG_発熱量当りCO排出原単位/10^3</f>
        <v>0</v>
      </c>
      <c r="X273" s="59">
        <f>X223*100*都市ガス_発熱量当りCO排出原単位/10^3</f>
        <v>0</v>
      </c>
      <c r="Y273" s="59">
        <f>Y223*100*黒液_発熱量当りCO排出原単位/10^3</f>
        <v>0</v>
      </c>
      <c r="Z273" s="59">
        <f>Z223*100*NGL_発熱量当りCO排出原単位/10^3</f>
        <v>0</v>
      </c>
      <c r="AA273" s="59">
        <f>AA223*100*練炭豆炭_発熱量当りCO排出原単位/10^3</f>
        <v>0</v>
      </c>
      <c r="AB273" s="62">
        <v>8772.857</v>
      </c>
      <c r="AC273" s="59">
        <f>AC223*100*電力_発熱量当りCO排出原単位/10^3</f>
        <v>0</v>
      </c>
      <c r="AD273" s="59">
        <v>0</v>
      </c>
      <c r="AE273" s="59">
        <f t="shared" si="113"/>
        <v>8772.857</v>
      </c>
    </row>
    <row r="274" spans="2:31" ht="9.9499999999999993" customHeight="1">
      <c r="B274" s="11" t="s">
        <v>53</v>
      </c>
      <c r="C274" s="44">
        <f>C224*100*原油_発熱量当りCO排出原単位/10^3</f>
        <v>0</v>
      </c>
      <c r="D274" s="44">
        <f>D224*100*ガソリン_発熱量当りCO排出原単位/10^3</f>
        <v>0</v>
      </c>
      <c r="E274" s="44">
        <f>E224*100*ナフサ_発熱量当りCO排出原単位/10^3</f>
        <v>0</v>
      </c>
      <c r="F274" s="44">
        <f>F224*100*改質精製油_発熱量当りCO排出原単位/10^3</f>
        <v>0</v>
      </c>
      <c r="G274" s="44">
        <f>G224*100*灯油_発熱量当りCO排出原単位/10^3</f>
        <v>0</v>
      </c>
      <c r="H274" s="44">
        <f>H224*100*軽油_発熱量当りCO排出原単位/10^3</f>
        <v>0</v>
      </c>
      <c r="I274" s="44">
        <f>I224*100*A重油_発熱量当りCO排出原単位/10^3</f>
        <v>0</v>
      </c>
      <c r="J274" s="44">
        <f>J224*100*B重油_発熱量当りCO排出原単位/10^3</f>
        <v>0</v>
      </c>
      <c r="K274" s="44">
        <f>K224*100*C重油_発熱量当りCO排出原単位/10^3</f>
        <v>0</v>
      </c>
      <c r="L274" s="44">
        <f>L224*100*ジェット燃料_発熱量当りCO排出原単位/10^3</f>
        <v>0</v>
      </c>
      <c r="M274" s="44">
        <f>M224*100*LPG_発熱量当りCO排出原単位/10^3</f>
        <v>0</v>
      </c>
      <c r="N274" s="44">
        <f>N224*100*石油ガス_発熱量当りCO排出原単位/10^3</f>
        <v>0</v>
      </c>
      <c r="O274" s="44">
        <f>O224*100*石油コクス_発熱量当りCO排出原単位/10^3</f>
        <v>0</v>
      </c>
      <c r="P274" s="44">
        <f>P224*100*石炭_発熱量当りCO排出原単位/10^3</f>
        <v>0</v>
      </c>
      <c r="Q274" s="44">
        <f>Q224*100*石炭コクス_発熱量当りCO排出原単位/10^3</f>
        <v>0</v>
      </c>
      <c r="R274" s="44">
        <f>R224*100*コクス炉ガス_発熱量当りCO排出原単位/10^3</f>
        <v>0</v>
      </c>
      <c r="S274" s="44">
        <f>S224*100*高炉ガス_発熱量当りCO排出原単位/10^3</f>
        <v>0</v>
      </c>
      <c r="T274" s="44">
        <f>T224*100*転炉ガス_発熱量当りCO排出原単位/10^3</f>
        <v>0</v>
      </c>
      <c r="U274" s="44">
        <f>U224*100*電気炉ガス_発熱量当りCO排出原単位/10^3</f>
        <v>0</v>
      </c>
      <c r="V274" s="44">
        <f>V224*100*天然ガス_発熱量当りCO排出原単位/10^3</f>
        <v>0</v>
      </c>
      <c r="W274" s="44">
        <f>W224*100*LNG_発熱量当りCO排出原単位/10^3</f>
        <v>0</v>
      </c>
      <c r="X274" s="44">
        <f>X224*100*都市ガス_発熱量当りCO排出原単位/10^3</f>
        <v>0</v>
      </c>
      <c r="Y274" s="44">
        <f>Y224*100*黒液_発熱量当りCO排出原単位/10^3</f>
        <v>0</v>
      </c>
      <c r="Z274" s="44">
        <f>Z224*100*NGL_発熱量当りCO排出原単位/10^3</f>
        <v>0</v>
      </c>
      <c r="AA274" s="44">
        <f>AA224*100*練炭豆炭_発熱量当りCO排出原単位/10^3</f>
        <v>0</v>
      </c>
      <c r="AB274" s="63">
        <v>12497.315000000001</v>
      </c>
      <c r="AC274" s="44">
        <f>AC224*100*電力_発熱量当りCO排出原単位/10^3</f>
        <v>0</v>
      </c>
      <c r="AD274" s="44">
        <v>0</v>
      </c>
      <c r="AE274" s="44">
        <f t="shared" si="113"/>
        <v>12497.315000000001</v>
      </c>
    </row>
    <row r="275" spans="2:31" ht="9.9499999999999993" customHeight="1">
      <c r="B275" s="56" t="s">
        <v>147</v>
      </c>
      <c r="C275" s="57">
        <f>SUM(C273:C274)</f>
        <v>0</v>
      </c>
      <c r="D275" s="57">
        <f t="shared" ref="D275:AD275" si="120">SUM(D273:D274)</f>
        <v>0</v>
      </c>
      <c r="E275" s="57">
        <f t="shared" si="120"/>
        <v>0</v>
      </c>
      <c r="F275" s="57">
        <f t="shared" si="120"/>
        <v>0</v>
      </c>
      <c r="G275" s="57">
        <f t="shared" si="120"/>
        <v>0</v>
      </c>
      <c r="H275" s="57">
        <f t="shared" si="120"/>
        <v>0</v>
      </c>
      <c r="I275" s="57">
        <f t="shared" si="120"/>
        <v>0</v>
      </c>
      <c r="J275" s="57">
        <f t="shared" si="120"/>
        <v>0</v>
      </c>
      <c r="K275" s="57">
        <f t="shared" si="120"/>
        <v>0</v>
      </c>
      <c r="L275" s="57">
        <f t="shared" si="120"/>
        <v>0</v>
      </c>
      <c r="M275" s="57">
        <f t="shared" si="120"/>
        <v>0</v>
      </c>
      <c r="N275" s="57">
        <f t="shared" si="120"/>
        <v>0</v>
      </c>
      <c r="O275" s="57">
        <f t="shared" si="120"/>
        <v>0</v>
      </c>
      <c r="P275" s="57">
        <f t="shared" si="120"/>
        <v>0</v>
      </c>
      <c r="Q275" s="57">
        <f t="shared" si="120"/>
        <v>0</v>
      </c>
      <c r="R275" s="57">
        <f t="shared" si="120"/>
        <v>0</v>
      </c>
      <c r="S275" s="57">
        <f t="shared" si="120"/>
        <v>0</v>
      </c>
      <c r="T275" s="57">
        <f t="shared" si="120"/>
        <v>0</v>
      </c>
      <c r="U275" s="57">
        <f t="shared" si="120"/>
        <v>0</v>
      </c>
      <c r="V275" s="57">
        <f t="shared" si="120"/>
        <v>0</v>
      </c>
      <c r="W275" s="57">
        <f t="shared" si="120"/>
        <v>0</v>
      </c>
      <c r="X275" s="57">
        <f t="shared" si="120"/>
        <v>0</v>
      </c>
      <c r="Y275" s="57">
        <f t="shared" si="120"/>
        <v>0</v>
      </c>
      <c r="Z275" s="57">
        <f t="shared" si="120"/>
        <v>0</v>
      </c>
      <c r="AA275" s="57">
        <f t="shared" si="120"/>
        <v>0</v>
      </c>
      <c r="AB275" s="57">
        <f t="shared" si="120"/>
        <v>21270.171999999999</v>
      </c>
      <c r="AC275" s="57">
        <f t="shared" si="120"/>
        <v>0</v>
      </c>
      <c r="AD275" s="57">
        <f t="shared" si="120"/>
        <v>0</v>
      </c>
      <c r="AE275" s="57">
        <f t="shared" si="113"/>
        <v>21270.171999999999</v>
      </c>
    </row>
    <row r="276" spans="2:31" ht="9.9499999999999993" customHeight="1">
      <c r="B276" s="58" t="s">
        <v>148</v>
      </c>
      <c r="C276" s="59">
        <f>C226*100*原油_発熱量当りCO排出原単位/10^3</f>
        <v>0</v>
      </c>
      <c r="D276" s="59">
        <f>D226*100*ガソリン_発熱量当りCO排出原単位/10^3</f>
        <v>0</v>
      </c>
      <c r="E276" s="59">
        <f>E226*100*ナフサ_発熱量当りCO排出原単位/10^3</f>
        <v>0</v>
      </c>
      <c r="F276" s="59">
        <f>F226*100*改質精製油_発熱量当りCO排出原単位/10^3</f>
        <v>0</v>
      </c>
      <c r="G276" s="59">
        <f>G226*100*灯油_発熱量当りCO排出原単位/10^3</f>
        <v>0</v>
      </c>
      <c r="H276" s="59">
        <f>H226*100*軽油_発熱量当りCO排出原単位/10^3</f>
        <v>0</v>
      </c>
      <c r="I276" s="59">
        <f>I226*100*A重油_発熱量当りCO排出原単位/10^3</f>
        <v>0</v>
      </c>
      <c r="J276" s="59">
        <f>J226*100*B重油_発熱量当りCO排出原単位/10^3</f>
        <v>0</v>
      </c>
      <c r="K276" s="59">
        <f>K226*100*C重油_発熱量当りCO排出原単位/10^3</f>
        <v>0</v>
      </c>
      <c r="L276" s="59">
        <f>L226*100*ジェット燃料_発熱量当りCO排出原単位/10^3</f>
        <v>0</v>
      </c>
      <c r="M276" s="59">
        <f>M226*100*LPG_発熱量当りCO排出原単位/10^3</f>
        <v>0</v>
      </c>
      <c r="N276" s="59">
        <f>N226*100*石油ガス_発熱量当りCO排出原単位/10^3</f>
        <v>0</v>
      </c>
      <c r="O276" s="59">
        <f>O226*100*石油コクス_発熱量当りCO排出原単位/10^3</f>
        <v>0</v>
      </c>
      <c r="P276" s="59">
        <f>P226*100*石炭_発熱量当りCO排出原単位/10^3</f>
        <v>0</v>
      </c>
      <c r="Q276" s="59">
        <f>Q226*100*石炭コクス_発熱量当りCO排出原単位/10^3</f>
        <v>0</v>
      </c>
      <c r="R276" s="59">
        <f>R226*100*コクス炉ガス_発熱量当りCO排出原単位/10^3</f>
        <v>0</v>
      </c>
      <c r="S276" s="59">
        <f>S226*100*高炉ガス_発熱量当りCO排出原単位/10^3</f>
        <v>0</v>
      </c>
      <c r="T276" s="59">
        <f>T226*100*転炉ガス_発熱量当りCO排出原単位/10^3</f>
        <v>0</v>
      </c>
      <c r="U276" s="59">
        <f>U226*100*電気炉ガス_発熱量当りCO排出原単位/10^3</f>
        <v>0</v>
      </c>
      <c r="V276" s="59">
        <f>V226*100*天然ガス_発熱量当りCO排出原単位/10^3</f>
        <v>0</v>
      </c>
      <c r="W276" s="59">
        <f>W226*100*LNG_発熱量当りCO排出原単位/10^3</f>
        <v>0</v>
      </c>
      <c r="X276" s="59">
        <f>X226*100*都市ガス_発熱量当りCO排出原単位/10^3</f>
        <v>0</v>
      </c>
      <c r="Y276" s="59">
        <f>Y226*100*黒液_発熱量当りCO排出原単位/10^3</f>
        <v>0</v>
      </c>
      <c r="Z276" s="59">
        <f>Z226*100*NGL_発熱量当りCO排出原単位/10^3</f>
        <v>0</v>
      </c>
      <c r="AA276" s="59">
        <f>AA226*100*練炭豆炭_発熱量当りCO排出原単位/10^3</f>
        <v>0</v>
      </c>
      <c r="AB276" s="59">
        <v>0</v>
      </c>
      <c r="AC276" s="59">
        <f>AC226*100*電力_発熱量当りCO排出原単位/10^3</f>
        <v>0</v>
      </c>
      <c r="AD276" s="62">
        <v>10989.96</v>
      </c>
      <c r="AE276" s="59">
        <f t="shared" si="113"/>
        <v>10989.96</v>
      </c>
    </row>
    <row r="277" spans="2:31" ht="9.9499999999999993" customHeight="1">
      <c r="B277" s="11" t="s">
        <v>127</v>
      </c>
      <c r="C277" s="44">
        <f>C227*100*原油_発熱量当りCO排出原単位/10^3</f>
        <v>0</v>
      </c>
      <c r="D277" s="44">
        <f>D227*100*ガソリン_発熱量当りCO排出原単位/10^3</f>
        <v>0</v>
      </c>
      <c r="E277" s="44">
        <f>E227*100*ナフサ_発熱量当りCO排出原単位/10^3</f>
        <v>0</v>
      </c>
      <c r="F277" s="44">
        <f>F227*100*改質精製油_発熱量当りCO排出原単位/10^3</f>
        <v>0</v>
      </c>
      <c r="G277" s="44">
        <f>G227*100*灯油_発熱量当りCO排出原単位/10^3</f>
        <v>0</v>
      </c>
      <c r="H277" s="44">
        <f>H227*100*軽油_発熱量当りCO排出原単位/10^3</f>
        <v>0</v>
      </c>
      <c r="I277" s="44">
        <f>I227*100*A重油_発熱量当りCO排出原単位/10^3</f>
        <v>0</v>
      </c>
      <c r="J277" s="44">
        <f>J227*100*B重油_発熱量当りCO排出原単位/10^3</f>
        <v>0</v>
      </c>
      <c r="K277" s="44">
        <f>K227*100*C重油_発熱量当りCO排出原単位/10^3</f>
        <v>0</v>
      </c>
      <c r="L277" s="44">
        <f>L227*100*ジェット燃料_発熱量当りCO排出原単位/10^3</f>
        <v>0</v>
      </c>
      <c r="M277" s="44">
        <f>M227*100*LPG_発熱量当りCO排出原単位/10^3</f>
        <v>0</v>
      </c>
      <c r="N277" s="44">
        <f>N227*100*石油ガス_発熱量当りCO排出原単位/10^3</f>
        <v>0</v>
      </c>
      <c r="O277" s="44">
        <f>O227*100*石油コクス_発熱量当りCO排出原単位/10^3</f>
        <v>0</v>
      </c>
      <c r="P277" s="44">
        <f>P227*100*石炭_発熱量当りCO排出原単位/10^3</f>
        <v>0</v>
      </c>
      <c r="Q277" s="44">
        <f>Q227*100*石炭コクス_発熱量当りCO排出原単位/10^3</f>
        <v>0</v>
      </c>
      <c r="R277" s="44">
        <f>R227*100*コクス炉ガス_発熱量当りCO排出原単位/10^3</f>
        <v>0</v>
      </c>
      <c r="S277" s="44">
        <f>S227*100*高炉ガス_発熱量当りCO排出原単位/10^3</f>
        <v>0</v>
      </c>
      <c r="T277" s="44">
        <f>T227*100*転炉ガス_発熱量当りCO排出原単位/10^3</f>
        <v>0</v>
      </c>
      <c r="U277" s="44">
        <f>U227*100*電気炉ガス_発熱量当りCO排出原単位/10^3</f>
        <v>0</v>
      </c>
      <c r="V277" s="44">
        <f>V227*100*天然ガス_発熱量当りCO排出原単位/10^3</f>
        <v>0</v>
      </c>
      <c r="W277" s="44">
        <f>W227*100*LNG_発熱量当りCO排出原単位/10^3</f>
        <v>0</v>
      </c>
      <c r="X277" s="44">
        <f>X227*100*都市ガス_発熱量当りCO排出原単位/10^3</f>
        <v>0</v>
      </c>
      <c r="Y277" s="44">
        <f>Y227*100*黒液_発熱量当りCO排出原単位/10^3</f>
        <v>0</v>
      </c>
      <c r="Z277" s="44">
        <f>Z227*100*NGL_発熱量当りCO排出原単位/10^3</f>
        <v>0</v>
      </c>
      <c r="AA277" s="44">
        <f>AA227*100*練炭豆炭_発熱量当りCO排出原単位/10^3</f>
        <v>0</v>
      </c>
      <c r="AB277" s="44">
        <v>0</v>
      </c>
      <c r="AC277" s="44">
        <f>AC227*100*電力_発熱量当りCO排出原単位/10^3</f>
        <v>0</v>
      </c>
      <c r="AD277" s="63">
        <v>20.88</v>
      </c>
      <c r="AE277" s="44">
        <f t="shared" si="113"/>
        <v>20.88</v>
      </c>
    </row>
    <row r="278" spans="2:31" ht="9.9499999999999993" customHeight="1">
      <c r="B278" s="56" t="s">
        <v>149</v>
      </c>
      <c r="C278" s="57">
        <f>SUM(C276:C277)</f>
        <v>0</v>
      </c>
      <c r="D278" s="57">
        <f t="shared" ref="D278:AD278" si="121">SUM(D276:D277)</f>
        <v>0</v>
      </c>
      <c r="E278" s="57">
        <f t="shared" si="121"/>
        <v>0</v>
      </c>
      <c r="F278" s="57">
        <f t="shared" si="121"/>
        <v>0</v>
      </c>
      <c r="G278" s="57">
        <f t="shared" si="121"/>
        <v>0</v>
      </c>
      <c r="H278" s="57">
        <f t="shared" si="121"/>
        <v>0</v>
      </c>
      <c r="I278" s="57">
        <f t="shared" si="121"/>
        <v>0</v>
      </c>
      <c r="J278" s="57">
        <f t="shared" si="121"/>
        <v>0</v>
      </c>
      <c r="K278" s="57">
        <f t="shared" si="121"/>
        <v>0</v>
      </c>
      <c r="L278" s="57">
        <f t="shared" si="121"/>
        <v>0</v>
      </c>
      <c r="M278" s="57">
        <f t="shared" si="121"/>
        <v>0</v>
      </c>
      <c r="N278" s="57">
        <f t="shared" si="121"/>
        <v>0</v>
      </c>
      <c r="O278" s="57">
        <f t="shared" si="121"/>
        <v>0</v>
      </c>
      <c r="P278" s="57">
        <f t="shared" si="121"/>
        <v>0</v>
      </c>
      <c r="Q278" s="57">
        <f t="shared" si="121"/>
        <v>0</v>
      </c>
      <c r="R278" s="57">
        <f t="shared" si="121"/>
        <v>0</v>
      </c>
      <c r="S278" s="57">
        <f t="shared" si="121"/>
        <v>0</v>
      </c>
      <c r="T278" s="57">
        <f t="shared" si="121"/>
        <v>0</v>
      </c>
      <c r="U278" s="57">
        <f t="shared" si="121"/>
        <v>0</v>
      </c>
      <c r="V278" s="57">
        <f t="shared" si="121"/>
        <v>0</v>
      </c>
      <c r="W278" s="57">
        <f t="shared" si="121"/>
        <v>0</v>
      </c>
      <c r="X278" s="57">
        <f t="shared" si="121"/>
        <v>0</v>
      </c>
      <c r="Y278" s="57">
        <f t="shared" si="121"/>
        <v>0</v>
      </c>
      <c r="Z278" s="57">
        <f t="shared" si="121"/>
        <v>0</v>
      </c>
      <c r="AA278" s="57">
        <f t="shared" si="121"/>
        <v>0</v>
      </c>
      <c r="AB278" s="57">
        <f t="shared" si="121"/>
        <v>0</v>
      </c>
      <c r="AC278" s="57">
        <f t="shared" si="121"/>
        <v>0</v>
      </c>
      <c r="AD278" s="57">
        <f t="shared" si="121"/>
        <v>11010.839999999998</v>
      </c>
      <c r="AE278" s="57">
        <f t="shared" si="113"/>
        <v>11010.839999999998</v>
      </c>
    </row>
    <row r="279" spans="2:31" ht="9.9499999999999993" customHeight="1">
      <c r="B279" s="56" t="s">
        <v>101</v>
      </c>
      <c r="C279" s="57">
        <f>C278+C275+C272</f>
        <v>1010.8533007699999</v>
      </c>
      <c r="D279" s="57">
        <f t="shared" ref="D279:AD279" si="122">D278+D275+D272</f>
        <v>28896.232895460002</v>
      </c>
      <c r="E279" s="57">
        <f t="shared" si="122"/>
        <v>3734.09735985</v>
      </c>
      <c r="F279" s="57">
        <f t="shared" si="122"/>
        <v>7.6050000000000006E-3</v>
      </c>
      <c r="G279" s="57">
        <f t="shared" si="122"/>
        <v>12408.203893800004</v>
      </c>
      <c r="H279" s="57">
        <f t="shared" si="122"/>
        <v>26664.700515570003</v>
      </c>
      <c r="I279" s="57">
        <f t="shared" si="122"/>
        <v>14703.002419590002</v>
      </c>
      <c r="J279" s="57">
        <f t="shared" si="122"/>
        <v>965.18550543999982</v>
      </c>
      <c r="K279" s="57">
        <f t="shared" si="122"/>
        <v>22204.513394199992</v>
      </c>
      <c r="L279" s="57">
        <f t="shared" si="122"/>
        <v>3040.1042574000003</v>
      </c>
      <c r="M279" s="57">
        <f t="shared" si="122"/>
        <v>10599.912707530002</v>
      </c>
      <c r="N279" s="57">
        <f t="shared" si="122"/>
        <v>7216.7252684400009</v>
      </c>
      <c r="O279" s="57">
        <f t="shared" si="122"/>
        <v>3322.6333302399999</v>
      </c>
      <c r="P279" s="57">
        <f t="shared" si="122"/>
        <v>60069.330595850013</v>
      </c>
      <c r="Q279" s="57">
        <f t="shared" si="122"/>
        <v>13916.895147000003</v>
      </c>
      <c r="R279" s="57">
        <f t="shared" si="122"/>
        <v>320.44492400000007</v>
      </c>
      <c r="S279" s="57">
        <f t="shared" si="122"/>
        <v>23268.904477</v>
      </c>
      <c r="T279" s="57">
        <f t="shared" si="122"/>
        <v>2580.3947635999998</v>
      </c>
      <c r="U279" s="57">
        <f t="shared" si="122"/>
        <v>101.7059272</v>
      </c>
      <c r="V279" s="57">
        <f t="shared" si="122"/>
        <v>190.18367710999996</v>
      </c>
      <c r="W279" s="57">
        <f t="shared" si="122"/>
        <v>1870.9922305599998</v>
      </c>
      <c r="X279" s="57">
        <f t="shared" si="122"/>
        <v>9801.947809629999</v>
      </c>
      <c r="Y279" s="57">
        <f t="shared" si="122"/>
        <v>5624.6788297699995</v>
      </c>
      <c r="Z279" s="57">
        <f t="shared" si="122"/>
        <v>22.5673812</v>
      </c>
      <c r="AA279" s="57">
        <f t="shared" si="122"/>
        <v>0</v>
      </c>
      <c r="AB279" s="57">
        <f t="shared" si="122"/>
        <v>21270.171999999999</v>
      </c>
      <c r="AC279" s="57">
        <f t="shared" si="122"/>
        <v>41841.728967540002</v>
      </c>
      <c r="AD279" s="57">
        <f t="shared" si="122"/>
        <v>11010.839999999998</v>
      </c>
      <c r="AE279" s="57">
        <f t="shared" si="113"/>
        <v>326656.95918375009</v>
      </c>
    </row>
    <row r="280" spans="2:31" ht="9.9499999999999993" customHeight="1"/>
    <row r="281" spans="2:31" ht="16.5" customHeight="1">
      <c r="B281" s="4" t="s">
        <v>162</v>
      </c>
      <c r="M281" s="1" t="s">
        <v>157</v>
      </c>
      <c r="T281" s="55" t="s">
        <v>104</v>
      </c>
      <c r="U281" s="55"/>
      <c r="V281" s="19"/>
      <c r="W281" s="55"/>
      <c r="X281" s="19"/>
      <c r="Y281" s="55" t="s">
        <v>161</v>
      </c>
      <c r="Z281" s="19"/>
      <c r="AA281" s="19"/>
    </row>
    <row r="282" spans="2:31" s="9" customFormat="1" ht="29.25" customHeight="1">
      <c r="B282" s="8" t="s">
        <v>106</v>
      </c>
      <c r="C282" s="6" t="s">
        <v>4</v>
      </c>
      <c r="D282" s="6" t="s">
        <v>5</v>
      </c>
      <c r="E282" s="7" t="s">
        <v>6</v>
      </c>
      <c r="F282" s="7" t="s">
        <v>7</v>
      </c>
      <c r="G282" s="6" t="s">
        <v>8</v>
      </c>
      <c r="H282" s="6" t="s">
        <v>9</v>
      </c>
      <c r="I282" s="6" t="s">
        <v>10</v>
      </c>
      <c r="J282" s="6" t="s">
        <v>11</v>
      </c>
      <c r="K282" s="6" t="s">
        <v>12</v>
      </c>
      <c r="L282" s="6" t="s">
        <v>13</v>
      </c>
      <c r="M282" s="6" t="s">
        <v>14</v>
      </c>
      <c r="N282" s="7" t="s">
        <v>15</v>
      </c>
      <c r="O282" s="8" t="s">
        <v>16</v>
      </c>
      <c r="P282" s="6" t="s">
        <v>17</v>
      </c>
      <c r="Q282" s="8" t="s">
        <v>18</v>
      </c>
      <c r="R282" s="7" t="s">
        <v>19</v>
      </c>
      <c r="S282" s="7" t="s">
        <v>20</v>
      </c>
      <c r="T282" s="7" t="s">
        <v>21</v>
      </c>
      <c r="U282" s="7" t="s">
        <v>22</v>
      </c>
      <c r="V282" s="7" t="s">
        <v>23</v>
      </c>
      <c r="W282" s="6" t="s">
        <v>24</v>
      </c>
      <c r="X282" s="6" t="s">
        <v>25</v>
      </c>
      <c r="Y282" s="6" t="s">
        <v>26</v>
      </c>
      <c r="Z282" s="7" t="s">
        <v>27</v>
      </c>
      <c r="AA282" s="7" t="s">
        <v>28</v>
      </c>
      <c r="AB282" s="6" t="s">
        <v>29</v>
      </c>
      <c r="AC282" s="6" t="s">
        <v>30</v>
      </c>
      <c r="AD282" s="6" t="s">
        <v>31</v>
      </c>
      <c r="AE282" s="6" t="s">
        <v>101</v>
      </c>
    </row>
    <row r="283" spans="2:31" ht="9.9499999999999993" customHeight="1">
      <c r="B283" s="11" t="s">
        <v>107</v>
      </c>
      <c r="C283" s="44">
        <f>C233*44/12</f>
        <v>3706.4621028233328</v>
      </c>
      <c r="D283" s="44">
        <f t="shared" ref="D283:AD284" si="123">D233*44/12</f>
        <v>0</v>
      </c>
      <c r="E283" s="44">
        <f t="shared" si="123"/>
        <v>21.5785284</v>
      </c>
      <c r="F283" s="44">
        <f t="shared" si="123"/>
        <v>0</v>
      </c>
      <c r="G283" s="44">
        <f t="shared" si="123"/>
        <v>0</v>
      </c>
      <c r="H283" s="44">
        <f t="shared" si="123"/>
        <v>26.121063539999998</v>
      </c>
      <c r="I283" s="44">
        <f t="shared" si="123"/>
        <v>0</v>
      </c>
      <c r="J283" s="44">
        <f t="shared" si="123"/>
        <v>0</v>
      </c>
      <c r="K283" s="44">
        <f t="shared" si="123"/>
        <v>4478.7383036000001</v>
      </c>
      <c r="L283" s="44">
        <f t="shared" si="123"/>
        <v>0</v>
      </c>
      <c r="M283" s="44">
        <f t="shared" si="123"/>
        <v>0</v>
      </c>
      <c r="N283" s="44">
        <f t="shared" si="123"/>
        <v>0</v>
      </c>
      <c r="O283" s="44">
        <f t="shared" si="123"/>
        <v>0</v>
      </c>
      <c r="P283" s="44">
        <f t="shared" si="123"/>
        <v>4504.0497668099997</v>
      </c>
      <c r="Q283" s="44">
        <f t="shared" si="123"/>
        <v>0</v>
      </c>
      <c r="R283" s="44">
        <f t="shared" si="123"/>
        <v>0</v>
      </c>
      <c r="S283" s="44">
        <f t="shared" si="123"/>
        <v>0</v>
      </c>
      <c r="T283" s="44">
        <f t="shared" si="123"/>
        <v>0</v>
      </c>
      <c r="U283" s="44">
        <f t="shared" si="123"/>
        <v>0</v>
      </c>
      <c r="V283" s="44">
        <f t="shared" si="123"/>
        <v>0</v>
      </c>
      <c r="W283" s="44">
        <f t="shared" si="123"/>
        <v>4752.0737383166661</v>
      </c>
      <c r="X283" s="44">
        <f t="shared" si="123"/>
        <v>0</v>
      </c>
      <c r="Y283" s="44">
        <f t="shared" si="123"/>
        <v>0</v>
      </c>
      <c r="Z283" s="44">
        <f t="shared" si="123"/>
        <v>82.747064399999999</v>
      </c>
      <c r="AA283" s="44">
        <f t="shared" si="123"/>
        <v>0</v>
      </c>
      <c r="AB283" s="44">
        <f t="shared" si="123"/>
        <v>0</v>
      </c>
      <c r="AC283" s="44">
        <f t="shared" si="123"/>
        <v>0</v>
      </c>
      <c r="AD283" s="44">
        <f t="shared" si="123"/>
        <v>0</v>
      </c>
      <c r="AE283" s="44">
        <f t="shared" ref="AE283:AE290" si="124">SUM(C283:AD283)</f>
        <v>17571.770567889998</v>
      </c>
    </row>
    <row r="284" spans="2:31" ht="9.9499999999999993" customHeight="1">
      <c r="B284" s="11" t="s">
        <v>108</v>
      </c>
      <c r="C284" s="44">
        <f>C234*44/12</f>
        <v>0</v>
      </c>
      <c r="D284" s="44">
        <f t="shared" si="123"/>
        <v>0</v>
      </c>
      <c r="E284" s="44">
        <f t="shared" si="123"/>
        <v>0</v>
      </c>
      <c r="F284" s="44">
        <f t="shared" si="123"/>
        <v>0</v>
      </c>
      <c r="G284" s="44">
        <f t="shared" si="123"/>
        <v>0</v>
      </c>
      <c r="H284" s="44">
        <f t="shared" si="123"/>
        <v>0</v>
      </c>
      <c r="I284" s="44">
        <f t="shared" si="123"/>
        <v>0</v>
      </c>
      <c r="J284" s="44">
        <f t="shared" si="123"/>
        <v>0</v>
      </c>
      <c r="K284" s="44">
        <f t="shared" si="123"/>
        <v>0</v>
      </c>
      <c r="L284" s="44">
        <f t="shared" si="123"/>
        <v>0</v>
      </c>
      <c r="M284" s="44">
        <f t="shared" si="123"/>
        <v>0</v>
      </c>
      <c r="N284" s="44">
        <f t="shared" si="123"/>
        <v>0</v>
      </c>
      <c r="O284" s="44">
        <f t="shared" si="123"/>
        <v>0</v>
      </c>
      <c r="P284" s="44">
        <f t="shared" si="123"/>
        <v>0</v>
      </c>
      <c r="Q284" s="44">
        <f t="shared" si="123"/>
        <v>0</v>
      </c>
      <c r="R284" s="44">
        <f t="shared" si="123"/>
        <v>0</v>
      </c>
      <c r="S284" s="44">
        <f t="shared" si="123"/>
        <v>0</v>
      </c>
      <c r="T284" s="44">
        <f t="shared" si="123"/>
        <v>0</v>
      </c>
      <c r="U284" s="44">
        <f t="shared" si="123"/>
        <v>0</v>
      </c>
      <c r="V284" s="44">
        <f t="shared" si="123"/>
        <v>0</v>
      </c>
      <c r="W284" s="44">
        <f t="shared" si="123"/>
        <v>0</v>
      </c>
      <c r="X284" s="44">
        <f t="shared" si="123"/>
        <v>171.74898829000003</v>
      </c>
      <c r="Y284" s="44">
        <f t="shared" si="123"/>
        <v>0</v>
      </c>
      <c r="Z284" s="44">
        <f t="shared" si="123"/>
        <v>0</v>
      </c>
      <c r="AA284" s="44">
        <f t="shared" si="123"/>
        <v>0</v>
      </c>
      <c r="AB284" s="44">
        <f t="shared" si="123"/>
        <v>0</v>
      </c>
      <c r="AC284" s="44">
        <f t="shared" si="123"/>
        <v>346.15422424000002</v>
      </c>
      <c r="AD284" s="44">
        <f t="shared" si="123"/>
        <v>0</v>
      </c>
      <c r="AE284" s="44">
        <f t="shared" si="124"/>
        <v>517.90321253000002</v>
      </c>
    </row>
    <row r="285" spans="2:31" ht="9.9499999999999993" customHeight="1">
      <c r="B285" s="56" t="s">
        <v>109</v>
      </c>
      <c r="C285" s="57">
        <f>SUM(C283:C284)</f>
        <v>3706.4621028233328</v>
      </c>
      <c r="D285" s="57">
        <f t="shared" ref="D285:AD285" si="125">SUM(D283:D284)</f>
        <v>0</v>
      </c>
      <c r="E285" s="57">
        <f t="shared" si="125"/>
        <v>21.5785284</v>
      </c>
      <c r="F285" s="57">
        <f t="shared" si="125"/>
        <v>0</v>
      </c>
      <c r="G285" s="57">
        <f t="shared" si="125"/>
        <v>0</v>
      </c>
      <c r="H285" s="57">
        <f t="shared" si="125"/>
        <v>26.121063539999998</v>
      </c>
      <c r="I285" s="57">
        <f t="shared" si="125"/>
        <v>0</v>
      </c>
      <c r="J285" s="57">
        <f t="shared" si="125"/>
        <v>0</v>
      </c>
      <c r="K285" s="57">
        <f t="shared" si="125"/>
        <v>4478.7383036000001</v>
      </c>
      <c r="L285" s="57">
        <f t="shared" si="125"/>
        <v>0</v>
      </c>
      <c r="M285" s="57">
        <f t="shared" si="125"/>
        <v>0</v>
      </c>
      <c r="N285" s="57">
        <f t="shared" si="125"/>
        <v>0</v>
      </c>
      <c r="O285" s="57">
        <f t="shared" si="125"/>
        <v>0</v>
      </c>
      <c r="P285" s="57">
        <f t="shared" si="125"/>
        <v>4504.0497668099997</v>
      </c>
      <c r="Q285" s="57">
        <f t="shared" si="125"/>
        <v>0</v>
      </c>
      <c r="R285" s="57">
        <f t="shared" si="125"/>
        <v>0</v>
      </c>
      <c r="S285" s="57">
        <f t="shared" si="125"/>
        <v>0</v>
      </c>
      <c r="T285" s="57">
        <f t="shared" si="125"/>
        <v>0</v>
      </c>
      <c r="U285" s="57">
        <f t="shared" si="125"/>
        <v>0</v>
      </c>
      <c r="V285" s="57">
        <f t="shared" si="125"/>
        <v>0</v>
      </c>
      <c r="W285" s="57">
        <f t="shared" si="125"/>
        <v>4752.0737383166661</v>
      </c>
      <c r="X285" s="57">
        <f t="shared" si="125"/>
        <v>171.74898829000003</v>
      </c>
      <c r="Y285" s="57">
        <f t="shared" si="125"/>
        <v>0</v>
      </c>
      <c r="Z285" s="57">
        <f t="shared" si="125"/>
        <v>82.747064399999999</v>
      </c>
      <c r="AA285" s="57">
        <f t="shared" si="125"/>
        <v>0</v>
      </c>
      <c r="AB285" s="57">
        <f t="shared" si="125"/>
        <v>0</v>
      </c>
      <c r="AC285" s="57">
        <f t="shared" si="125"/>
        <v>346.15422424000002</v>
      </c>
      <c r="AD285" s="57">
        <f t="shared" si="125"/>
        <v>0</v>
      </c>
      <c r="AE285" s="57">
        <f t="shared" si="124"/>
        <v>18089.673780419998</v>
      </c>
    </row>
    <row r="286" spans="2:31" ht="9.9499999999999993" customHeight="1">
      <c r="B286" s="58" t="s">
        <v>110</v>
      </c>
      <c r="C286" s="59">
        <f t="shared" ref="C286:AD295" si="126">C236*44/12</f>
        <v>0</v>
      </c>
      <c r="D286" s="59">
        <f t="shared" si="126"/>
        <v>166.60591639999998</v>
      </c>
      <c r="E286" s="59">
        <f t="shared" si="126"/>
        <v>0</v>
      </c>
      <c r="F286" s="59">
        <f t="shared" si="126"/>
        <v>0</v>
      </c>
      <c r="G286" s="59">
        <f t="shared" si="126"/>
        <v>1206.3580214400001</v>
      </c>
      <c r="H286" s="59">
        <f t="shared" si="126"/>
        <v>840.95866997999985</v>
      </c>
      <c r="I286" s="59">
        <f t="shared" si="126"/>
        <v>2591.3786342399999</v>
      </c>
      <c r="J286" s="59">
        <f t="shared" si="126"/>
        <v>0</v>
      </c>
      <c r="K286" s="59">
        <f t="shared" si="126"/>
        <v>2.1178292666666665</v>
      </c>
      <c r="L286" s="59">
        <f t="shared" si="126"/>
        <v>0</v>
      </c>
      <c r="M286" s="59">
        <f t="shared" si="126"/>
        <v>163.42164948999999</v>
      </c>
      <c r="N286" s="59">
        <f t="shared" si="126"/>
        <v>0</v>
      </c>
      <c r="O286" s="59">
        <f t="shared" si="126"/>
        <v>0</v>
      </c>
      <c r="P286" s="59">
        <f t="shared" si="126"/>
        <v>0</v>
      </c>
      <c r="Q286" s="59">
        <f t="shared" si="126"/>
        <v>0</v>
      </c>
      <c r="R286" s="59">
        <f t="shared" si="126"/>
        <v>0</v>
      </c>
      <c r="S286" s="59">
        <f t="shared" si="126"/>
        <v>0</v>
      </c>
      <c r="T286" s="59">
        <f t="shared" si="126"/>
        <v>0</v>
      </c>
      <c r="U286" s="59">
        <f t="shared" si="126"/>
        <v>0</v>
      </c>
      <c r="V286" s="59">
        <f t="shared" si="126"/>
        <v>0</v>
      </c>
      <c r="W286" s="59">
        <f t="shared" si="126"/>
        <v>0</v>
      </c>
      <c r="X286" s="59">
        <f t="shared" si="126"/>
        <v>0</v>
      </c>
      <c r="Y286" s="59">
        <f t="shared" si="126"/>
        <v>0</v>
      </c>
      <c r="Z286" s="59">
        <f t="shared" si="126"/>
        <v>0</v>
      </c>
      <c r="AA286" s="59">
        <f t="shared" si="126"/>
        <v>0</v>
      </c>
      <c r="AB286" s="59">
        <f t="shared" si="126"/>
        <v>0</v>
      </c>
      <c r="AC286" s="59">
        <f t="shared" si="126"/>
        <v>663.99450292999995</v>
      </c>
      <c r="AD286" s="59">
        <f t="shared" si="126"/>
        <v>0</v>
      </c>
      <c r="AE286" s="59">
        <f t="shared" si="124"/>
        <v>5634.8352237466661</v>
      </c>
    </row>
    <row r="287" spans="2:31" ht="9.9499999999999993" customHeight="1">
      <c r="B287" s="11" t="s">
        <v>111</v>
      </c>
      <c r="C287" s="44">
        <f t="shared" si="126"/>
        <v>0</v>
      </c>
      <c r="D287" s="44">
        <f t="shared" si="126"/>
        <v>1.3601629066666667</v>
      </c>
      <c r="E287" s="44">
        <f t="shared" si="126"/>
        <v>0</v>
      </c>
      <c r="F287" s="44">
        <f t="shared" si="126"/>
        <v>0</v>
      </c>
      <c r="G287" s="44">
        <f t="shared" si="126"/>
        <v>35.979000200000002</v>
      </c>
      <c r="H287" s="44">
        <f t="shared" si="126"/>
        <v>301.12316520000002</v>
      </c>
      <c r="I287" s="44">
        <f t="shared" si="126"/>
        <v>31.040390700000003</v>
      </c>
      <c r="J287" s="44">
        <f t="shared" si="126"/>
        <v>13.193458849999999</v>
      </c>
      <c r="K287" s="44">
        <f t="shared" si="126"/>
        <v>18.441101066666665</v>
      </c>
      <c r="L287" s="44">
        <f t="shared" si="126"/>
        <v>0</v>
      </c>
      <c r="M287" s="44">
        <f t="shared" si="126"/>
        <v>0.3485057766666666</v>
      </c>
      <c r="N287" s="44">
        <f t="shared" si="126"/>
        <v>0</v>
      </c>
      <c r="O287" s="44">
        <f t="shared" si="126"/>
        <v>0</v>
      </c>
      <c r="P287" s="44">
        <f t="shared" si="126"/>
        <v>778.37054283999998</v>
      </c>
      <c r="Q287" s="44">
        <f t="shared" si="126"/>
        <v>0.671539</v>
      </c>
      <c r="R287" s="44">
        <f t="shared" si="126"/>
        <v>0</v>
      </c>
      <c r="S287" s="44">
        <f t="shared" si="126"/>
        <v>0</v>
      </c>
      <c r="T287" s="44">
        <f t="shared" si="126"/>
        <v>0</v>
      </c>
      <c r="U287" s="44">
        <f t="shared" si="126"/>
        <v>0</v>
      </c>
      <c r="V287" s="44">
        <f t="shared" si="126"/>
        <v>18.636819813333336</v>
      </c>
      <c r="W287" s="44">
        <f t="shared" si="126"/>
        <v>0</v>
      </c>
      <c r="X287" s="44">
        <f t="shared" si="126"/>
        <v>7.7717089999999989E-2</v>
      </c>
      <c r="Y287" s="44">
        <f t="shared" si="126"/>
        <v>0</v>
      </c>
      <c r="Z287" s="44">
        <f t="shared" si="126"/>
        <v>0</v>
      </c>
      <c r="AA287" s="44">
        <f t="shared" si="126"/>
        <v>0</v>
      </c>
      <c r="AB287" s="44">
        <f t="shared" si="126"/>
        <v>0</v>
      </c>
      <c r="AC287" s="44">
        <f t="shared" si="126"/>
        <v>4103.1480876099995</v>
      </c>
      <c r="AD287" s="44">
        <f t="shared" si="126"/>
        <v>0</v>
      </c>
      <c r="AE287" s="44">
        <f t="shared" si="124"/>
        <v>5302.3904910533329</v>
      </c>
    </row>
    <row r="288" spans="2:31" ht="9.9499999999999993" customHeight="1">
      <c r="B288" s="60" t="s">
        <v>112</v>
      </c>
      <c r="C288" s="61">
        <f t="shared" si="126"/>
        <v>0</v>
      </c>
      <c r="D288" s="61">
        <f t="shared" si="126"/>
        <v>0</v>
      </c>
      <c r="E288" s="61">
        <f t="shared" si="126"/>
        <v>0</v>
      </c>
      <c r="F288" s="61">
        <f t="shared" si="126"/>
        <v>0</v>
      </c>
      <c r="G288" s="61">
        <f t="shared" si="126"/>
        <v>0</v>
      </c>
      <c r="H288" s="61">
        <f t="shared" si="126"/>
        <v>0</v>
      </c>
      <c r="I288" s="61">
        <f t="shared" si="126"/>
        <v>0</v>
      </c>
      <c r="J288" s="61">
        <f t="shared" si="126"/>
        <v>0</v>
      </c>
      <c r="K288" s="61">
        <f t="shared" si="126"/>
        <v>0</v>
      </c>
      <c r="L288" s="61">
        <f t="shared" si="126"/>
        <v>0</v>
      </c>
      <c r="M288" s="61">
        <f t="shared" si="126"/>
        <v>0</v>
      </c>
      <c r="N288" s="61">
        <f t="shared" si="126"/>
        <v>0</v>
      </c>
      <c r="O288" s="61">
        <f t="shared" si="126"/>
        <v>0</v>
      </c>
      <c r="P288" s="61">
        <f t="shared" si="126"/>
        <v>0</v>
      </c>
      <c r="Q288" s="61">
        <f t="shared" si="126"/>
        <v>0</v>
      </c>
      <c r="R288" s="61">
        <f t="shared" si="126"/>
        <v>0</v>
      </c>
      <c r="S288" s="61">
        <f t="shared" si="126"/>
        <v>0</v>
      </c>
      <c r="T288" s="61">
        <f t="shared" si="126"/>
        <v>0</v>
      </c>
      <c r="U288" s="61">
        <f t="shared" si="126"/>
        <v>0</v>
      </c>
      <c r="V288" s="61">
        <f t="shared" si="126"/>
        <v>0</v>
      </c>
      <c r="W288" s="61">
        <f t="shared" si="126"/>
        <v>0</v>
      </c>
      <c r="X288" s="61">
        <f t="shared" si="126"/>
        <v>0</v>
      </c>
      <c r="Y288" s="61">
        <f t="shared" si="126"/>
        <v>0</v>
      </c>
      <c r="Z288" s="61">
        <f t="shared" si="126"/>
        <v>0</v>
      </c>
      <c r="AA288" s="61">
        <f t="shared" si="126"/>
        <v>0</v>
      </c>
      <c r="AB288" s="61">
        <f t="shared" si="126"/>
        <v>0</v>
      </c>
      <c r="AC288" s="61">
        <f t="shared" si="126"/>
        <v>0</v>
      </c>
      <c r="AD288" s="61">
        <f t="shared" si="126"/>
        <v>0</v>
      </c>
      <c r="AE288" s="61">
        <f t="shared" si="124"/>
        <v>0</v>
      </c>
    </row>
    <row r="289" spans="2:31" ht="9.9499999999999993" customHeight="1">
      <c r="B289" s="58" t="s">
        <v>113</v>
      </c>
      <c r="C289" s="59">
        <f t="shared" si="126"/>
        <v>0</v>
      </c>
      <c r="D289" s="59">
        <f t="shared" si="126"/>
        <v>10.910505760000001</v>
      </c>
      <c r="E289" s="59">
        <f t="shared" si="126"/>
        <v>0</v>
      </c>
      <c r="F289" s="59">
        <f t="shared" si="126"/>
        <v>0</v>
      </c>
      <c r="G289" s="59">
        <f t="shared" si="126"/>
        <v>587.31182986666681</v>
      </c>
      <c r="H289" s="59">
        <f t="shared" si="126"/>
        <v>64.040841150000006</v>
      </c>
      <c r="I289" s="59">
        <f t="shared" si="126"/>
        <v>4616.37644886</v>
      </c>
      <c r="J289" s="59">
        <f t="shared" si="126"/>
        <v>352.85502204333329</v>
      </c>
      <c r="K289" s="59">
        <f t="shared" si="126"/>
        <v>3398.2680614666665</v>
      </c>
      <c r="L289" s="59">
        <f t="shared" si="126"/>
        <v>0</v>
      </c>
      <c r="M289" s="59">
        <f t="shared" si="126"/>
        <v>1299.8361008233335</v>
      </c>
      <c r="N289" s="59">
        <f t="shared" si="126"/>
        <v>0</v>
      </c>
      <c r="O289" s="59">
        <f t="shared" si="126"/>
        <v>0</v>
      </c>
      <c r="P289" s="59">
        <f t="shared" si="126"/>
        <v>478.82475054333344</v>
      </c>
      <c r="Q289" s="59">
        <f t="shared" si="126"/>
        <v>63.701946</v>
      </c>
      <c r="R289" s="59">
        <f t="shared" si="126"/>
        <v>0</v>
      </c>
      <c r="S289" s="59">
        <f t="shared" si="126"/>
        <v>0</v>
      </c>
      <c r="T289" s="59">
        <f t="shared" si="126"/>
        <v>0</v>
      </c>
      <c r="U289" s="59">
        <f t="shared" si="126"/>
        <v>0</v>
      </c>
      <c r="V289" s="59">
        <f t="shared" si="126"/>
        <v>0.40422231666666669</v>
      </c>
      <c r="W289" s="59">
        <f t="shared" si="126"/>
        <v>13.617019606666666</v>
      </c>
      <c r="X289" s="59">
        <f t="shared" si="126"/>
        <v>957.17374298333323</v>
      </c>
      <c r="Y289" s="59">
        <f t="shared" si="126"/>
        <v>0</v>
      </c>
      <c r="Z289" s="59">
        <f t="shared" si="126"/>
        <v>0</v>
      </c>
      <c r="AA289" s="59">
        <f t="shared" si="126"/>
        <v>0</v>
      </c>
      <c r="AB289" s="59">
        <f t="shared" si="126"/>
        <v>0</v>
      </c>
      <c r="AC289" s="59">
        <f t="shared" si="126"/>
        <v>197.54092864000003</v>
      </c>
      <c r="AD289" s="59">
        <f t="shared" si="126"/>
        <v>0</v>
      </c>
      <c r="AE289" s="59">
        <f t="shared" si="124"/>
        <v>12040.861420060002</v>
      </c>
    </row>
    <row r="290" spans="2:31" ht="9.9499999999999993" customHeight="1">
      <c r="B290" s="11" t="s">
        <v>114</v>
      </c>
      <c r="C290" s="44">
        <f t="shared" si="126"/>
        <v>0</v>
      </c>
      <c r="D290" s="44">
        <f t="shared" si="126"/>
        <v>3.1709991133333335</v>
      </c>
      <c r="E290" s="44">
        <f t="shared" si="126"/>
        <v>0</v>
      </c>
      <c r="F290" s="44">
        <f t="shared" si="126"/>
        <v>0</v>
      </c>
      <c r="G290" s="44">
        <f t="shared" si="126"/>
        <v>205.64380026666666</v>
      </c>
      <c r="H290" s="44">
        <f t="shared" si="126"/>
        <v>12.167199330000003</v>
      </c>
      <c r="I290" s="44">
        <f t="shared" si="126"/>
        <v>1403.2223271</v>
      </c>
      <c r="J290" s="44">
        <f t="shared" si="126"/>
        <v>75.705934590000012</v>
      </c>
      <c r="K290" s="44">
        <f t="shared" si="126"/>
        <v>705.44110046666663</v>
      </c>
      <c r="L290" s="44">
        <f t="shared" si="126"/>
        <v>0</v>
      </c>
      <c r="M290" s="44">
        <f t="shared" si="126"/>
        <v>212.52538684666663</v>
      </c>
      <c r="N290" s="44">
        <f t="shared" si="126"/>
        <v>0</v>
      </c>
      <c r="O290" s="44">
        <f t="shared" si="126"/>
        <v>0</v>
      </c>
      <c r="P290" s="44">
        <f t="shared" si="126"/>
        <v>57.982316443333332</v>
      </c>
      <c r="Q290" s="44">
        <f t="shared" si="126"/>
        <v>7.6670000000000002E-3</v>
      </c>
      <c r="R290" s="44">
        <f t="shared" si="126"/>
        <v>0</v>
      </c>
      <c r="S290" s="44">
        <f t="shared" si="126"/>
        <v>0</v>
      </c>
      <c r="T290" s="44">
        <f t="shared" si="126"/>
        <v>0</v>
      </c>
      <c r="U290" s="44">
        <f t="shared" si="126"/>
        <v>0</v>
      </c>
      <c r="V290" s="44">
        <f t="shared" si="126"/>
        <v>0</v>
      </c>
      <c r="W290" s="44">
        <f t="shared" si="126"/>
        <v>0</v>
      </c>
      <c r="X290" s="44">
        <f t="shared" si="126"/>
        <v>330.82409620333334</v>
      </c>
      <c r="Y290" s="44">
        <f t="shared" si="126"/>
        <v>0</v>
      </c>
      <c r="Z290" s="44">
        <f t="shared" si="126"/>
        <v>0</v>
      </c>
      <c r="AA290" s="44">
        <f t="shared" si="126"/>
        <v>0</v>
      </c>
      <c r="AB290" s="44">
        <f t="shared" si="126"/>
        <v>0</v>
      </c>
      <c r="AC290" s="44">
        <f t="shared" si="126"/>
        <v>39.094129470000006</v>
      </c>
      <c r="AD290" s="44">
        <f t="shared" si="126"/>
        <v>0</v>
      </c>
      <c r="AE290" s="44">
        <f t="shared" si="124"/>
        <v>3045.7849568299998</v>
      </c>
    </row>
    <row r="291" spans="2:31" ht="9.9499999999999993" customHeight="1">
      <c r="B291" s="11" t="s">
        <v>115</v>
      </c>
      <c r="C291" s="44">
        <f t="shared" si="126"/>
        <v>0</v>
      </c>
      <c r="D291" s="44">
        <f t="shared" si="126"/>
        <v>4.4441160866666669</v>
      </c>
      <c r="E291" s="44">
        <f t="shared" si="126"/>
        <v>3.4086624000000003</v>
      </c>
      <c r="F291" s="44">
        <f t="shared" si="126"/>
        <v>0</v>
      </c>
      <c r="G291" s="44">
        <f t="shared" si="126"/>
        <v>223.4308838666667</v>
      </c>
      <c r="H291" s="44">
        <f t="shared" si="126"/>
        <v>7.824706889999999</v>
      </c>
      <c r="I291" s="44">
        <f t="shared" si="126"/>
        <v>2587.5763966799996</v>
      </c>
      <c r="J291" s="44">
        <f t="shared" si="126"/>
        <v>189.11214464999998</v>
      </c>
      <c r="K291" s="44">
        <f t="shared" si="126"/>
        <v>4669.9251082000001</v>
      </c>
      <c r="L291" s="44">
        <f t="shared" si="126"/>
        <v>0.75799184999999991</v>
      </c>
      <c r="M291" s="44">
        <f t="shared" si="126"/>
        <v>679.05110393999996</v>
      </c>
      <c r="N291" s="44">
        <f t="shared" si="126"/>
        <v>0.63295965333333348</v>
      </c>
      <c r="O291" s="44">
        <f t="shared" si="126"/>
        <v>161.22868197333329</v>
      </c>
      <c r="P291" s="44">
        <f t="shared" si="126"/>
        <v>138.50729463999997</v>
      </c>
      <c r="Q291" s="44">
        <f t="shared" si="126"/>
        <v>0</v>
      </c>
      <c r="R291" s="44">
        <f t="shared" si="126"/>
        <v>0</v>
      </c>
      <c r="S291" s="44">
        <f t="shared" si="126"/>
        <v>0</v>
      </c>
      <c r="T291" s="44">
        <f t="shared" si="126"/>
        <v>0</v>
      </c>
      <c r="U291" s="44">
        <f t="shared" si="126"/>
        <v>0</v>
      </c>
      <c r="V291" s="44">
        <f t="shared" si="126"/>
        <v>0</v>
      </c>
      <c r="W291" s="44">
        <f t="shared" si="126"/>
        <v>0</v>
      </c>
      <c r="X291" s="44">
        <f t="shared" si="126"/>
        <v>262.91520269666665</v>
      </c>
      <c r="Y291" s="44">
        <f t="shared" si="126"/>
        <v>0</v>
      </c>
      <c r="Z291" s="44">
        <f t="shared" si="126"/>
        <v>0</v>
      </c>
      <c r="AA291" s="44">
        <f t="shared" si="126"/>
        <v>0</v>
      </c>
      <c r="AB291" s="44">
        <f t="shared" si="126"/>
        <v>0</v>
      </c>
      <c r="AC291" s="44">
        <f t="shared" si="126"/>
        <v>34.017971789999997</v>
      </c>
      <c r="AD291" s="44">
        <f t="shared" si="126"/>
        <v>0</v>
      </c>
      <c r="AE291" s="44">
        <f>SUM(C291:AD291)</f>
        <v>8962.8332253166645</v>
      </c>
    </row>
    <row r="292" spans="2:31" ht="9.9499999999999993" customHeight="1">
      <c r="B292" s="11" t="s">
        <v>116</v>
      </c>
      <c r="C292" s="44">
        <f t="shared" si="126"/>
        <v>0</v>
      </c>
      <c r="D292" s="44">
        <f t="shared" si="126"/>
        <v>5.6054773133333349</v>
      </c>
      <c r="E292" s="44">
        <f t="shared" si="126"/>
        <v>0</v>
      </c>
      <c r="F292" s="44">
        <f t="shared" si="126"/>
        <v>0</v>
      </c>
      <c r="G292" s="44">
        <f t="shared" si="126"/>
        <v>171.75402244</v>
      </c>
      <c r="H292" s="44">
        <f t="shared" si="126"/>
        <v>12.38909529</v>
      </c>
      <c r="I292" s="44">
        <f t="shared" si="126"/>
        <v>284.50036592999999</v>
      </c>
      <c r="J292" s="44">
        <f t="shared" si="126"/>
        <v>29.76708687333333</v>
      </c>
      <c r="K292" s="44">
        <f t="shared" si="126"/>
        <v>19.484869066666665</v>
      </c>
      <c r="L292" s="44">
        <f t="shared" si="126"/>
        <v>0</v>
      </c>
      <c r="M292" s="44">
        <f t="shared" si="126"/>
        <v>28.924225660000001</v>
      </c>
      <c r="N292" s="44">
        <f t="shared" si="126"/>
        <v>0</v>
      </c>
      <c r="O292" s="44">
        <f t="shared" si="126"/>
        <v>0</v>
      </c>
      <c r="P292" s="44">
        <f t="shared" si="126"/>
        <v>3.5115483333333336E-2</v>
      </c>
      <c r="Q292" s="44">
        <f t="shared" si="126"/>
        <v>0</v>
      </c>
      <c r="R292" s="44">
        <f t="shared" si="126"/>
        <v>0</v>
      </c>
      <c r="S292" s="44">
        <f t="shared" si="126"/>
        <v>0</v>
      </c>
      <c r="T292" s="44">
        <f t="shared" si="126"/>
        <v>0</v>
      </c>
      <c r="U292" s="44">
        <f t="shared" si="126"/>
        <v>0</v>
      </c>
      <c r="V292" s="44">
        <f t="shared" si="126"/>
        <v>0</v>
      </c>
      <c r="W292" s="44">
        <f t="shared" si="126"/>
        <v>0</v>
      </c>
      <c r="X292" s="44">
        <f t="shared" si="126"/>
        <v>9.6277130033333336</v>
      </c>
      <c r="Y292" s="44">
        <f t="shared" si="126"/>
        <v>0</v>
      </c>
      <c r="Z292" s="44">
        <f t="shared" si="126"/>
        <v>0</v>
      </c>
      <c r="AA292" s="44">
        <f t="shared" si="126"/>
        <v>0</v>
      </c>
      <c r="AB292" s="44">
        <f t="shared" si="126"/>
        <v>0</v>
      </c>
      <c r="AC292" s="44">
        <f t="shared" si="126"/>
        <v>13.74437977</v>
      </c>
      <c r="AD292" s="44">
        <f t="shared" si="126"/>
        <v>0</v>
      </c>
      <c r="AE292" s="44">
        <f t="shared" ref="AE292:AE329" si="127">SUM(C292:AD292)</f>
        <v>575.83235083000011</v>
      </c>
    </row>
    <row r="293" spans="2:31" ht="9.9499999999999993" customHeight="1">
      <c r="B293" s="11" t="s">
        <v>117</v>
      </c>
      <c r="C293" s="44">
        <f t="shared" si="126"/>
        <v>0</v>
      </c>
      <c r="D293" s="44">
        <f t="shared" si="126"/>
        <v>7.6681851399999994</v>
      </c>
      <c r="E293" s="44">
        <f t="shared" si="126"/>
        <v>0</v>
      </c>
      <c r="F293" s="44">
        <f t="shared" si="126"/>
        <v>0</v>
      </c>
      <c r="G293" s="44">
        <f t="shared" si="126"/>
        <v>104.52077826666668</v>
      </c>
      <c r="H293" s="44">
        <f t="shared" si="126"/>
        <v>128.10553899000001</v>
      </c>
      <c r="I293" s="44">
        <f t="shared" si="126"/>
        <v>219.20560892999995</v>
      </c>
      <c r="J293" s="44">
        <f t="shared" si="126"/>
        <v>6.1480957633333331</v>
      </c>
      <c r="K293" s="44">
        <f t="shared" si="126"/>
        <v>193.85621126666663</v>
      </c>
      <c r="L293" s="44">
        <f t="shared" si="126"/>
        <v>0</v>
      </c>
      <c r="M293" s="44">
        <f t="shared" si="126"/>
        <v>29.92439464666667</v>
      </c>
      <c r="N293" s="44">
        <f t="shared" si="126"/>
        <v>0</v>
      </c>
      <c r="O293" s="44">
        <f t="shared" si="126"/>
        <v>0</v>
      </c>
      <c r="P293" s="44">
        <f t="shared" si="126"/>
        <v>4.2877853333333334E-2</v>
      </c>
      <c r="Q293" s="44">
        <f t="shared" si="126"/>
        <v>0</v>
      </c>
      <c r="R293" s="44">
        <f t="shared" si="126"/>
        <v>0</v>
      </c>
      <c r="S293" s="44">
        <f t="shared" si="126"/>
        <v>0</v>
      </c>
      <c r="T293" s="44">
        <f t="shared" si="126"/>
        <v>0</v>
      </c>
      <c r="U293" s="44">
        <f t="shared" si="126"/>
        <v>0</v>
      </c>
      <c r="V293" s="44">
        <f t="shared" si="126"/>
        <v>0</v>
      </c>
      <c r="W293" s="44">
        <f t="shared" si="126"/>
        <v>0</v>
      </c>
      <c r="X293" s="44">
        <f t="shared" si="126"/>
        <v>11.85731569</v>
      </c>
      <c r="Y293" s="44">
        <f t="shared" si="126"/>
        <v>0</v>
      </c>
      <c r="Z293" s="44">
        <f t="shared" si="126"/>
        <v>0</v>
      </c>
      <c r="AA293" s="44">
        <f t="shared" si="126"/>
        <v>0</v>
      </c>
      <c r="AB293" s="44">
        <f t="shared" si="126"/>
        <v>0</v>
      </c>
      <c r="AC293" s="44">
        <f t="shared" si="126"/>
        <v>126.66538742000002</v>
      </c>
      <c r="AD293" s="44">
        <f t="shared" si="126"/>
        <v>0</v>
      </c>
      <c r="AE293" s="44">
        <f t="shared" si="127"/>
        <v>827.99439396666662</v>
      </c>
    </row>
    <row r="294" spans="2:31" ht="9.9499999999999993" customHeight="1">
      <c r="B294" s="11" t="s">
        <v>118</v>
      </c>
      <c r="C294" s="44">
        <f t="shared" si="126"/>
        <v>0</v>
      </c>
      <c r="D294" s="44">
        <f t="shared" si="126"/>
        <v>4.6403906266666661</v>
      </c>
      <c r="E294" s="44">
        <f t="shared" si="126"/>
        <v>0</v>
      </c>
      <c r="F294" s="44">
        <f t="shared" si="126"/>
        <v>0</v>
      </c>
      <c r="G294" s="44">
        <f t="shared" si="126"/>
        <v>81.839334720000011</v>
      </c>
      <c r="H294" s="44">
        <f t="shared" si="126"/>
        <v>11.65212477</v>
      </c>
      <c r="I294" s="44">
        <f t="shared" si="126"/>
        <v>93.021968160000014</v>
      </c>
      <c r="J294" s="44">
        <f t="shared" si="126"/>
        <v>4.0124756100000001</v>
      </c>
      <c r="K294" s="44">
        <f t="shared" si="126"/>
        <v>10.274816199999998</v>
      </c>
      <c r="L294" s="44">
        <f t="shared" si="126"/>
        <v>0.10989054999999999</v>
      </c>
      <c r="M294" s="44">
        <f t="shared" si="126"/>
        <v>92.010285363333352</v>
      </c>
      <c r="N294" s="44">
        <f t="shared" si="126"/>
        <v>0</v>
      </c>
      <c r="O294" s="44">
        <f t="shared" si="126"/>
        <v>0</v>
      </c>
      <c r="P294" s="44">
        <f t="shared" si="126"/>
        <v>0</v>
      </c>
      <c r="Q294" s="44">
        <f t="shared" si="126"/>
        <v>8.7494000000000002E-2</v>
      </c>
      <c r="R294" s="44">
        <f t="shared" si="126"/>
        <v>0</v>
      </c>
      <c r="S294" s="44">
        <f t="shared" si="126"/>
        <v>0</v>
      </c>
      <c r="T294" s="44">
        <f t="shared" si="126"/>
        <v>0</v>
      </c>
      <c r="U294" s="44">
        <f t="shared" si="126"/>
        <v>0</v>
      </c>
      <c r="V294" s="44">
        <f t="shared" si="126"/>
        <v>0</v>
      </c>
      <c r="W294" s="44">
        <f t="shared" si="126"/>
        <v>0</v>
      </c>
      <c r="X294" s="44">
        <f t="shared" si="126"/>
        <v>17.962282139999996</v>
      </c>
      <c r="Y294" s="44">
        <f t="shared" si="126"/>
        <v>0</v>
      </c>
      <c r="Z294" s="44">
        <f t="shared" si="126"/>
        <v>0</v>
      </c>
      <c r="AA294" s="44">
        <f t="shared" si="126"/>
        <v>0</v>
      </c>
      <c r="AB294" s="44">
        <f t="shared" si="126"/>
        <v>0</v>
      </c>
      <c r="AC294" s="44">
        <f t="shared" si="126"/>
        <v>7.8434794900000009</v>
      </c>
      <c r="AD294" s="44">
        <f t="shared" si="126"/>
        <v>0</v>
      </c>
      <c r="AE294" s="44">
        <f t="shared" si="127"/>
        <v>323.45454163000005</v>
      </c>
    </row>
    <row r="295" spans="2:31" ht="9.9499999999999993" customHeight="1">
      <c r="B295" s="11" t="s">
        <v>119</v>
      </c>
      <c r="C295" s="44">
        <f t="shared" si="126"/>
        <v>0</v>
      </c>
      <c r="D295" s="44">
        <f t="shared" si="126"/>
        <v>10.589558980000001</v>
      </c>
      <c r="E295" s="44">
        <f t="shared" si="126"/>
        <v>0</v>
      </c>
      <c r="F295" s="44">
        <f t="shared" ref="F295:AD295" si="128">F245*44/12</f>
        <v>0</v>
      </c>
      <c r="G295" s="44">
        <f t="shared" si="128"/>
        <v>240.04096878666667</v>
      </c>
      <c r="H295" s="44">
        <f t="shared" si="128"/>
        <v>21.902165999999998</v>
      </c>
      <c r="I295" s="44">
        <f t="shared" si="128"/>
        <v>1907.2056088800002</v>
      </c>
      <c r="J295" s="44">
        <f t="shared" si="128"/>
        <v>39.412194249999992</v>
      </c>
      <c r="K295" s="44">
        <f t="shared" si="128"/>
        <v>17730.019719866665</v>
      </c>
      <c r="L295" s="44">
        <f t="shared" si="128"/>
        <v>0</v>
      </c>
      <c r="M295" s="44">
        <f t="shared" si="128"/>
        <v>347.71105321333329</v>
      </c>
      <c r="N295" s="44">
        <f t="shared" si="128"/>
        <v>0.32125852000000005</v>
      </c>
      <c r="O295" s="44">
        <f t="shared" si="128"/>
        <v>1139.27630432</v>
      </c>
      <c r="P295" s="44">
        <f t="shared" si="128"/>
        <v>9965.8144603966666</v>
      </c>
      <c r="Q295" s="44">
        <f t="shared" si="128"/>
        <v>13074.098531999998</v>
      </c>
      <c r="R295" s="44">
        <f t="shared" si="128"/>
        <v>0</v>
      </c>
      <c r="S295" s="44">
        <f t="shared" si="128"/>
        <v>0</v>
      </c>
      <c r="T295" s="44">
        <f t="shared" si="128"/>
        <v>0</v>
      </c>
      <c r="U295" s="44">
        <f t="shared" si="128"/>
        <v>0</v>
      </c>
      <c r="V295" s="44">
        <f t="shared" si="128"/>
        <v>7.3766954433333325</v>
      </c>
      <c r="W295" s="44">
        <f t="shared" si="128"/>
        <v>18.160643856666663</v>
      </c>
      <c r="X295" s="44">
        <f t="shared" si="128"/>
        <v>328.58956929333328</v>
      </c>
      <c r="Y295" s="44">
        <f t="shared" si="128"/>
        <v>20623.822375823333</v>
      </c>
      <c r="Z295" s="44">
        <f t="shared" si="128"/>
        <v>0</v>
      </c>
      <c r="AA295" s="44">
        <f t="shared" si="128"/>
        <v>0</v>
      </c>
      <c r="AB295" s="44">
        <f t="shared" si="128"/>
        <v>0</v>
      </c>
      <c r="AC295" s="44">
        <f t="shared" si="128"/>
        <v>206.69557150000003</v>
      </c>
      <c r="AD295" s="44">
        <f t="shared" si="128"/>
        <v>0</v>
      </c>
      <c r="AE295" s="44">
        <f t="shared" si="127"/>
        <v>65661.03668112999</v>
      </c>
    </row>
    <row r="296" spans="2:31" ht="9.9499999999999993" customHeight="1">
      <c r="B296" s="11" t="s">
        <v>120</v>
      </c>
      <c r="C296" s="44">
        <f t="shared" ref="C296:AD305" si="129">C246*44/12</f>
        <v>0</v>
      </c>
      <c r="D296" s="44">
        <f t="shared" si="129"/>
        <v>7.7305212600000006</v>
      </c>
      <c r="E296" s="44">
        <f t="shared" si="129"/>
        <v>0</v>
      </c>
      <c r="F296" s="44">
        <f t="shared" si="129"/>
        <v>0</v>
      </c>
      <c r="G296" s="44">
        <f t="shared" si="129"/>
        <v>99.708237199999999</v>
      </c>
      <c r="H296" s="44">
        <f t="shared" si="129"/>
        <v>5.0906727299999996</v>
      </c>
      <c r="I296" s="44">
        <f t="shared" si="129"/>
        <v>213.26555547000001</v>
      </c>
      <c r="J296" s="44">
        <f t="shared" si="129"/>
        <v>5.3122002266666675</v>
      </c>
      <c r="K296" s="44">
        <f t="shared" si="129"/>
        <v>1.4357808666666667</v>
      </c>
      <c r="L296" s="44">
        <f t="shared" si="129"/>
        <v>0</v>
      </c>
      <c r="M296" s="44">
        <f t="shared" si="129"/>
        <v>219.6312968666667</v>
      </c>
      <c r="N296" s="44">
        <f t="shared" si="129"/>
        <v>0</v>
      </c>
      <c r="O296" s="44">
        <f t="shared" si="129"/>
        <v>0</v>
      </c>
      <c r="P296" s="44">
        <f t="shared" si="129"/>
        <v>5.6924046666666665E-2</v>
      </c>
      <c r="Q296" s="44">
        <f t="shared" si="129"/>
        <v>0</v>
      </c>
      <c r="R296" s="44">
        <f t="shared" si="129"/>
        <v>0</v>
      </c>
      <c r="S296" s="44">
        <f t="shared" si="129"/>
        <v>0</v>
      </c>
      <c r="T296" s="44">
        <f t="shared" si="129"/>
        <v>0</v>
      </c>
      <c r="U296" s="44">
        <f t="shared" si="129"/>
        <v>0</v>
      </c>
      <c r="V296" s="44">
        <f t="shared" si="129"/>
        <v>0</v>
      </c>
      <c r="W296" s="44">
        <f t="shared" si="129"/>
        <v>0.93105528999999976</v>
      </c>
      <c r="X296" s="44">
        <f t="shared" si="129"/>
        <v>271.1849005433333</v>
      </c>
      <c r="Y296" s="44">
        <f t="shared" si="129"/>
        <v>0</v>
      </c>
      <c r="Z296" s="44">
        <f t="shared" si="129"/>
        <v>0</v>
      </c>
      <c r="AA296" s="44">
        <f t="shared" si="129"/>
        <v>0</v>
      </c>
      <c r="AB296" s="44">
        <f t="shared" si="129"/>
        <v>0</v>
      </c>
      <c r="AC296" s="44">
        <f t="shared" si="129"/>
        <v>26.957997769999995</v>
      </c>
      <c r="AD296" s="44">
        <f t="shared" si="129"/>
        <v>0</v>
      </c>
      <c r="AE296" s="44">
        <f t="shared" si="127"/>
        <v>851.30514227000003</v>
      </c>
    </row>
    <row r="297" spans="2:31" ht="9.9499999999999993" customHeight="1">
      <c r="B297" s="11" t="s">
        <v>121</v>
      </c>
      <c r="C297" s="44">
        <f t="shared" si="129"/>
        <v>0</v>
      </c>
      <c r="D297" s="44">
        <f t="shared" si="129"/>
        <v>7.8490160466666659</v>
      </c>
      <c r="E297" s="44">
        <f t="shared" si="129"/>
        <v>12958.733930999997</v>
      </c>
      <c r="F297" s="44">
        <f t="shared" si="129"/>
        <v>0</v>
      </c>
      <c r="G297" s="44">
        <f t="shared" si="129"/>
        <v>818.58454201333336</v>
      </c>
      <c r="H297" s="44">
        <f t="shared" si="129"/>
        <v>37.705354830000005</v>
      </c>
      <c r="I297" s="44">
        <f t="shared" si="129"/>
        <v>3487.9667298299996</v>
      </c>
      <c r="J297" s="44">
        <f t="shared" si="129"/>
        <v>61.989340269999985</v>
      </c>
      <c r="K297" s="44">
        <f t="shared" si="129"/>
        <v>17517.498357333334</v>
      </c>
      <c r="L297" s="44">
        <f t="shared" si="129"/>
        <v>4045.9817474999995</v>
      </c>
      <c r="M297" s="44">
        <f t="shared" si="129"/>
        <v>4274.1262064233333</v>
      </c>
      <c r="N297" s="44">
        <f t="shared" si="129"/>
        <v>10492.593460213335</v>
      </c>
      <c r="O297" s="44">
        <f t="shared" si="129"/>
        <v>3830.9076631466655</v>
      </c>
      <c r="P297" s="44">
        <f t="shared" si="129"/>
        <v>22125.146418870001</v>
      </c>
      <c r="Q297" s="44">
        <f t="shared" si="129"/>
        <v>-6037.5762369999984</v>
      </c>
      <c r="R297" s="44">
        <f t="shared" si="129"/>
        <v>-15.442108000000003</v>
      </c>
      <c r="S297" s="44">
        <f t="shared" si="129"/>
        <v>18.441423000000004</v>
      </c>
      <c r="T297" s="44">
        <f t="shared" si="129"/>
        <v>227.26574493333337</v>
      </c>
      <c r="U297" s="44">
        <f t="shared" si="129"/>
        <v>147.1709448</v>
      </c>
      <c r="V297" s="44">
        <f t="shared" si="129"/>
        <v>607.11276600333315</v>
      </c>
      <c r="W297" s="44">
        <f t="shared" si="129"/>
        <v>235.36966078999998</v>
      </c>
      <c r="X297" s="44">
        <f t="shared" si="129"/>
        <v>730.74403783333321</v>
      </c>
      <c r="Y297" s="44">
        <f t="shared" si="129"/>
        <v>0</v>
      </c>
      <c r="Z297" s="44">
        <f t="shared" si="129"/>
        <v>0</v>
      </c>
      <c r="AA297" s="44">
        <f t="shared" si="129"/>
        <v>0</v>
      </c>
      <c r="AB297" s="44">
        <f t="shared" si="129"/>
        <v>0</v>
      </c>
      <c r="AC297" s="44">
        <f t="shared" si="129"/>
        <v>35.215622199999999</v>
      </c>
      <c r="AD297" s="44">
        <f t="shared" si="129"/>
        <v>0</v>
      </c>
      <c r="AE297" s="44">
        <f t="shared" si="127"/>
        <v>75607.384622036669</v>
      </c>
    </row>
    <row r="298" spans="2:31" ht="9.9499999999999993" customHeight="1">
      <c r="B298" s="11" t="s">
        <v>122</v>
      </c>
      <c r="C298" s="44">
        <f t="shared" si="129"/>
        <v>0</v>
      </c>
      <c r="D298" s="44">
        <f t="shared" si="129"/>
        <v>1.6151232533333335</v>
      </c>
      <c r="E298" s="44">
        <f t="shared" si="129"/>
        <v>707.82196484999986</v>
      </c>
      <c r="F298" s="44">
        <f t="shared" si="129"/>
        <v>0</v>
      </c>
      <c r="G298" s="44">
        <f t="shared" si="129"/>
        <v>54.843649813333343</v>
      </c>
      <c r="H298" s="44">
        <f t="shared" si="129"/>
        <v>5.6255799600000005</v>
      </c>
      <c r="I298" s="44">
        <f t="shared" si="129"/>
        <v>292.46771861999997</v>
      </c>
      <c r="J298" s="44">
        <f t="shared" si="129"/>
        <v>32.571010376666663</v>
      </c>
      <c r="K298" s="44">
        <f t="shared" si="129"/>
        <v>6542.5213831999999</v>
      </c>
      <c r="L298" s="44">
        <f t="shared" si="129"/>
        <v>1.6742148499999996</v>
      </c>
      <c r="M298" s="44">
        <f t="shared" si="129"/>
        <v>692.96828502000005</v>
      </c>
      <c r="N298" s="44">
        <f t="shared" si="129"/>
        <v>15959.4325352</v>
      </c>
      <c r="O298" s="44">
        <f t="shared" si="129"/>
        <v>516.60836098666675</v>
      </c>
      <c r="P298" s="44">
        <f t="shared" si="129"/>
        <v>1048.81262255</v>
      </c>
      <c r="Q298" s="44">
        <f t="shared" si="129"/>
        <v>0</v>
      </c>
      <c r="R298" s="44">
        <f t="shared" si="129"/>
        <v>1417.1840540000001</v>
      </c>
      <c r="S298" s="44">
        <f t="shared" si="129"/>
        <v>3302.7271896666675</v>
      </c>
      <c r="T298" s="44">
        <f t="shared" si="129"/>
        <v>536.62373159999993</v>
      </c>
      <c r="U298" s="44">
        <f t="shared" si="129"/>
        <v>0</v>
      </c>
      <c r="V298" s="44">
        <f t="shared" si="129"/>
        <v>1.1533258733333334</v>
      </c>
      <c r="W298" s="44">
        <f t="shared" si="129"/>
        <v>18.551219793333328</v>
      </c>
      <c r="X298" s="44">
        <f t="shared" si="129"/>
        <v>0.51747164333333329</v>
      </c>
      <c r="Y298" s="44">
        <f t="shared" si="129"/>
        <v>0</v>
      </c>
      <c r="Z298" s="44">
        <f t="shared" si="129"/>
        <v>0</v>
      </c>
      <c r="AA298" s="44">
        <f t="shared" si="129"/>
        <v>0</v>
      </c>
      <c r="AB298" s="44">
        <f t="shared" si="129"/>
        <v>0</v>
      </c>
      <c r="AC298" s="44">
        <f t="shared" si="129"/>
        <v>9.4840964900000007</v>
      </c>
      <c r="AD298" s="44">
        <f t="shared" si="129"/>
        <v>0</v>
      </c>
      <c r="AE298" s="44">
        <f t="shared" si="127"/>
        <v>31143.203537746664</v>
      </c>
    </row>
    <row r="299" spans="2:31" ht="9.9499999999999993" customHeight="1">
      <c r="B299" s="11" t="s">
        <v>123</v>
      </c>
      <c r="C299" s="44">
        <f t="shared" si="129"/>
        <v>0</v>
      </c>
      <c r="D299" s="44">
        <f t="shared" si="129"/>
        <v>8.1146465400000025</v>
      </c>
      <c r="E299" s="44">
        <f t="shared" si="129"/>
        <v>0</v>
      </c>
      <c r="F299" s="44">
        <f t="shared" si="129"/>
        <v>0</v>
      </c>
      <c r="G299" s="44">
        <f t="shared" si="129"/>
        <v>202.59888792000004</v>
      </c>
      <c r="H299" s="44">
        <f t="shared" si="129"/>
        <v>16.567465200000001</v>
      </c>
      <c r="I299" s="44">
        <f t="shared" si="129"/>
        <v>1579.79721834</v>
      </c>
      <c r="J299" s="44">
        <f t="shared" si="129"/>
        <v>102.88242393000002</v>
      </c>
      <c r="K299" s="44">
        <f t="shared" si="129"/>
        <v>1003.5526387333333</v>
      </c>
      <c r="L299" s="44">
        <f t="shared" si="129"/>
        <v>2.7972906500000003</v>
      </c>
      <c r="M299" s="44">
        <f t="shared" si="129"/>
        <v>266.83441249666663</v>
      </c>
      <c r="N299" s="44">
        <f t="shared" si="129"/>
        <v>2.8237733333333335E-3</v>
      </c>
      <c r="O299" s="44">
        <f t="shared" si="129"/>
        <v>136.05931723999998</v>
      </c>
      <c r="P299" s="44">
        <f t="shared" si="129"/>
        <v>178.64318318000002</v>
      </c>
      <c r="Q299" s="44">
        <f t="shared" si="129"/>
        <v>5.0769070000000003</v>
      </c>
      <c r="R299" s="44">
        <f t="shared" si="129"/>
        <v>0.1597273333333333</v>
      </c>
      <c r="S299" s="44">
        <f t="shared" si="129"/>
        <v>0</v>
      </c>
      <c r="T299" s="44">
        <f t="shared" si="129"/>
        <v>0</v>
      </c>
      <c r="U299" s="44">
        <f t="shared" si="129"/>
        <v>30.901280666666665</v>
      </c>
      <c r="V299" s="44">
        <f t="shared" si="129"/>
        <v>0</v>
      </c>
      <c r="W299" s="44">
        <f t="shared" si="129"/>
        <v>0</v>
      </c>
      <c r="X299" s="44">
        <f t="shared" si="129"/>
        <v>89.383431463333338</v>
      </c>
      <c r="Y299" s="44">
        <f t="shared" si="129"/>
        <v>0</v>
      </c>
      <c r="Z299" s="44">
        <f t="shared" si="129"/>
        <v>0</v>
      </c>
      <c r="AA299" s="44">
        <f t="shared" si="129"/>
        <v>0</v>
      </c>
      <c r="AB299" s="44">
        <f t="shared" si="129"/>
        <v>0</v>
      </c>
      <c r="AC299" s="44">
        <f t="shared" si="129"/>
        <v>65.28502794000002</v>
      </c>
      <c r="AD299" s="44">
        <f t="shared" si="129"/>
        <v>0</v>
      </c>
      <c r="AE299" s="44">
        <f t="shared" si="127"/>
        <v>3688.6566824066658</v>
      </c>
    </row>
    <row r="300" spans="2:31" ht="9.9499999999999993" customHeight="1">
      <c r="B300" s="11" t="s">
        <v>124</v>
      </c>
      <c r="C300" s="44">
        <f t="shared" si="129"/>
        <v>0</v>
      </c>
      <c r="D300" s="44">
        <f t="shared" si="129"/>
        <v>3.8157006066666668</v>
      </c>
      <c r="E300" s="44">
        <f t="shared" si="129"/>
        <v>1.8961800000000001E-2</v>
      </c>
      <c r="F300" s="44">
        <f t="shared" si="129"/>
        <v>1.6173300000000002E-2</v>
      </c>
      <c r="G300" s="44">
        <f t="shared" si="129"/>
        <v>83.304404040000009</v>
      </c>
      <c r="H300" s="44">
        <f t="shared" si="129"/>
        <v>6.4602766799999998</v>
      </c>
      <c r="I300" s="44">
        <f t="shared" si="129"/>
        <v>612.79985150999994</v>
      </c>
      <c r="J300" s="44">
        <f t="shared" si="129"/>
        <v>10.398682103333334</v>
      </c>
      <c r="K300" s="44">
        <f t="shared" si="129"/>
        <v>753.07291326666655</v>
      </c>
      <c r="L300" s="44">
        <f t="shared" si="129"/>
        <v>7.4497923500000001</v>
      </c>
      <c r="M300" s="44">
        <f t="shared" si="129"/>
        <v>65.307376896666668</v>
      </c>
      <c r="N300" s="44">
        <f t="shared" si="129"/>
        <v>0</v>
      </c>
      <c r="O300" s="44">
        <f t="shared" si="129"/>
        <v>47.23521469333334</v>
      </c>
      <c r="P300" s="44">
        <f t="shared" si="129"/>
        <v>145.42208776333337</v>
      </c>
      <c r="Q300" s="44">
        <f t="shared" si="129"/>
        <v>0</v>
      </c>
      <c r="R300" s="44">
        <f t="shared" si="129"/>
        <v>0</v>
      </c>
      <c r="S300" s="44">
        <f t="shared" si="129"/>
        <v>0</v>
      </c>
      <c r="T300" s="44">
        <f t="shared" si="129"/>
        <v>0</v>
      </c>
      <c r="U300" s="44">
        <f t="shared" si="129"/>
        <v>0</v>
      </c>
      <c r="V300" s="44">
        <f t="shared" si="129"/>
        <v>0</v>
      </c>
      <c r="W300" s="44">
        <f t="shared" si="129"/>
        <v>0</v>
      </c>
      <c r="X300" s="44">
        <f t="shared" si="129"/>
        <v>88.488721493333344</v>
      </c>
      <c r="Y300" s="44">
        <f t="shared" si="129"/>
        <v>0</v>
      </c>
      <c r="Z300" s="44">
        <f t="shared" si="129"/>
        <v>0</v>
      </c>
      <c r="AA300" s="44">
        <f t="shared" si="129"/>
        <v>0</v>
      </c>
      <c r="AB300" s="44">
        <f t="shared" si="129"/>
        <v>0</v>
      </c>
      <c r="AC300" s="44">
        <f t="shared" si="129"/>
        <v>36.039477980000001</v>
      </c>
      <c r="AD300" s="44">
        <f t="shared" si="129"/>
        <v>0</v>
      </c>
      <c r="AE300" s="44">
        <f t="shared" si="127"/>
        <v>1859.8296344833332</v>
      </c>
    </row>
    <row r="301" spans="2:31" ht="9.9499999999999993" customHeight="1">
      <c r="B301" s="11" t="s">
        <v>125</v>
      </c>
      <c r="C301" s="44">
        <f t="shared" si="129"/>
        <v>0</v>
      </c>
      <c r="D301" s="44">
        <f t="shared" si="129"/>
        <v>1.18185914</v>
      </c>
      <c r="E301" s="44">
        <f t="shared" si="129"/>
        <v>0</v>
      </c>
      <c r="F301" s="44">
        <f t="shared" si="129"/>
        <v>0</v>
      </c>
      <c r="G301" s="44">
        <f t="shared" si="129"/>
        <v>20.073182653333333</v>
      </c>
      <c r="H301" s="44">
        <f t="shared" si="129"/>
        <v>5.9446272600000007</v>
      </c>
      <c r="I301" s="44">
        <f t="shared" si="129"/>
        <v>132.33080421</v>
      </c>
      <c r="J301" s="44">
        <f t="shared" si="129"/>
        <v>22.901708353333333</v>
      </c>
      <c r="K301" s="44">
        <f t="shared" si="129"/>
        <v>26.588490133333327</v>
      </c>
      <c r="L301" s="44">
        <f t="shared" si="129"/>
        <v>0</v>
      </c>
      <c r="M301" s="44">
        <f t="shared" si="129"/>
        <v>2.7552250366666668</v>
      </c>
      <c r="N301" s="44">
        <f t="shared" si="129"/>
        <v>0</v>
      </c>
      <c r="O301" s="44">
        <f t="shared" si="129"/>
        <v>0</v>
      </c>
      <c r="P301" s="44">
        <f t="shared" si="129"/>
        <v>0</v>
      </c>
      <c r="Q301" s="44">
        <f t="shared" si="129"/>
        <v>0</v>
      </c>
      <c r="R301" s="44">
        <f t="shared" si="129"/>
        <v>0</v>
      </c>
      <c r="S301" s="44">
        <f t="shared" si="129"/>
        <v>0</v>
      </c>
      <c r="T301" s="44">
        <f t="shared" si="129"/>
        <v>0</v>
      </c>
      <c r="U301" s="44">
        <f t="shared" si="129"/>
        <v>0</v>
      </c>
      <c r="V301" s="44">
        <f t="shared" si="129"/>
        <v>0</v>
      </c>
      <c r="W301" s="44">
        <f t="shared" si="129"/>
        <v>0</v>
      </c>
      <c r="X301" s="44">
        <f t="shared" si="129"/>
        <v>1.6292756333333331</v>
      </c>
      <c r="Y301" s="44">
        <f t="shared" si="129"/>
        <v>0</v>
      </c>
      <c r="Z301" s="44">
        <f t="shared" si="129"/>
        <v>0</v>
      </c>
      <c r="AA301" s="44">
        <f t="shared" si="129"/>
        <v>0</v>
      </c>
      <c r="AB301" s="44">
        <f t="shared" si="129"/>
        <v>0</v>
      </c>
      <c r="AC301" s="44">
        <f t="shared" si="129"/>
        <v>0</v>
      </c>
      <c r="AD301" s="44">
        <f t="shared" si="129"/>
        <v>0</v>
      </c>
      <c r="AE301" s="44">
        <f t="shared" si="127"/>
        <v>213.40517241999999</v>
      </c>
    </row>
    <row r="302" spans="2:31" ht="9.9499999999999993" customHeight="1">
      <c r="B302" s="11" t="s">
        <v>126</v>
      </c>
      <c r="C302" s="44">
        <f t="shared" si="129"/>
        <v>0</v>
      </c>
      <c r="D302" s="44">
        <f t="shared" si="129"/>
        <v>23.198022026666667</v>
      </c>
      <c r="E302" s="44">
        <f t="shared" si="129"/>
        <v>0</v>
      </c>
      <c r="F302" s="44">
        <f t="shared" si="129"/>
        <v>0</v>
      </c>
      <c r="G302" s="44">
        <f t="shared" si="129"/>
        <v>1663.0440207333334</v>
      </c>
      <c r="H302" s="44">
        <f t="shared" si="129"/>
        <v>885.35568263999994</v>
      </c>
      <c r="I302" s="44">
        <f t="shared" si="129"/>
        <v>4804.7969286900006</v>
      </c>
      <c r="J302" s="44">
        <f t="shared" si="129"/>
        <v>556.04432026000006</v>
      </c>
      <c r="K302" s="44">
        <f t="shared" si="129"/>
        <v>9368.6009259333314</v>
      </c>
      <c r="L302" s="44">
        <f t="shared" si="129"/>
        <v>36.79843859999999</v>
      </c>
      <c r="M302" s="44">
        <f t="shared" si="129"/>
        <v>3202.3719785566668</v>
      </c>
      <c r="N302" s="44">
        <f t="shared" si="129"/>
        <v>0</v>
      </c>
      <c r="O302" s="44">
        <f t="shared" si="129"/>
        <v>5620.9298478666669</v>
      </c>
      <c r="P302" s="44">
        <f t="shared" si="129"/>
        <v>35007.355737053331</v>
      </c>
      <c r="Q302" s="44">
        <f t="shared" si="129"/>
        <v>226.94545500000001</v>
      </c>
      <c r="R302" s="44">
        <f t="shared" si="129"/>
        <v>545.83366933333343</v>
      </c>
      <c r="S302" s="44">
        <f t="shared" si="129"/>
        <v>107.16439066666669</v>
      </c>
      <c r="T302" s="44">
        <f t="shared" si="129"/>
        <v>346.7409806666667</v>
      </c>
      <c r="U302" s="44">
        <f t="shared" si="129"/>
        <v>0</v>
      </c>
      <c r="V302" s="44">
        <f t="shared" si="129"/>
        <v>16.314040526666666</v>
      </c>
      <c r="W302" s="44">
        <f t="shared" si="129"/>
        <v>115.46036707333333</v>
      </c>
      <c r="X302" s="44">
        <f t="shared" si="129"/>
        <v>589.91681701333346</v>
      </c>
      <c r="Y302" s="44">
        <f t="shared" si="129"/>
        <v>0</v>
      </c>
      <c r="Z302" s="44">
        <f t="shared" si="129"/>
        <v>0</v>
      </c>
      <c r="AA302" s="44">
        <f t="shared" si="129"/>
        <v>0</v>
      </c>
      <c r="AB302" s="44">
        <f t="shared" si="129"/>
        <v>0</v>
      </c>
      <c r="AC302" s="44">
        <f t="shared" si="129"/>
        <v>129.21056081999998</v>
      </c>
      <c r="AD302" s="44">
        <f t="shared" si="129"/>
        <v>0</v>
      </c>
      <c r="AE302" s="44">
        <f t="shared" si="127"/>
        <v>63246.082183459999</v>
      </c>
    </row>
    <row r="303" spans="2:31" ht="9.9499999999999993" customHeight="1">
      <c r="B303" s="11" t="s">
        <v>127</v>
      </c>
      <c r="C303" s="44">
        <f t="shared" si="129"/>
        <v>0</v>
      </c>
      <c r="D303" s="44">
        <f t="shared" si="129"/>
        <v>11.88485862666667</v>
      </c>
      <c r="E303" s="44">
        <f t="shared" si="129"/>
        <v>0</v>
      </c>
      <c r="F303" s="44">
        <f t="shared" si="129"/>
        <v>0</v>
      </c>
      <c r="G303" s="44">
        <f t="shared" si="129"/>
        <v>1455.8797529466667</v>
      </c>
      <c r="H303" s="44">
        <f t="shared" si="129"/>
        <v>120.73928295</v>
      </c>
      <c r="I303" s="44">
        <f t="shared" si="129"/>
        <v>2329.7624707499995</v>
      </c>
      <c r="J303" s="44">
        <f t="shared" si="129"/>
        <v>134.65029006</v>
      </c>
      <c r="K303" s="44">
        <f t="shared" si="129"/>
        <v>5226.5533855333324</v>
      </c>
      <c r="L303" s="44">
        <f t="shared" si="129"/>
        <v>82.731564299999988</v>
      </c>
      <c r="M303" s="44">
        <f t="shared" si="129"/>
        <v>2700.1829212233333</v>
      </c>
      <c r="N303" s="44">
        <f t="shared" si="129"/>
        <v>0.15834851999999999</v>
      </c>
      <c r="O303" s="44">
        <f t="shared" si="129"/>
        <v>617.48932270666671</v>
      </c>
      <c r="P303" s="44">
        <f t="shared" si="129"/>
        <v>144471.72121349</v>
      </c>
      <c r="Q303" s="44">
        <f t="shared" si="129"/>
        <v>41653.236108000005</v>
      </c>
      <c r="R303" s="44">
        <f t="shared" si="129"/>
        <v>-796.29388666666648</v>
      </c>
      <c r="S303" s="44">
        <f t="shared" si="129"/>
        <v>81462.330235000001</v>
      </c>
      <c r="T303" s="44">
        <f t="shared" si="129"/>
        <v>8350.8170093333338</v>
      </c>
      <c r="U303" s="44">
        <f t="shared" si="129"/>
        <v>129.37423106666665</v>
      </c>
      <c r="V303" s="44">
        <f t="shared" si="129"/>
        <v>21.039202983333332</v>
      </c>
      <c r="W303" s="44">
        <f t="shared" si="129"/>
        <v>1465.3956332033333</v>
      </c>
      <c r="X303" s="44">
        <f t="shared" si="129"/>
        <v>555.81614223666679</v>
      </c>
      <c r="Y303" s="44">
        <f t="shared" si="129"/>
        <v>0</v>
      </c>
      <c r="Z303" s="44">
        <f t="shared" si="129"/>
        <v>0</v>
      </c>
      <c r="AA303" s="44">
        <f t="shared" si="129"/>
        <v>0</v>
      </c>
      <c r="AB303" s="44">
        <f t="shared" si="129"/>
        <v>0</v>
      </c>
      <c r="AC303" s="44">
        <f t="shared" si="129"/>
        <v>311.88439556999998</v>
      </c>
      <c r="AD303" s="44">
        <f t="shared" si="129"/>
        <v>0</v>
      </c>
      <c r="AE303" s="44">
        <f t="shared" si="127"/>
        <v>290305.35248183337</v>
      </c>
    </row>
    <row r="304" spans="2:31" ht="9.9499999999999993" customHeight="1">
      <c r="B304" s="11" t="s">
        <v>128</v>
      </c>
      <c r="C304" s="44">
        <f t="shared" si="129"/>
        <v>0</v>
      </c>
      <c r="D304" s="44">
        <f t="shared" si="129"/>
        <v>4.6269125466666674</v>
      </c>
      <c r="E304" s="44">
        <f t="shared" si="129"/>
        <v>0</v>
      </c>
      <c r="F304" s="44">
        <f t="shared" si="129"/>
        <v>0</v>
      </c>
      <c r="G304" s="44">
        <f t="shared" si="129"/>
        <v>618.45073194666668</v>
      </c>
      <c r="H304" s="44">
        <f t="shared" si="129"/>
        <v>27.511649879999997</v>
      </c>
      <c r="I304" s="44">
        <f t="shared" si="129"/>
        <v>1301.8388011199997</v>
      </c>
      <c r="J304" s="44">
        <f t="shared" si="129"/>
        <v>131.55514562666664</v>
      </c>
      <c r="K304" s="44">
        <f t="shared" si="129"/>
        <v>1709.4202444000002</v>
      </c>
      <c r="L304" s="44">
        <f t="shared" si="129"/>
        <v>170.53242745</v>
      </c>
      <c r="M304" s="44">
        <f t="shared" si="129"/>
        <v>910.40958261000003</v>
      </c>
      <c r="N304" s="44">
        <f t="shared" si="129"/>
        <v>0</v>
      </c>
      <c r="O304" s="44">
        <f t="shared" si="129"/>
        <v>98.643987493333327</v>
      </c>
      <c r="P304" s="44">
        <f t="shared" si="129"/>
        <v>693.28239999333334</v>
      </c>
      <c r="Q304" s="44">
        <f t="shared" si="129"/>
        <v>1104.932411</v>
      </c>
      <c r="R304" s="44">
        <f t="shared" si="129"/>
        <v>5.852733333333332E-2</v>
      </c>
      <c r="S304" s="44">
        <f t="shared" si="129"/>
        <v>428.65317733333336</v>
      </c>
      <c r="T304" s="44">
        <f t="shared" si="129"/>
        <v>0</v>
      </c>
      <c r="U304" s="44">
        <f t="shared" si="129"/>
        <v>61.2763536</v>
      </c>
      <c r="V304" s="44">
        <f t="shared" si="129"/>
        <v>6.0288052733333339</v>
      </c>
      <c r="W304" s="44">
        <f t="shared" si="129"/>
        <v>139.1411784033333</v>
      </c>
      <c r="X304" s="44">
        <f t="shared" si="129"/>
        <v>223.22810359666664</v>
      </c>
      <c r="Y304" s="44">
        <f t="shared" si="129"/>
        <v>0</v>
      </c>
      <c r="Z304" s="44">
        <f t="shared" si="129"/>
        <v>0</v>
      </c>
      <c r="AA304" s="44">
        <f t="shared" si="129"/>
        <v>0</v>
      </c>
      <c r="AB304" s="44">
        <f t="shared" si="129"/>
        <v>0</v>
      </c>
      <c r="AC304" s="44">
        <f t="shared" si="129"/>
        <v>39.768112670000001</v>
      </c>
      <c r="AD304" s="44">
        <f t="shared" si="129"/>
        <v>0</v>
      </c>
      <c r="AE304" s="44">
        <f t="shared" si="127"/>
        <v>7669.3585522766671</v>
      </c>
    </row>
    <row r="305" spans="2:31" ht="9.9499999999999993" customHeight="1">
      <c r="B305" s="11" t="s">
        <v>129</v>
      </c>
      <c r="C305" s="44">
        <f t="shared" si="129"/>
        <v>0</v>
      </c>
      <c r="D305" s="44">
        <f t="shared" si="129"/>
        <v>26.70232282666667</v>
      </c>
      <c r="E305" s="44">
        <f t="shared" si="129"/>
        <v>0</v>
      </c>
      <c r="F305" s="44">
        <f t="shared" ref="F305:AD305" si="130">F255*44/12</f>
        <v>0</v>
      </c>
      <c r="G305" s="44">
        <f t="shared" si="130"/>
        <v>919.1450592133333</v>
      </c>
      <c r="H305" s="44">
        <f t="shared" si="130"/>
        <v>80.562317550000017</v>
      </c>
      <c r="I305" s="44">
        <f t="shared" si="130"/>
        <v>1124.34119721</v>
      </c>
      <c r="J305" s="44">
        <f t="shared" si="130"/>
        <v>67.696031259999998</v>
      </c>
      <c r="K305" s="44">
        <f t="shared" si="130"/>
        <v>71.608183533333332</v>
      </c>
      <c r="L305" s="44">
        <f t="shared" si="130"/>
        <v>0.25716074999999999</v>
      </c>
      <c r="M305" s="44">
        <f t="shared" si="130"/>
        <v>1509.6656414033332</v>
      </c>
      <c r="N305" s="44">
        <f t="shared" si="130"/>
        <v>3.9382949466666664</v>
      </c>
      <c r="O305" s="44">
        <f t="shared" si="130"/>
        <v>0.63502207999999982</v>
      </c>
      <c r="P305" s="44">
        <f t="shared" si="130"/>
        <v>3.0032979166666665</v>
      </c>
      <c r="Q305" s="44">
        <f t="shared" si="130"/>
        <v>56.760604999999998</v>
      </c>
      <c r="R305" s="44">
        <f t="shared" si="130"/>
        <v>0.25957800000000003</v>
      </c>
      <c r="S305" s="44">
        <f t="shared" si="130"/>
        <v>0</v>
      </c>
      <c r="T305" s="44">
        <f t="shared" si="130"/>
        <v>0</v>
      </c>
      <c r="U305" s="44">
        <f t="shared" si="130"/>
        <v>4.0662203999999997</v>
      </c>
      <c r="V305" s="44">
        <f t="shared" si="130"/>
        <v>12.983910280000002</v>
      </c>
      <c r="W305" s="44">
        <f t="shared" si="130"/>
        <v>8.7845469799999982</v>
      </c>
      <c r="X305" s="44">
        <f t="shared" si="130"/>
        <v>571.85540811666658</v>
      </c>
      <c r="Y305" s="44">
        <f t="shared" si="130"/>
        <v>0</v>
      </c>
      <c r="Z305" s="44">
        <f t="shared" si="130"/>
        <v>0</v>
      </c>
      <c r="AA305" s="44">
        <f t="shared" si="130"/>
        <v>0</v>
      </c>
      <c r="AB305" s="44">
        <f t="shared" si="130"/>
        <v>0</v>
      </c>
      <c r="AC305" s="44">
        <f t="shared" si="130"/>
        <v>181.69522887999997</v>
      </c>
      <c r="AD305" s="44">
        <f t="shared" si="130"/>
        <v>0</v>
      </c>
      <c r="AE305" s="44">
        <f t="shared" si="127"/>
        <v>4643.9600263466673</v>
      </c>
    </row>
    <row r="306" spans="2:31" ht="9.9499999999999993" customHeight="1">
      <c r="B306" s="11" t="s">
        <v>130</v>
      </c>
      <c r="C306" s="44">
        <f t="shared" ref="C306:AD311" si="131">C256*44/12</f>
        <v>0</v>
      </c>
      <c r="D306" s="44">
        <f t="shared" si="131"/>
        <v>33.481235480000002</v>
      </c>
      <c r="E306" s="44">
        <f t="shared" si="131"/>
        <v>0.128271</v>
      </c>
      <c r="F306" s="44">
        <f t="shared" si="131"/>
        <v>0</v>
      </c>
      <c r="G306" s="44">
        <f t="shared" si="131"/>
        <v>755.37803674666668</v>
      </c>
      <c r="H306" s="44">
        <f t="shared" si="131"/>
        <v>145.14553910999999</v>
      </c>
      <c r="I306" s="44">
        <f t="shared" si="131"/>
        <v>991.90277703000004</v>
      </c>
      <c r="J306" s="44">
        <f t="shared" si="131"/>
        <v>26.395769400000002</v>
      </c>
      <c r="K306" s="44">
        <f t="shared" si="131"/>
        <v>144.82520946666665</v>
      </c>
      <c r="L306" s="44">
        <f t="shared" si="131"/>
        <v>0</v>
      </c>
      <c r="M306" s="44">
        <f t="shared" si="131"/>
        <v>521.12762789999999</v>
      </c>
      <c r="N306" s="44">
        <f t="shared" si="131"/>
        <v>1.1127839066666667</v>
      </c>
      <c r="O306" s="44">
        <f t="shared" si="131"/>
        <v>4.1716125733333325</v>
      </c>
      <c r="P306" s="44">
        <f t="shared" si="131"/>
        <v>44.324241610000001</v>
      </c>
      <c r="Q306" s="44">
        <f t="shared" si="131"/>
        <v>148.74205499999999</v>
      </c>
      <c r="R306" s="44">
        <f t="shared" si="131"/>
        <v>23.205160000000006</v>
      </c>
      <c r="S306" s="44">
        <f t="shared" si="131"/>
        <v>0</v>
      </c>
      <c r="T306" s="44">
        <f t="shared" si="131"/>
        <v>0</v>
      </c>
      <c r="U306" s="44">
        <f t="shared" si="131"/>
        <v>0</v>
      </c>
      <c r="V306" s="44">
        <f t="shared" si="131"/>
        <v>0.9852272833333332</v>
      </c>
      <c r="W306" s="44">
        <f t="shared" si="131"/>
        <v>17.142334439999999</v>
      </c>
      <c r="X306" s="44">
        <f t="shared" si="131"/>
        <v>257.32813608333333</v>
      </c>
      <c r="Y306" s="44">
        <f t="shared" si="131"/>
        <v>0</v>
      </c>
      <c r="Z306" s="44">
        <f t="shared" si="131"/>
        <v>0</v>
      </c>
      <c r="AA306" s="44">
        <f t="shared" si="131"/>
        <v>0</v>
      </c>
      <c r="AB306" s="44">
        <f t="shared" si="131"/>
        <v>0</v>
      </c>
      <c r="AC306" s="44">
        <f t="shared" si="131"/>
        <v>36.103772430000006</v>
      </c>
      <c r="AD306" s="44">
        <f t="shared" si="131"/>
        <v>0</v>
      </c>
      <c r="AE306" s="44">
        <f t="shared" si="127"/>
        <v>3151.4997894600001</v>
      </c>
    </row>
    <row r="307" spans="2:31" ht="9.9499999999999993" customHeight="1">
      <c r="B307" s="11" t="s">
        <v>131</v>
      </c>
      <c r="C307" s="44">
        <f t="shared" si="131"/>
        <v>0</v>
      </c>
      <c r="D307" s="44">
        <f t="shared" si="131"/>
        <v>1.9251190933333335</v>
      </c>
      <c r="E307" s="44">
        <f t="shared" si="131"/>
        <v>0</v>
      </c>
      <c r="F307" s="44">
        <f t="shared" si="131"/>
        <v>1.17117E-2</v>
      </c>
      <c r="G307" s="44">
        <f t="shared" si="131"/>
        <v>664.40595364000012</v>
      </c>
      <c r="H307" s="44">
        <f t="shared" si="131"/>
        <v>30.196820940000006</v>
      </c>
      <c r="I307" s="44">
        <f t="shared" si="131"/>
        <v>1977.2511323400001</v>
      </c>
      <c r="J307" s="44">
        <f t="shared" si="131"/>
        <v>17.759755823333332</v>
      </c>
      <c r="K307" s="44">
        <f t="shared" si="131"/>
        <v>42.984345799999993</v>
      </c>
      <c r="L307" s="44">
        <f t="shared" si="131"/>
        <v>0</v>
      </c>
      <c r="M307" s="44">
        <f t="shared" si="131"/>
        <v>580.43524359333333</v>
      </c>
      <c r="N307" s="44">
        <f t="shared" si="131"/>
        <v>0.18397969333333333</v>
      </c>
      <c r="O307" s="44">
        <f t="shared" si="131"/>
        <v>4.7292024266666672</v>
      </c>
      <c r="P307" s="44">
        <f t="shared" si="131"/>
        <v>2.5874566666666669E-3</v>
      </c>
      <c r="Q307" s="44">
        <f t="shared" si="131"/>
        <v>28.141948999999997</v>
      </c>
      <c r="R307" s="44">
        <f t="shared" si="131"/>
        <v>0</v>
      </c>
      <c r="S307" s="44">
        <f t="shared" si="131"/>
        <v>0</v>
      </c>
      <c r="T307" s="44">
        <f t="shared" si="131"/>
        <v>0</v>
      </c>
      <c r="U307" s="44">
        <f t="shared" si="131"/>
        <v>0</v>
      </c>
      <c r="V307" s="44">
        <f t="shared" si="131"/>
        <v>5.3051336066666668</v>
      </c>
      <c r="W307" s="44">
        <f t="shared" si="131"/>
        <v>6.9207822933333327</v>
      </c>
      <c r="X307" s="44">
        <f t="shared" si="131"/>
        <v>629.88780829333325</v>
      </c>
      <c r="Y307" s="44">
        <f t="shared" si="131"/>
        <v>0</v>
      </c>
      <c r="Z307" s="44">
        <f t="shared" si="131"/>
        <v>0</v>
      </c>
      <c r="AA307" s="44">
        <f t="shared" si="131"/>
        <v>0</v>
      </c>
      <c r="AB307" s="44">
        <f t="shared" si="131"/>
        <v>0</v>
      </c>
      <c r="AC307" s="44">
        <f t="shared" si="131"/>
        <v>258.94301521</v>
      </c>
      <c r="AD307" s="44">
        <f t="shared" si="131"/>
        <v>0</v>
      </c>
      <c r="AE307" s="44">
        <f t="shared" si="127"/>
        <v>4249.0845409100002</v>
      </c>
    </row>
    <row r="308" spans="2:31" ht="9.9499999999999993" customHeight="1">
      <c r="B308" s="11" t="s">
        <v>132</v>
      </c>
      <c r="C308" s="44">
        <f t="shared" si="131"/>
        <v>0</v>
      </c>
      <c r="D308" s="44">
        <f t="shared" si="131"/>
        <v>280.94074983333337</v>
      </c>
      <c r="E308" s="44">
        <f t="shared" si="131"/>
        <v>0</v>
      </c>
      <c r="F308" s="44">
        <f t="shared" si="131"/>
        <v>0</v>
      </c>
      <c r="G308" s="44">
        <f t="shared" si="131"/>
        <v>907.96598654666661</v>
      </c>
      <c r="H308" s="44">
        <f t="shared" si="131"/>
        <v>225.50234421000002</v>
      </c>
      <c r="I308" s="44">
        <f t="shared" si="131"/>
        <v>1697.5192271400001</v>
      </c>
      <c r="J308" s="44">
        <f t="shared" si="131"/>
        <v>29.623394276666669</v>
      </c>
      <c r="K308" s="44">
        <f t="shared" si="131"/>
        <v>515.56500453333331</v>
      </c>
      <c r="L308" s="44">
        <f t="shared" si="131"/>
        <v>0.48312494999999994</v>
      </c>
      <c r="M308" s="44">
        <f t="shared" si="131"/>
        <v>1115.6198557533332</v>
      </c>
      <c r="N308" s="44">
        <f t="shared" si="131"/>
        <v>2.9495398533333339</v>
      </c>
      <c r="O308" s="44">
        <f t="shared" si="131"/>
        <v>5.0323165199999993</v>
      </c>
      <c r="P308" s="44">
        <f t="shared" si="131"/>
        <v>522.36905878666653</v>
      </c>
      <c r="Q308" s="44">
        <f t="shared" si="131"/>
        <v>702.71798300000012</v>
      </c>
      <c r="R308" s="44">
        <f t="shared" si="131"/>
        <v>0</v>
      </c>
      <c r="S308" s="44">
        <f t="shared" si="131"/>
        <v>0</v>
      </c>
      <c r="T308" s="44">
        <f t="shared" si="131"/>
        <v>0</v>
      </c>
      <c r="U308" s="44">
        <f t="shared" si="131"/>
        <v>2.5313200000000004E-2</v>
      </c>
      <c r="V308" s="44">
        <f t="shared" si="131"/>
        <v>0</v>
      </c>
      <c r="W308" s="44">
        <f t="shared" si="131"/>
        <v>68.756665339999998</v>
      </c>
      <c r="X308" s="44">
        <f t="shared" si="131"/>
        <v>816.60536503333321</v>
      </c>
      <c r="Y308" s="44">
        <f t="shared" si="131"/>
        <v>0</v>
      </c>
      <c r="Z308" s="44">
        <f t="shared" si="131"/>
        <v>0</v>
      </c>
      <c r="AA308" s="44">
        <f t="shared" si="131"/>
        <v>0</v>
      </c>
      <c r="AB308" s="44">
        <f t="shared" si="131"/>
        <v>0</v>
      </c>
      <c r="AC308" s="44">
        <f t="shared" si="131"/>
        <v>27.419587580000002</v>
      </c>
      <c r="AD308" s="44">
        <f t="shared" si="131"/>
        <v>0</v>
      </c>
      <c r="AE308" s="44">
        <f t="shared" si="127"/>
        <v>6919.0955165566666</v>
      </c>
    </row>
    <row r="309" spans="2:31" ht="9.9499999999999993" customHeight="1">
      <c r="B309" s="11" t="s">
        <v>133</v>
      </c>
      <c r="C309" s="44">
        <f t="shared" si="131"/>
        <v>0</v>
      </c>
      <c r="D309" s="44">
        <f t="shared" si="131"/>
        <v>1.4873622866666665</v>
      </c>
      <c r="E309" s="44">
        <f t="shared" si="131"/>
        <v>0</v>
      </c>
      <c r="F309" s="44">
        <f t="shared" si="131"/>
        <v>0</v>
      </c>
      <c r="G309" s="44">
        <f t="shared" si="131"/>
        <v>83.038492680000004</v>
      </c>
      <c r="H309" s="44">
        <f t="shared" si="131"/>
        <v>1.99562649</v>
      </c>
      <c r="I309" s="44">
        <f t="shared" si="131"/>
        <v>163.79063613000002</v>
      </c>
      <c r="J309" s="44">
        <f t="shared" si="131"/>
        <v>1.4448924966666665</v>
      </c>
      <c r="K309" s="44">
        <f t="shared" si="131"/>
        <v>15.262407600000001</v>
      </c>
      <c r="L309" s="44">
        <f t="shared" si="131"/>
        <v>0</v>
      </c>
      <c r="M309" s="44">
        <f t="shared" si="131"/>
        <v>48.715645733333332</v>
      </c>
      <c r="N309" s="44">
        <f t="shared" si="131"/>
        <v>0</v>
      </c>
      <c r="O309" s="44">
        <f t="shared" si="131"/>
        <v>0</v>
      </c>
      <c r="P309" s="44">
        <f t="shared" si="131"/>
        <v>6.0620413333333345E-2</v>
      </c>
      <c r="Q309" s="44">
        <f t="shared" si="131"/>
        <v>0.62689000000000006</v>
      </c>
      <c r="R309" s="44">
        <f t="shared" si="131"/>
        <v>0</v>
      </c>
      <c r="S309" s="44">
        <f t="shared" si="131"/>
        <v>0</v>
      </c>
      <c r="T309" s="44">
        <f t="shared" si="131"/>
        <v>0</v>
      </c>
      <c r="U309" s="44">
        <f t="shared" si="131"/>
        <v>0.10738933333333335</v>
      </c>
      <c r="V309" s="44">
        <f t="shared" si="131"/>
        <v>0</v>
      </c>
      <c r="W309" s="44">
        <f t="shared" si="131"/>
        <v>0</v>
      </c>
      <c r="X309" s="44">
        <f t="shared" si="131"/>
        <v>35.838069226666668</v>
      </c>
      <c r="Y309" s="44">
        <f t="shared" si="131"/>
        <v>0</v>
      </c>
      <c r="Z309" s="44">
        <f t="shared" si="131"/>
        <v>0</v>
      </c>
      <c r="AA309" s="44">
        <f t="shared" si="131"/>
        <v>0</v>
      </c>
      <c r="AB309" s="44">
        <f t="shared" si="131"/>
        <v>0</v>
      </c>
      <c r="AC309" s="44">
        <f t="shared" si="131"/>
        <v>14.597500609999999</v>
      </c>
      <c r="AD309" s="44">
        <f t="shared" si="131"/>
        <v>0</v>
      </c>
      <c r="AE309" s="44">
        <f t="shared" si="127"/>
        <v>366.96553299999999</v>
      </c>
    </row>
    <row r="310" spans="2:31" ht="9.9499999999999993" customHeight="1">
      <c r="B310" s="11" t="s">
        <v>134</v>
      </c>
      <c r="C310" s="44">
        <f t="shared" si="131"/>
        <v>0</v>
      </c>
      <c r="D310" s="44">
        <f t="shared" si="131"/>
        <v>5.7281840000000001E-2</v>
      </c>
      <c r="E310" s="44">
        <f t="shared" si="131"/>
        <v>0</v>
      </c>
      <c r="F310" s="44">
        <f t="shared" si="131"/>
        <v>0</v>
      </c>
      <c r="G310" s="44">
        <f t="shared" si="131"/>
        <v>3.3275852133333328</v>
      </c>
      <c r="H310" s="44">
        <f t="shared" si="131"/>
        <v>1.0844733900000001</v>
      </c>
      <c r="I310" s="44">
        <f t="shared" si="131"/>
        <v>14.037357510000001</v>
      </c>
      <c r="J310" s="44">
        <f t="shared" si="131"/>
        <v>9.1467566666666666E-2</v>
      </c>
      <c r="K310" s="44">
        <f t="shared" si="131"/>
        <v>1.2735169333333334</v>
      </c>
      <c r="L310" s="44">
        <f t="shared" si="131"/>
        <v>0</v>
      </c>
      <c r="M310" s="44">
        <f t="shared" si="131"/>
        <v>0.31894166333333335</v>
      </c>
      <c r="N310" s="44">
        <f t="shared" si="131"/>
        <v>0</v>
      </c>
      <c r="O310" s="44">
        <f t="shared" si="131"/>
        <v>0</v>
      </c>
      <c r="P310" s="44">
        <f t="shared" si="131"/>
        <v>0</v>
      </c>
      <c r="Q310" s="44">
        <f t="shared" si="131"/>
        <v>0</v>
      </c>
      <c r="R310" s="44">
        <f t="shared" si="131"/>
        <v>0</v>
      </c>
      <c r="S310" s="44">
        <f t="shared" si="131"/>
        <v>0</v>
      </c>
      <c r="T310" s="44">
        <f t="shared" si="131"/>
        <v>0</v>
      </c>
      <c r="U310" s="44">
        <f t="shared" si="131"/>
        <v>0</v>
      </c>
      <c r="V310" s="44">
        <f t="shared" si="131"/>
        <v>0</v>
      </c>
      <c r="W310" s="44">
        <f t="shared" si="131"/>
        <v>0</v>
      </c>
      <c r="X310" s="44">
        <f t="shared" si="131"/>
        <v>2.3895328966666662</v>
      </c>
      <c r="Y310" s="44">
        <f t="shared" si="131"/>
        <v>0</v>
      </c>
      <c r="Z310" s="44">
        <f t="shared" si="131"/>
        <v>0</v>
      </c>
      <c r="AA310" s="44">
        <f t="shared" si="131"/>
        <v>0</v>
      </c>
      <c r="AB310" s="44">
        <f t="shared" si="131"/>
        <v>0</v>
      </c>
      <c r="AC310" s="44">
        <f t="shared" si="131"/>
        <v>0</v>
      </c>
      <c r="AD310" s="44">
        <f t="shared" si="131"/>
        <v>0</v>
      </c>
      <c r="AE310" s="44">
        <f t="shared" si="127"/>
        <v>22.580157013333331</v>
      </c>
    </row>
    <row r="311" spans="2:31" ht="9.9499999999999993" customHeight="1">
      <c r="B311" s="60" t="s">
        <v>135</v>
      </c>
      <c r="C311" s="61">
        <f t="shared" si="131"/>
        <v>0</v>
      </c>
      <c r="D311" s="61">
        <f t="shared" si="131"/>
        <v>4.2601964533333332</v>
      </c>
      <c r="E311" s="61">
        <f t="shared" si="131"/>
        <v>0</v>
      </c>
      <c r="F311" s="61">
        <f t="shared" si="131"/>
        <v>0</v>
      </c>
      <c r="G311" s="61">
        <f t="shared" si="131"/>
        <v>77.935608226666673</v>
      </c>
      <c r="H311" s="61">
        <f t="shared" si="131"/>
        <v>5.9242197299999999</v>
      </c>
      <c r="I311" s="61">
        <f t="shared" si="131"/>
        <v>141.31427211000002</v>
      </c>
      <c r="J311" s="61">
        <f t="shared" si="131"/>
        <v>0.90965970333333335</v>
      </c>
      <c r="K311" s="61">
        <f t="shared" si="131"/>
        <v>57.293265333333331</v>
      </c>
      <c r="L311" s="61">
        <f t="shared" si="131"/>
        <v>0</v>
      </c>
      <c r="M311" s="61">
        <f t="shared" si="131"/>
        <v>46.374318283333331</v>
      </c>
      <c r="N311" s="61">
        <f t="shared" si="131"/>
        <v>0</v>
      </c>
      <c r="O311" s="61">
        <f t="shared" si="131"/>
        <v>4.2023520000000002E-2</v>
      </c>
      <c r="P311" s="61">
        <f t="shared" si="131"/>
        <v>0.18481833333333333</v>
      </c>
      <c r="Q311" s="61">
        <f t="shared" si="131"/>
        <v>0.44423499999999999</v>
      </c>
      <c r="R311" s="61">
        <f t="shared" si="131"/>
        <v>0</v>
      </c>
      <c r="S311" s="61">
        <f t="shared" si="131"/>
        <v>0</v>
      </c>
      <c r="T311" s="61">
        <f t="shared" si="131"/>
        <v>0</v>
      </c>
      <c r="U311" s="61">
        <f t="shared" si="131"/>
        <v>0</v>
      </c>
      <c r="V311" s="61">
        <f t="shared" si="131"/>
        <v>0</v>
      </c>
      <c r="W311" s="61">
        <f t="shared" si="131"/>
        <v>0</v>
      </c>
      <c r="X311" s="61">
        <f t="shared" si="131"/>
        <v>15.822385956666666</v>
      </c>
      <c r="Y311" s="61">
        <f t="shared" si="131"/>
        <v>0</v>
      </c>
      <c r="Z311" s="61">
        <f t="shared" si="131"/>
        <v>0</v>
      </c>
      <c r="AA311" s="61">
        <f t="shared" si="131"/>
        <v>0</v>
      </c>
      <c r="AB311" s="61">
        <f t="shared" si="131"/>
        <v>0</v>
      </c>
      <c r="AC311" s="61">
        <f t="shared" si="131"/>
        <v>0</v>
      </c>
      <c r="AD311" s="61">
        <f t="shared" si="131"/>
        <v>0</v>
      </c>
      <c r="AE311" s="61">
        <f t="shared" si="127"/>
        <v>350.50500264999999</v>
      </c>
    </row>
    <row r="312" spans="2:31" ht="9.9499999999999993" customHeight="1">
      <c r="B312" s="56" t="s">
        <v>136</v>
      </c>
      <c r="C312" s="57">
        <f>SUM(C289:C311)</f>
        <v>0</v>
      </c>
      <c r="D312" s="57">
        <f t="shared" ref="D312:AD312" si="132">SUM(D289:D311)</f>
        <v>465.90016087999999</v>
      </c>
      <c r="E312" s="57">
        <f t="shared" si="132"/>
        <v>13670.111791049996</v>
      </c>
      <c r="F312" s="57">
        <f t="shared" si="132"/>
        <v>2.7885E-2</v>
      </c>
      <c r="G312" s="57">
        <f t="shared" si="132"/>
        <v>10042.225749746667</v>
      </c>
      <c r="H312" s="57">
        <f t="shared" si="132"/>
        <v>1859.4936059700001</v>
      </c>
      <c r="I312" s="57">
        <f t="shared" si="132"/>
        <v>31976.291402550003</v>
      </c>
      <c r="J312" s="57">
        <f t="shared" si="132"/>
        <v>1899.2390455133334</v>
      </c>
      <c r="K312" s="57">
        <f t="shared" si="132"/>
        <v>69725.325939133312</v>
      </c>
      <c r="L312" s="57">
        <f t="shared" si="132"/>
        <v>4349.5736437999994</v>
      </c>
      <c r="M312" s="57">
        <f t="shared" si="132"/>
        <v>18846.827109953334</v>
      </c>
      <c r="N312" s="57">
        <f t="shared" si="132"/>
        <v>26461.325984280007</v>
      </c>
      <c r="O312" s="57">
        <f t="shared" si="132"/>
        <v>12182.988877546664</v>
      </c>
      <c r="P312" s="57">
        <f t="shared" si="132"/>
        <v>214881.59202682335</v>
      </c>
      <c r="Q312" s="57">
        <f t="shared" si="132"/>
        <v>51027.94400000001</v>
      </c>
      <c r="R312" s="57">
        <f t="shared" si="132"/>
        <v>1174.9647213333337</v>
      </c>
      <c r="S312" s="57">
        <f t="shared" si="132"/>
        <v>85319.316415666661</v>
      </c>
      <c r="T312" s="57">
        <f t="shared" si="132"/>
        <v>9461.4474665333328</v>
      </c>
      <c r="U312" s="57">
        <f t="shared" si="132"/>
        <v>372.92173306666672</v>
      </c>
      <c r="V312" s="57">
        <f t="shared" si="132"/>
        <v>678.70332958999973</v>
      </c>
      <c r="W312" s="57">
        <f t="shared" si="132"/>
        <v>2108.2311070699998</v>
      </c>
      <c r="X312" s="57">
        <f t="shared" si="132"/>
        <v>6799.5855290733325</v>
      </c>
      <c r="Y312" s="57">
        <f t="shared" si="132"/>
        <v>20623.822375823333</v>
      </c>
      <c r="Z312" s="57">
        <f t="shared" si="132"/>
        <v>0</v>
      </c>
      <c r="AA312" s="57">
        <f t="shared" si="132"/>
        <v>0</v>
      </c>
      <c r="AB312" s="57">
        <f t="shared" si="132"/>
        <v>0</v>
      </c>
      <c r="AC312" s="57">
        <f t="shared" si="132"/>
        <v>1798.20624423</v>
      </c>
      <c r="AD312" s="57">
        <f t="shared" si="132"/>
        <v>0</v>
      </c>
      <c r="AE312" s="57">
        <f t="shared" si="127"/>
        <v>585726.06614463334</v>
      </c>
    </row>
    <row r="313" spans="2:31" ht="9.9499999999999993" customHeight="1">
      <c r="B313" s="56" t="s">
        <v>137</v>
      </c>
      <c r="C313" s="57">
        <f t="shared" ref="C313:G313" si="133">C312+C288+C287+C286</f>
        <v>0</v>
      </c>
      <c r="D313" s="57">
        <f t="shared" si="133"/>
        <v>633.86624018666669</v>
      </c>
      <c r="E313" s="57">
        <f t="shared" si="133"/>
        <v>13670.111791049996</v>
      </c>
      <c r="F313" s="57">
        <f t="shared" si="133"/>
        <v>2.7885E-2</v>
      </c>
      <c r="G313" s="57">
        <f t="shared" si="133"/>
        <v>11284.562771386669</v>
      </c>
      <c r="H313" s="57">
        <f>H312+H288+H287+H286</f>
        <v>3001.5754411499997</v>
      </c>
      <c r="I313" s="57">
        <f t="shared" ref="I313:AD313" si="134">I312+I288+I287+I286</f>
        <v>34598.710427490005</v>
      </c>
      <c r="J313" s="57">
        <f t="shared" si="134"/>
        <v>1912.4325043633335</v>
      </c>
      <c r="K313" s="57">
        <f t="shared" si="134"/>
        <v>69745.884869466652</v>
      </c>
      <c r="L313" s="57">
        <f t="shared" si="134"/>
        <v>4349.5736437999994</v>
      </c>
      <c r="M313" s="57">
        <f t="shared" si="134"/>
        <v>19010.59726522</v>
      </c>
      <c r="N313" s="57">
        <f t="shared" si="134"/>
        <v>26461.325984280007</v>
      </c>
      <c r="O313" s="57">
        <f t="shared" si="134"/>
        <v>12182.988877546664</v>
      </c>
      <c r="P313" s="57">
        <f t="shared" si="134"/>
        <v>215659.96256966336</v>
      </c>
      <c r="Q313" s="57">
        <f t="shared" si="134"/>
        <v>51028.615539000013</v>
      </c>
      <c r="R313" s="57">
        <f t="shared" si="134"/>
        <v>1174.9647213333337</v>
      </c>
      <c r="S313" s="57">
        <f t="shared" si="134"/>
        <v>85319.316415666661</v>
      </c>
      <c r="T313" s="57">
        <f t="shared" si="134"/>
        <v>9461.4474665333328</v>
      </c>
      <c r="U313" s="57">
        <f t="shared" si="134"/>
        <v>372.92173306666672</v>
      </c>
      <c r="V313" s="57">
        <f t="shared" si="134"/>
        <v>697.34014940333304</v>
      </c>
      <c r="W313" s="57">
        <f t="shared" si="134"/>
        <v>2108.2311070699998</v>
      </c>
      <c r="X313" s="57">
        <f t="shared" si="134"/>
        <v>6799.6632461633326</v>
      </c>
      <c r="Y313" s="57">
        <f t="shared" si="134"/>
        <v>20623.822375823333</v>
      </c>
      <c r="Z313" s="57">
        <f t="shared" si="134"/>
        <v>0</v>
      </c>
      <c r="AA313" s="57">
        <f t="shared" si="134"/>
        <v>0</v>
      </c>
      <c r="AB313" s="57">
        <f t="shared" si="134"/>
        <v>0</v>
      </c>
      <c r="AC313" s="57">
        <f t="shared" si="134"/>
        <v>6565.3488347699995</v>
      </c>
      <c r="AD313" s="57">
        <f t="shared" si="134"/>
        <v>0</v>
      </c>
      <c r="AE313" s="57">
        <f t="shared" si="127"/>
        <v>596663.29185943317</v>
      </c>
    </row>
    <row r="314" spans="2:31" ht="9.9499999999999993" customHeight="1">
      <c r="B314" s="58" t="s">
        <v>138</v>
      </c>
      <c r="C314" s="59">
        <f t="shared" ref="C314:AD315" si="135">C264*44/12</f>
        <v>0</v>
      </c>
      <c r="D314" s="59">
        <f t="shared" si="135"/>
        <v>0</v>
      </c>
      <c r="E314" s="59">
        <f t="shared" si="135"/>
        <v>0</v>
      </c>
      <c r="F314" s="59">
        <f t="shared" si="135"/>
        <v>0</v>
      </c>
      <c r="G314" s="59">
        <f t="shared" si="135"/>
        <v>30664.875591826672</v>
      </c>
      <c r="H314" s="59">
        <f t="shared" si="135"/>
        <v>0</v>
      </c>
      <c r="I314" s="59">
        <f t="shared" si="135"/>
        <v>0</v>
      </c>
      <c r="J314" s="59">
        <f t="shared" si="135"/>
        <v>0</v>
      </c>
      <c r="K314" s="59">
        <f t="shared" si="135"/>
        <v>0</v>
      </c>
      <c r="L314" s="59">
        <f t="shared" si="135"/>
        <v>0</v>
      </c>
      <c r="M314" s="59">
        <f t="shared" si="135"/>
        <v>14133.136655623335</v>
      </c>
      <c r="N314" s="59">
        <f t="shared" si="135"/>
        <v>0</v>
      </c>
      <c r="O314" s="59">
        <f t="shared" si="135"/>
        <v>0</v>
      </c>
      <c r="P314" s="59">
        <f t="shared" si="135"/>
        <v>90.199848309999993</v>
      </c>
      <c r="Q314" s="59">
        <f t="shared" si="135"/>
        <v>0</v>
      </c>
      <c r="R314" s="59">
        <f t="shared" si="135"/>
        <v>0</v>
      </c>
      <c r="S314" s="59">
        <f t="shared" si="135"/>
        <v>0</v>
      </c>
      <c r="T314" s="59">
        <f t="shared" si="135"/>
        <v>0</v>
      </c>
      <c r="U314" s="59">
        <f t="shared" si="135"/>
        <v>0</v>
      </c>
      <c r="V314" s="59">
        <f t="shared" si="135"/>
        <v>0</v>
      </c>
      <c r="W314" s="59">
        <f t="shared" si="135"/>
        <v>0</v>
      </c>
      <c r="X314" s="59">
        <f t="shared" si="135"/>
        <v>16369.936682989997</v>
      </c>
      <c r="Y314" s="59">
        <f t="shared" si="135"/>
        <v>0</v>
      </c>
      <c r="Z314" s="59">
        <f t="shared" si="135"/>
        <v>0</v>
      </c>
      <c r="AA314" s="59">
        <f t="shared" si="135"/>
        <v>0</v>
      </c>
      <c r="AB314" s="59">
        <f t="shared" si="135"/>
        <v>0</v>
      </c>
      <c r="AC314" s="59">
        <f t="shared" si="135"/>
        <v>72513.488891800007</v>
      </c>
      <c r="AD314" s="59">
        <f t="shared" si="135"/>
        <v>0</v>
      </c>
      <c r="AE314" s="59">
        <f t="shared" si="127"/>
        <v>133771.63767055003</v>
      </c>
    </row>
    <row r="315" spans="2:31" ht="9.9499999999999993" customHeight="1">
      <c r="B315" s="11" t="s">
        <v>139</v>
      </c>
      <c r="C315" s="44">
        <f t="shared" si="135"/>
        <v>0</v>
      </c>
      <c r="D315" s="44">
        <f t="shared" si="135"/>
        <v>0</v>
      </c>
      <c r="E315" s="44">
        <f t="shared" si="135"/>
        <v>0</v>
      </c>
      <c r="F315" s="44">
        <f t="shared" si="135"/>
        <v>0</v>
      </c>
      <c r="G315" s="44">
        <f t="shared" si="135"/>
        <v>3547.3092473866668</v>
      </c>
      <c r="H315" s="44">
        <f t="shared" si="135"/>
        <v>0</v>
      </c>
      <c r="I315" s="44">
        <f t="shared" si="135"/>
        <v>14991.203683170001</v>
      </c>
      <c r="J315" s="44">
        <f t="shared" si="135"/>
        <v>137.31435670333332</v>
      </c>
      <c r="K315" s="44">
        <f t="shared" si="135"/>
        <v>0</v>
      </c>
      <c r="L315" s="44">
        <f t="shared" si="135"/>
        <v>0</v>
      </c>
      <c r="M315" s="44">
        <f t="shared" si="135"/>
        <v>637.57215184666677</v>
      </c>
      <c r="N315" s="44">
        <f t="shared" si="135"/>
        <v>0</v>
      </c>
      <c r="O315" s="44">
        <f t="shared" si="135"/>
        <v>0</v>
      </c>
      <c r="P315" s="44">
        <f t="shared" si="135"/>
        <v>0</v>
      </c>
      <c r="Q315" s="44">
        <f t="shared" si="135"/>
        <v>0</v>
      </c>
      <c r="R315" s="44">
        <f t="shared" si="135"/>
        <v>0</v>
      </c>
      <c r="S315" s="44">
        <f t="shared" si="135"/>
        <v>0</v>
      </c>
      <c r="T315" s="44">
        <f t="shared" si="135"/>
        <v>0</v>
      </c>
      <c r="U315" s="44">
        <f t="shared" si="135"/>
        <v>0</v>
      </c>
      <c r="V315" s="44">
        <f t="shared" si="135"/>
        <v>0</v>
      </c>
      <c r="W315" s="44">
        <f t="shared" si="135"/>
        <v>0</v>
      </c>
      <c r="X315" s="44">
        <f t="shared" si="135"/>
        <v>12599.126384533332</v>
      </c>
      <c r="Y315" s="44">
        <f t="shared" si="135"/>
        <v>0</v>
      </c>
      <c r="Z315" s="44">
        <f t="shared" si="135"/>
        <v>0</v>
      </c>
      <c r="AA315" s="44">
        <f t="shared" si="135"/>
        <v>0</v>
      </c>
      <c r="AB315" s="44">
        <f t="shared" si="135"/>
        <v>0</v>
      </c>
      <c r="AC315" s="44">
        <f t="shared" si="135"/>
        <v>67390.240182979978</v>
      </c>
      <c r="AD315" s="44">
        <f t="shared" si="135"/>
        <v>0</v>
      </c>
      <c r="AE315" s="44">
        <f t="shared" si="127"/>
        <v>99302.766006619975</v>
      </c>
    </row>
    <row r="316" spans="2:31" ht="9.9499999999999993" customHeight="1">
      <c r="B316" s="56" t="s">
        <v>140</v>
      </c>
      <c r="C316" s="57">
        <f>SUM(C314:C315)</f>
        <v>0</v>
      </c>
      <c r="D316" s="57">
        <f t="shared" ref="D316:AD316" si="136">SUM(D314:D315)</f>
        <v>0</v>
      </c>
      <c r="E316" s="57">
        <f t="shared" si="136"/>
        <v>0</v>
      </c>
      <c r="F316" s="57">
        <f t="shared" si="136"/>
        <v>0</v>
      </c>
      <c r="G316" s="57">
        <f t="shared" si="136"/>
        <v>34212.18483921334</v>
      </c>
      <c r="H316" s="57">
        <f t="shared" si="136"/>
        <v>0</v>
      </c>
      <c r="I316" s="57">
        <f t="shared" si="136"/>
        <v>14991.203683170001</v>
      </c>
      <c r="J316" s="57">
        <f t="shared" si="136"/>
        <v>137.31435670333332</v>
      </c>
      <c r="K316" s="57">
        <f t="shared" si="136"/>
        <v>0</v>
      </c>
      <c r="L316" s="57">
        <f t="shared" si="136"/>
        <v>0</v>
      </c>
      <c r="M316" s="57">
        <f t="shared" si="136"/>
        <v>14770.708807470002</v>
      </c>
      <c r="N316" s="57">
        <f t="shared" si="136"/>
        <v>0</v>
      </c>
      <c r="O316" s="57">
        <f t="shared" si="136"/>
        <v>0</v>
      </c>
      <c r="P316" s="57">
        <f t="shared" si="136"/>
        <v>90.199848309999993</v>
      </c>
      <c r="Q316" s="57">
        <f t="shared" si="136"/>
        <v>0</v>
      </c>
      <c r="R316" s="57">
        <f t="shared" si="136"/>
        <v>0</v>
      </c>
      <c r="S316" s="57">
        <f t="shared" si="136"/>
        <v>0</v>
      </c>
      <c r="T316" s="57">
        <f t="shared" si="136"/>
        <v>0</v>
      </c>
      <c r="U316" s="57">
        <f t="shared" si="136"/>
        <v>0</v>
      </c>
      <c r="V316" s="57">
        <f t="shared" si="136"/>
        <v>0</v>
      </c>
      <c r="W316" s="57">
        <f t="shared" si="136"/>
        <v>0</v>
      </c>
      <c r="X316" s="57">
        <f t="shared" si="136"/>
        <v>28969.06306752333</v>
      </c>
      <c r="Y316" s="57">
        <f t="shared" si="136"/>
        <v>0</v>
      </c>
      <c r="Z316" s="57">
        <f t="shared" si="136"/>
        <v>0</v>
      </c>
      <c r="AA316" s="57">
        <f t="shared" si="136"/>
        <v>0</v>
      </c>
      <c r="AB316" s="57">
        <f t="shared" si="136"/>
        <v>0</v>
      </c>
      <c r="AC316" s="57">
        <f t="shared" si="136"/>
        <v>139903.72907477999</v>
      </c>
      <c r="AD316" s="57">
        <f t="shared" si="136"/>
        <v>0</v>
      </c>
      <c r="AE316" s="57">
        <f t="shared" si="127"/>
        <v>233074.40367716999</v>
      </c>
    </row>
    <row r="317" spans="2:31" ht="9.9499999999999993" customHeight="1">
      <c r="B317" s="58" t="s">
        <v>141</v>
      </c>
      <c r="C317" s="59">
        <f t="shared" ref="C317:AD320" si="137">C267*44/12</f>
        <v>0</v>
      </c>
      <c r="D317" s="59">
        <f t="shared" si="137"/>
        <v>105318.98770983335</v>
      </c>
      <c r="E317" s="59">
        <f t="shared" si="137"/>
        <v>0</v>
      </c>
      <c r="F317" s="59">
        <f t="shared" si="137"/>
        <v>0</v>
      </c>
      <c r="G317" s="59">
        <f t="shared" si="137"/>
        <v>0</v>
      </c>
      <c r="H317" s="59">
        <f t="shared" si="137"/>
        <v>93447.373017570004</v>
      </c>
      <c r="I317" s="59">
        <f t="shared" si="137"/>
        <v>0</v>
      </c>
      <c r="J317" s="59">
        <f t="shared" si="137"/>
        <v>0</v>
      </c>
      <c r="K317" s="59">
        <f t="shared" si="137"/>
        <v>0</v>
      </c>
      <c r="L317" s="59">
        <f t="shared" si="137"/>
        <v>0</v>
      </c>
      <c r="M317" s="59">
        <f t="shared" si="137"/>
        <v>5085.0405215866667</v>
      </c>
      <c r="N317" s="59">
        <f t="shared" si="137"/>
        <v>0</v>
      </c>
      <c r="O317" s="59">
        <f t="shared" si="137"/>
        <v>0</v>
      </c>
      <c r="P317" s="59">
        <f t="shared" si="137"/>
        <v>0</v>
      </c>
      <c r="Q317" s="59">
        <f t="shared" si="137"/>
        <v>0</v>
      </c>
      <c r="R317" s="59">
        <f t="shared" si="137"/>
        <v>0</v>
      </c>
      <c r="S317" s="59">
        <f t="shared" si="137"/>
        <v>0</v>
      </c>
      <c r="T317" s="59">
        <f t="shared" si="137"/>
        <v>0</v>
      </c>
      <c r="U317" s="59">
        <f t="shared" si="137"/>
        <v>0</v>
      </c>
      <c r="V317" s="59">
        <f t="shared" si="137"/>
        <v>0</v>
      </c>
      <c r="W317" s="59">
        <f t="shared" si="137"/>
        <v>0</v>
      </c>
      <c r="X317" s="59">
        <f t="shared" si="137"/>
        <v>0</v>
      </c>
      <c r="Y317" s="59">
        <f t="shared" si="137"/>
        <v>0</v>
      </c>
      <c r="Z317" s="59">
        <f t="shared" si="137"/>
        <v>0</v>
      </c>
      <c r="AA317" s="59">
        <f t="shared" si="137"/>
        <v>0</v>
      </c>
      <c r="AB317" s="59">
        <f t="shared" si="137"/>
        <v>0</v>
      </c>
      <c r="AC317" s="59">
        <f t="shared" si="137"/>
        <v>0</v>
      </c>
      <c r="AD317" s="59">
        <f t="shared" si="137"/>
        <v>0</v>
      </c>
      <c r="AE317" s="59">
        <f t="shared" si="127"/>
        <v>203851.40124899003</v>
      </c>
    </row>
    <row r="318" spans="2:31" ht="9.9499999999999993" customHeight="1">
      <c r="B318" s="11" t="s">
        <v>142</v>
      </c>
      <c r="C318" s="44">
        <f t="shared" si="137"/>
        <v>0</v>
      </c>
      <c r="D318" s="44">
        <f t="shared" si="137"/>
        <v>0</v>
      </c>
      <c r="E318" s="44">
        <f t="shared" si="137"/>
        <v>0</v>
      </c>
      <c r="F318" s="44">
        <f t="shared" si="137"/>
        <v>0</v>
      </c>
      <c r="G318" s="44">
        <f t="shared" si="137"/>
        <v>0</v>
      </c>
      <c r="H318" s="44">
        <f t="shared" si="137"/>
        <v>941.15533082999991</v>
      </c>
      <c r="I318" s="44">
        <f t="shared" si="137"/>
        <v>0</v>
      </c>
      <c r="J318" s="44">
        <f t="shared" si="137"/>
        <v>0</v>
      </c>
      <c r="K318" s="44">
        <f t="shared" si="137"/>
        <v>0</v>
      </c>
      <c r="L318" s="44">
        <f t="shared" si="137"/>
        <v>0</v>
      </c>
      <c r="M318" s="44">
        <f t="shared" si="137"/>
        <v>0</v>
      </c>
      <c r="N318" s="44">
        <f t="shared" si="137"/>
        <v>0</v>
      </c>
      <c r="O318" s="44">
        <f t="shared" si="137"/>
        <v>0</v>
      </c>
      <c r="P318" s="44">
        <f t="shared" si="137"/>
        <v>0</v>
      </c>
      <c r="Q318" s="44">
        <f t="shared" si="137"/>
        <v>0</v>
      </c>
      <c r="R318" s="44">
        <f t="shared" si="137"/>
        <v>0</v>
      </c>
      <c r="S318" s="44">
        <f t="shared" si="137"/>
        <v>0</v>
      </c>
      <c r="T318" s="44">
        <f t="shared" si="137"/>
        <v>0</v>
      </c>
      <c r="U318" s="44">
        <f t="shared" si="137"/>
        <v>0</v>
      </c>
      <c r="V318" s="44">
        <f t="shared" si="137"/>
        <v>0</v>
      </c>
      <c r="W318" s="44">
        <f t="shared" si="137"/>
        <v>0</v>
      </c>
      <c r="X318" s="44">
        <f t="shared" si="137"/>
        <v>0</v>
      </c>
      <c r="Y318" s="44">
        <f t="shared" si="137"/>
        <v>0</v>
      </c>
      <c r="Z318" s="44">
        <f t="shared" si="137"/>
        <v>0</v>
      </c>
      <c r="AA318" s="44">
        <f t="shared" si="137"/>
        <v>0</v>
      </c>
      <c r="AB318" s="44">
        <f t="shared" si="137"/>
        <v>0</v>
      </c>
      <c r="AC318" s="44">
        <f t="shared" si="137"/>
        <v>6604.4407471900004</v>
      </c>
      <c r="AD318" s="44">
        <f t="shared" si="137"/>
        <v>0</v>
      </c>
      <c r="AE318" s="44">
        <f t="shared" si="127"/>
        <v>7545.5960780200003</v>
      </c>
    </row>
    <row r="319" spans="2:31" ht="9.9499999999999993" customHeight="1">
      <c r="B319" s="11" t="s">
        <v>143</v>
      </c>
      <c r="C319" s="44">
        <f t="shared" si="137"/>
        <v>0</v>
      </c>
      <c r="D319" s="44">
        <f t="shared" si="137"/>
        <v>0</v>
      </c>
      <c r="E319" s="44">
        <f t="shared" si="137"/>
        <v>0</v>
      </c>
      <c r="F319" s="44">
        <f t="shared" si="137"/>
        <v>0</v>
      </c>
      <c r="G319" s="44">
        <f t="shared" si="137"/>
        <v>0</v>
      </c>
      <c r="H319" s="44">
        <f t="shared" si="137"/>
        <v>354.34370400000006</v>
      </c>
      <c r="I319" s="44">
        <f t="shared" si="137"/>
        <v>4321.0947611700003</v>
      </c>
      <c r="J319" s="44">
        <f t="shared" si="137"/>
        <v>1489.2666588799996</v>
      </c>
      <c r="K319" s="44">
        <f t="shared" si="137"/>
        <v>7191.9259389999997</v>
      </c>
      <c r="L319" s="44">
        <f t="shared" si="137"/>
        <v>0</v>
      </c>
      <c r="M319" s="44">
        <f t="shared" si="137"/>
        <v>0</v>
      </c>
      <c r="N319" s="44">
        <f t="shared" si="137"/>
        <v>0</v>
      </c>
      <c r="O319" s="44">
        <f t="shared" si="137"/>
        <v>0</v>
      </c>
      <c r="P319" s="44">
        <f t="shared" si="137"/>
        <v>0</v>
      </c>
      <c r="Q319" s="44">
        <f t="shared" si="137"/>
        <v>0</v>
      </c>
      <c r="R319" s="44">
        <f t="shared" si="137"/>
        <v>0</v>
      </c>
      <c r="S319" s="44">
        <f t="shared" si="137"/>
        <v>0</v>
      </c>
      <c r="T319" s="44">
        <f t="shared" si="137"/>
        <v>0</v>
      </c>
      <c r="U319" s="44">
        <f t="shared" si="137"/>
        <v>0</v>
      </c>
      <c r="V319" s="44">
        <f t="shared" si="137"/>
        <v>0</v>
      </c>
      <c r="W319" s="44">
        <f t="shared" si="137"/>
        <v>0</v>
      </c>
      <c r="X319" s="44">
        <f t="shared" si="137"/>
        <v>0</v>
      </c>
      <c r="Y319" s="44">
        <f t="shared" si="137"/>
        <v>0</v>
      </c>
      <c r="Z319" s="44">
        <f t="shared" si="137"/>
        <v>0</v>
      </c>
      <c r="AA319" s="44">
        <f t="shared" si="137"/>
        <v>0</v>
      </c>
      <c r="AB319" s="44">
        <f t="shared" si="137"/>
        <v>0</v>
      </c>
      <c r="AC319" s="44">
        <f t="shared" si="137"/>
        <v>0</v>
      </c>
      <c r="AD319" s="44">
        <f t="shared" si="137"/>
        <v>0</v>
      </c>
      <c r="AE319" s="44">
        <f t="shared" si="127"/>
        <v>13356.631063049999</v>
      </c>
    </row>
    <row r="320" spans="2:31" ht="9.9499999999999993" customHeight="1">
      <c r="B320" s="11" t="s">
        <v>144</v>
      </c>
      <c r="C320" s="44">
        <f t="shared" si="137"/>
        <v>0</v>
      </c>
      <c r="D320" s="44">
        <f t="shared" si="137"/>
        <v>0</v>
      </c>
      <c r="E320" s="44">
        <f t="shared" si="137"/>
        <v>0</v>
      </c>
      <c r="F320" s="44">
        <f t="shared" si="137"/>
        <v>0</v>
      </c>
      <c r="G320" s="44">
        <f t="shared" si="137"/>
        <v>0</v>
      </c>
      <c r="H320" s="44">
        <f t="shared" si="137"/>
        <v>0</v>
      </c>
      <c r="I320" s="44">
        <f t="shared" si="137"/>
        <v>0</v>
      </c>
      <c r="J320" s="44">
        <f t="shared" si="137"/>
        <v>0</v>
      </c>
      <c r="K320" s="44">
        <f t="shared" si="137"/>
        <v>0</v>
      </c>
      <c r="L320" s="44">
        <f t="shared" si="137"/>
        <v>6797.4752999999992</v>
      </c>
      <c r="M320" s="44">
        <f t="shared" si="137"/>
        <v>0</v>
      </c>
      <c r="N320" s="44">
        <f t="shared" si="137"/>
        <v>0</v>
      </c>
      <c r="O320" s="44">
        <f t="shared" si="137"/>
        <v>0</v>
      </c>
      <c r="P320" s="44">
        <f t="shared" si="137"/>
        <v>0</v>
      </c>
      <c r="Q320" s="44">
        <f t="shared" si="137"/>
        <v>0</v>
      </c>
      <c r="R320" s="44">
        <f t="shared" si="137"/>
        <v>0</v>
      </c>
      <c r="S320" s="44">
        <f t="shared" si="137"/>
        <v>0</v>
      </c>
      <c r="T320" s="44">
        <f t="shared" si="137"/>
        <v>0</v>
      </c>
      <c r="U320" s="44">
        <f t="shared" si="137"/>
        <v>0</v>
      </c>
      <c r="V320" s="44">
        <f t="shared" si="137"/>
        <v>0</v>
      </c>
      <c r="W320" s="44">
        <f t="shared" si="137"/>
        <v>0</v>
      </c>
      <c r="X320" s="44">
        <f t="shared" si="137"/>
        <v>0</v>
      </c>
      <c r="Y320" s="44">
        <f t="shared" si="137"/>
        <v>0</v>
      </c>
      <c r="Z320" s="44">
        <f t="shared" si="137"/>
        <v>0</v>
      </c>
      <c r="AA320" s="44">
        <f t="shared" si="137"/>
        <v>0</v>
      </c>
      <c r="AB320" s="44">
        <f t="shared" si="137"/>
        <v>0</v>
      </c>
      <c r="AC320" s="44">
        <f t="shared" si="137"/>
        <v>0</v>
      </c>
      <c r="AD320" s="44">
        <f t="shared" si="137"/>
        <v>0</v>
      </c>
      <c r="AE320" s="44">
        <f t="shared" si="127"/>
        <v>6797.4752999999992</v>
      </c>
    </row>
    <row r="321" spans="2:31" ht="9.9499999999999993" customHeight="1">
      <c r="B321" s="56" t="s">
        <v>145</v>
      </c>
      <c r="C321" s="57">
        <f>SUM(C317:C320)</f>
        <v>0</v>
      </c>
      <c r="D321" s="57">
        <f t="shared" ref="D321:AD321" si="138">SUM(D317:D320)</f>
        <v>105318.98770983335</v>
      </c>
      <c r="E321" s="57">
        <f t="shared" si="138"/>
        <v>0</v>
      </c>
      <c r="F321" s="57">
        <f t="shared" si="138"/>
        <v>0</v>
      </c>
      <c r="G321" s="57">
        <f t="shared" si="138"/>
        <v>0</v>
      </c>
      <c r="H321" s="57">
        <f t="shared" si="138"/>
        <v>94742.872052400009</v>
      </c>
      <c r="I321" s="57">
        <f t="shared" si="138"/>
        <v>4321.0947611700003</v>
      </c>
      <c r="J321" s="57">
        <f t="shared" si="138"/>
        <v>1489.2666588799996</v>
      </c>
      <c r="K321" s="57">
        <f t="shared" si="138"/>
        <v>7191.9259389999997</v>
      </c>
      <c r="L321" s="57">
        <f t="shared" si="138"/>
        <v>6797.4752999999992</v>
      </c>
      <c r="M321" s="57">
        <f t="shared" si="138"/>
        <v>5085.0405215866667</v>
      </c>
      <c r="N321" s="57">
        <f t="shared" si="138"/>
        <v>0</v>
      </c>
      <c r="O321" s="57">
        <f t="shared" si="138"/>
        <v>0</v>
      </c>
      <c r="P321" s="57">
        <f t="shared" si="138"/>
        <v>0</v>
      </c>
      <c r="Q321" s="57">
        <f t="shared" si="138"/>
        <v>0</v>
      </c>
      <c r="R321" s="57">
        <f t="shared" si="138"/>
        <v>0</v>
      </c>
      <c r="S321" s="57">
        <f t="shared" si="138"/>
        <v>0</v>
      </c>
      <c r="T321" s="57">
        <f t="shared" si="138"/>
        <v>0</v>
      </c>
      <c r="U321" s="57">
        <f t="shared" si="138"/>
        <v>0</v>
      </c>
      <c r="V321" s="57">
        <f t="shared" si="138"/>
        <v>0</v>
      </c>
      <c r="W321" s="57">
        <f t="shared" si="138"/>
        <v>0</v>
      </c>
      <c r="X321" s="57">
        <f t="shared" si="138"/>
        <v>0</v>
      </c>
      <c r="Y321" s="57">
        <f t="shared" si="138"/>
        <v>0</v>
      </c>
      <c r="Z321" s="57">
        <f t="shared" si="138"/>
        <v>0</v>
      </c>
      <c r="AA321" s="57">
        <f t="shared" si="138"/>
        <v>0</v>
      </c>
      <c r="AB321" s="57">
        <f t="shared" si="138"/>
        <v>0</v>
      </c>
      <c r="AC321" s="57">
        <f t="shared" si="138"/>
        <v>6604.4407471900004</v>
      </c>
      <c r="AD321" s="57">
        <f t="shared" si="138"/>
        <v>0</v>
      </c>
      <c r="AE321" s="57">
        <f t="shared" si="127"/>
        <v>231551.10369006003</v>
      </c>
    </row>
    <row r="322" spans="2:31" ht="9.9499999999999993" customHeight="1">
      <c r="B322" s="56" t="s">
        <v>146</v>
      </c>
      <c r="C322" s="57">
        <f>C321+C316+C313+C285</f>
        <v>3706.4621028233328</v>
      </c>
      <c r="D322" s="57">
        <f t="shared" ref="D322:AD322" si="139">D321+D316+D313+D285</f>
        <v>105952.85395002001</v>
      </c>
      <c r="E322" s="57">
        <f t="shared" si="139"/>
        <v>13691.690319449996</v>
      </c>
      <c r="F322" s="57">
        <f t="shared" si="139"/>
        <v>2.7885E-2</v>
      </c>
      <c r="G322" s="57">
        <f t="shared" si="139"/>
        <v>45496.74761060001</v>
      </c>
      <c r="H322" s="57">
        <f t="shared" si="139"/>
        <v>97770.56855709001</v>
      </c>
      <c r="I322" s="57">
        <f t="shared" si="139"/>
        <v>53911.00887183001</v>
      </c>
      <c r="J322" s="57">
        <f t="shared" si="139"/>
        <v>3539.0135199466663</v>
      </c>
      <c r="K322" s="57">
        <f t="shared" si="139"/>
        <v>81416.549112066641</v>
      </c>
      <c r="L322" s="57">
        <f t="shared" si="139"/>
        <v>11147.048943799999</v>
      </c>
      <c r="M322" s="57">
        <f t="shared" si="139"/>
        <v>38866.346594276671</v>
      </c>
      <c r="N322" s="57">
        <f t="shared" si="139"/>
        <v>26461.325984280007</v>
      </c>
      <c r="O322" s="57">
        <f t="shared" si="139"/>
        <v>12182.988877546664</v>
      </c>
      <c r="P322" s="57">
        <f t="shared" si="139"/>
        <v>220254.21218478336</v>
      </c>
      <c r="Q322" s="57">
        <f t="shared" si="139"/>
        <v>51028.615539000013</v>
      </c>
      <c r="R322" s="57">
        <f t="shared" si="139"/>
        <v>1174.9647213333337</v>
      </c>
      <c r="S322" s="57">
        <f t="shared" si="139"/>
        <v>85319.316415666661</v>
      </c>
      <c r="T322" s="57">
        <f t="shared" si="139"/>
        <v>9461.4474665333328</v>
      </c>
      <c r="U322" s="57">
        <f t="shared" si="139"/>
        <v>372.92173306666672</v>
      </c>
      <c r="V322" s="57">
        <f t="shared" si="139"/>
        <v>697.34014940333304</v>
      </c>
      <c r="W322" s="57">
        <f t="shared" si="139"/>
        <v>6860.3048453866659</v>
      </c>
      <c r="X322" s="57">
        <f t="shared" si="139"/>
        <v>35940.475301976658</v>
      </c>
      <c r="Y322" s="57">
        <f t="shared" si="139"/>
        <v>20623.822375823333</v>
      </c>
      <c r="Z322" s="57">
        <f t="shared" si="139"/>
        <v>82.747064399999999</v>
      </c>
      <c r="AA322" s="57">
        <f t="shared" si="139"/>
        <v>0</v>
      </c>
      <c r="AB322" s="57">
        <f t="shared" si="139"/>
        <v>0</v>
      </c>
      <c r="AC322" s="57">
        <f t="shared" si="139"/>
        <v>153419.67288097998</v>
      </c>
      <c r="AD322" s="57">
        <f t="shared" si="139"/>
        <v>0</v>
      </c>
      <c r="AE322" s="57">
        <f t="shared" si="127"/>
        <v>1079378.4730070832</v>
      </c>
    </row>
    <row r="323" spans="2:31" ht="9.9499999999999993" customHeight="1">
      <c r="B323" s="58" t="s">
        <v>52</v>
      </c>
      <c r="C323" s="59">
        <f t="shared" ref="C323:AD324" si="140">C273*44/12</f>
        <v>0</v>
      </c>
      <c r="D323" s="59">
        <f t="shared" si="140"/>
        <v>0</v>
      </c>
      <c r="E323" s="59">
        <f t="shared" si="140"/>
        <v>0</v>
      </c>
      <c r="F323" s="59">
        <f t="shared" si="140"/>
        <v>0</v>
      </c>
      <c r="G323" s="59">
        <f t="shared" si="140"/>
        <v>0</v>
      </c>
      <c r="H323" s="59">
        <f t="shared" si="140"/>
        <v>0</v>
      </c>
      <c r="I323" s="59">
        <f t="shared" si="140"/>
        <v>0</v>
      </c>
      <c r="J323" s="59">
        <f t="shared" si="140"/>
        <v>0</v>
      </c>
      <c r="K323" s="59">
        <f t="shared" si="140"/>
        <v>0</v>
      </c>
      <c r="L323" s="59">
        <f t="shared" si="140"/>
        <v>0</v>
      </c>
      <c r="M323" s="59">
        <f t="shared" si="140"/>
        <v>0</v>
      </c>
      <c r="N323" s="59">
        <f t="shared" si="140"/>
        <v>0</v>
      </c>
      <c r="O323" s="59">
        <f t="shared" si="140"/>
        <v>0</v>
      </c>
      <c r="P323" s="59">
        <f t="shared" si="140"/>
        <v>0</v>
      </c>
      <c r="Q323" s="59">
        <f t="shared" si="140"/>
        <v>0</v>
      </c>
      <c r="R323" s="59">
        <f t="shared" si="140"/>
        <v>0</v>
      </c>
      <c r="S323" s="59">
        <f t="shared" si="140"/>
        <v>0</v>
      </c>
      <c r="T323" s="59">
        <f t="shared" si="140"/>
        <v>0</v>
      </c>
      <c r="U323" s="59">
        <f t="shared" si="140"/>
        <v>0</v>
      </c>
      <c r="V323" s="59">
        <f t="shared" si="140"/>
        <v>0</v>
      </c>
      <c r="W323" s="59">
        <f t="shared" si="140"/>
        <v>0</v>
      </c>
      <c r="X323" s="59">
        <f t="shared" si="140"/>
        <v>0</v>
      </c>
      <c r="Y323" s="59">
        <f t="shared" si="140"/>
        <v>0</v>
      </c>
      <c r="Z323" s="59">
        <f t="shared" si="140"/>
        <v>0</v>
      </c>
      <c r="AA323" s="59">
        <f t="shared" si="140"/>
        <v>0</v>
      </c>
      <c r="AB323" s="62">
        <f t="shared" si="140"/>
        <v>32167.142333333333</v>
      </c>
      <c r="AC323" s="59">
        <f t="shared" si="140"/>
        <v>0</v>
      </c>
      <c r="AD323" s="59">
        <f t="shared" si="140"/>
        <v>0</v>
      </c>
      <c r="AE323" s="59">
        <f t="shared" si="127"/>
        <v>32167.142333333333</v>
      </c>
    </row>
    <row r="324" spans="2:31" ht="9.9499999999999993" customHeight="1">
      <c r="B324" s="11" t="s">
        <v>53</v>
      </c>
      <c r="C324" s="44">
        <f t="shared" si="140"/>
        <v>0</v>
      </c>
      <c r="D324" s="44">
        <f t="shared" si="140"/>
        <v>0</v>
      </c>
      <c r="E324" s="44">
        <f t="shared" si="140"/>
        <v>0</v>
      </c>
      <c r="F324" s="44">
        <f t="shared" si="140"/>
        <v>0</v>
      </c>
      <c r="G324" s="44">
        <f t="shared" si="140"/>
        <v>0</v>
      </c>
      <c r="H324" s="44">
        <f t="shared" si="140"/>
        <v>0</v>
      </c>
      <c r="I324" s="44">
        <f t="shared" si="140"/>
        <v>0</v>
      </c>
      <c r="J324" s="44">
        <f t="shared" si="140"/>
        <v>0</v>
      </c>
      <c r="K324" s="44">
        <f t="shared" si="140"/>
        <v>0</v>
      </c>
      <c r="L324" s="44">
        <f t="shared" si="140"/>
        <v>0</v>
      </c>
      <c r="M324" s="44">
        <f t="shared" si="140"/>
        <v>0</v>
      </c>
      <c r="N324" s="44">
        <f t="shared" si="140"/>
        <v>0</v>
      </c>
      <c r="O324" s="44">
        <f t="shared" si="140"/>
        <v>0</v>
      </c>
      <c r="P324" s="44">
        <f t="shared" si="140"/>
        <v>0</v>
      </c>
      <c r="Q324" s="44">
        <f t="shared" si="140"/>
        <v>0</v>
      </c>
      <c r="R324" s="44">
        <f t="shared" si="140"/>
        <v>0</v>
      </c>
      <c r="S324" s="44">
        <f t="shared" si="140"/>
        <v>0</v>
      </c>
      <c r="T324" s="44">
        <f t="shared" si="140"/>
        <v>0</v>
      </c>
      <c r="U324" s="44">
        <f t="shared" si="140"/>
        <v>0</v>
      </c>
      <c r="V324" s="44">
        <f t="shared" si="140"/>
        <v>0</v>
      </c>
      <c r="W324" s="44">
        <f t="shared" si="140"/>
        <v>0</v>
      </c>
      <c r="X324" s="44">
        <f t="shared" si="140"/>
        <v>0</v>
      </c>
      <c r="Y324" s="44">
        <f t="shared" si="140"/>
        <v>0</v>
      </c>
      <c r="Z324" s="44">
        <f t="shared" si="140"/>
        <v>0</v>
      </c>
      <c r="AA324" s="44">
        <f t="shared" si="140"/>
        <v>0</v>
      </c>
      <c r="AB324" s="63">
        <f t="shared" si="140"/>
        <v>45823.488333333335</v>
      </c>
      <c r="AC324" s="44">
        <f t="shared" si="140"/>
        <v>0</v>
      </c>
      <c r="AD324" s="44">
        <f t="shared" si="140"/>
        <v>0</v>
      </c>
      <c r="AE324" s="44">
        <f t="shared" si="127"/>
        <v>45823.488333333335</v>
      </c>
    </row>
    <row r="325" spans="2:31" ht="9.9499999999999993" customHeight="1">
      <c r="B325" s="56" t="s">
        <v>147</v>
      </c>
      <c r="C325" s="57">
        <f>SUM(C323:C324)</f>
        <v>0</v>
      </c>
      <c r="D325" s="57">
        <f t="shared" ref="D325:AD325" si="141">SUM(D323:D324)</f>
        <v>0</v>
      </c>
      <c r="E325" s="57">
        <f t="shared" si="141"/>
        <v>0</v>
      </c>
      <c r="F325" s="57">
        <f t="shared" si="141"/>
        <v>0</v>
      </c>
      <c r="G325" s="57">
        <f t="shared" si="141"/>
        <v>0</v>
      </c>
      <c r="H325" s="57">
        <f t="shared" si="141"/>
        <v>0</v>
      </c>
      <c r="I325" s="57">
        <f t="shared" si="141"/>
        <v>0</v>
      </c>
      <c r="J325" s="57">
        <f t="shared" si="141"/>
        <v>0</v>
      </c>
      <c r="K325" s="57">
        <f t="shared" si="141"/>
        <v>0</v>
      </c>
      <c r="L325" s="57">
        <f t="shared" si="141"/>
        <v>0</v>
      </c>
      <c r="M325" s="57">
        <f t="shared" si="141"/>
        <v>0</v>
      </c>
      <c r="N325" s="57">
        <f t="shared" si="141"/>
        <v>0</v>
      </c>
      <c r="O325" s="57">
        <f t="shared" si="141"/>
        <v>0</v>
      </c>
      <c r="P325" s="57">
        <f t="shared" si="141"/>
        <v>0</v>
      </c>
      <c r="Q325" s="57">
        <f t="shared" si="141"/>
        <v>0</v>
      </c>
      <c r="R325" s="57">
        <f t="shared" si="141"/>
        <v>0</v>
      </c>
      <c r="S325" s="57">
        <f t="shared" si="141"/>
        <v>0</v>
      </c>
      <c r="T325" s="57">
        <f t="shared" si="141"/>
        <v>0</v>
      </c>
      <c r="U325" s="57">
        <f t="shared" si="141"/>
        <v>0</v>
      </c>
      <c r="V325" s="57">
        <f t="shared" si="141"/>
        <v>0</v>
      </c>
      <c r="W325" s="57">
        <f t="shared" si="141"/>
        <v>0</v>
      </c>
      <c r="X325" s="57">
        <f t="shared" si="141"/>
        <v>0</v>
      </c>
      <c r="Y325" s="57">
        <f t="shared" si="141"/>
        <v>0</v>
      </c>
      <c r="Z325" s="57">
        <f t="shared" si="141"/>
        <v>0</v>
      </c>
      <c r="AA325" s="57">
        <f t="shared" si="141"/>
        <v>0</v>
      </c>
      <c r="AB325" s="57">
        <f t="shared" si="141"/>
        <v>77990.630666666664</v>
      </c>
      <c r="AC325" s="57">
        <f t="shared" si="141"/>
        <v>0</v>
      </c>
      <c r="AD325" s="57">
        <f t="shared" si="141"/>
        <v>0</v>
      </c>
      <c r="AE325" s="57">
        <f t="shared" si="127"/>
        <v>77990.630666666664</v>
      </c>
    </row>
    <row r="326" spans="2:31" ht="9.9499999999999993" customHeight="1">
      <c r="B326" s="58" t="s">
        <v>148</v>
      </c>
      <c r="C326" s="59">
        <f t="shared" ref="C326:AD327" si="142">C276*44/12</f>
        <v>0</v>
      </c>
      <c r="D326" s="59">
        <f t="shared" si="142"/>
        <v>0</v>
      </c>
      <c r="E326" s="59">
        <f t="shared" si="142"/>
        <v>0</v>
      </c>
      <c r="F326" s="59">
        <f t="shared" si="142"/>
        <v>0</v>
      </c>
      <c r="G326" s="59">
        <f t="shared" si="142"/>
        <v>0</v>
      </c>
      <c r="H326" s="59">
        <f t="shared" si="142"/>
        <v>0</v>
      </c>
      <c r="I326" s="59">
        <f t="shared" si="142"/>
        <v>0</v>
      </c>
      <c r="J326" s="59">
        <f t="shared" si="142"/>
        <v>0</v>
      </c>
      <c r="K326" s="59">
        <f t="shared" si="142"/>
        <v>0</v>
      </c>
      <c r="L326" s="59">
        <f t="shared" si="142"/>
        <v>0</v>
      </c>
      <c r="M326" s="59">
        <f t="shared" si="142"/>
        <v>0</v>
      </c>
      <c r="N326" s="59">
        <f t="shared" si="142"/>
        <v>0</v>
      </c>
      <c r="O326" s="59">
        <f t="shared" si="142"/>
        <v>0</v>
      </c>
      <c r="P326" s="59">
        <f t="shared" si="142"/>
        <v>0</v>
      </c>
      <c r="Q326" s="59">
        <f t="shared" si="142"/>
        <v>0</v>
      </c>
      <c r="R326" s="59">
        <f t="shared" si="142"/>
        <v>0</v>
      </c>
      <c r="S326" s="59">
        <f t="shared" si="142"/>
        <v>0</v>
      </c>
      <c r="T326" s="59">
        <f t="shared" si="142"/>
        <v>0</v>
      </c>
      <c r="U326" s="59">
        <f t="shared" si="142"/>
        <v>0</v>
      </c>
      <c r="V326" s="59">
        <f t="shared" si="142"/>
        <v>0</v>
      </c>
      <c r="W326" s="59">
        <f t="shared" si="142"/>
        <v>0</v>
      </c>
      <c r="X326" s="59">
        <f t="shared" si="142"/>
        <v>0</v>
      </c>
      <c r="Y326" s="59">
        <f t="shared" si="142"/>
        <v>0</v>
      </c>
      <c r="Z326" s="59">
        <f t="shared" si="142"/>
        <v>0</v>
      </c>
      <c r="AA326" s="59">
        <f t="shared" si="142"/>
        <v>0</v>
      </c>
      <c r="AB326" s="59">
        <f t="shared" si="142"/>
        <v>0</v>
      </c>
      <c r="AC326" s="59">
        <f t="shared" si="142"/>
        <v>0</v>
      </c>
      <c r="AD326" s="62">
        <f t="shared" si="142"/>
        <v>40296.519999999997</v>
      </c>
      <c r="AE326" s="59">
        <f t="shared" si="127"/>
        <v>40296.519999999997</v>
      </c>
    </row>
    <row r="327" spans="2:31" ht="9.9499999999999993" customHeight="1">
      <c r="B327" s="11" t="s">
        <v>127</v>
      </c>
      <c r="C327" s="44">
        <f t="shared" si="142"/>
        <v>0</v>
      </c>
      <c r="D327" s="44">
        <f t="shared" si="142"/>
        <v>0</v>
      </c>
      <c r="E327" s="44">
        <f t="shared" si="142"/>
        <v>0</v>
      </c>
      <c r="F327" s="44">
        <f t="shared" si="142"/>
        <v>0</v>
      </c>
      <c r="G327" s="44">
        <f t="shared" si="142"/>
        <v>0</v>
      </c>
      <c r="H327" s="44">
        <f t="shared" si="142"/>
        <v>0</v>
      </c>
      <c r="I327" s="44">
        <f t="shared" si="142"/>
        <v>0</v>
      </c>
      <c r="J327" s="44">
        <f t="shared" si="142"/>
        <v>0</v>
      </c>
      <c r="K327" s="44">
        <f t="shared" si="142"/>
        <v>0</v>
      </c>
      <c r="L327" s="44">
        <f t="shared" si="142"/>
        <v>0</v>
      </c>
      <c r="M327" s="44">
        <f t="shared" si="142"/>
        <v>0</v>
      </c>
      <c r="N327" s="44">
        <f t="shared" si="142"/>
        <v>0</v>
      </c>
      <c r="O327" s="44">
        <f t="shared" si="142"/>
        <v>0</v>
      </c>
      <c r="P327" s="44">
        <f t="shared" si="142"/>
        <v>0</v>
      </c>
      <c r="Q327" s="44">
        <f t="shared" si="142"/>
        <v>0</v>
      </c>
      <c r="R327" s="44">
        <f t="shared" si="142"/>
        <v>0</v>
      </c>
      <c r="S327" s="44">
        <f t="shared" si="142"/>
        <v>0</v>
      </c>
      <c r="T327" s="44">
        <f t="shared" si="142"/>
        <v>0</v>
      </c>
      <c r="U327" s="44">
        <f t="shared" si="142"/>
        <v>0</v>
      </c>
      <c r="V327" s="44">
        <f t="shared" si="142"/>
        <v>0</v>
      </c>
      <c r="W327" s="44">
        <f t="shared" si="142"/>
        <v>0</v>
      </c>
      <c r="X327" s="44">
        <f t="shared" si="142"/>
        <v>0</v>
      </c>
      <c r="Y327" s="44">
        <f t="shared" si="142"/>
        <v>0</v>
      </c>
      <c r="Z327" s="44">
        <f t="shared" si="142"/>
        <v>0</v>
      </c>
      <c r="AA327" s="44">
        <f t="shared" si="142"/>
        <v>0</v>
      </c>
      <c r="AB327" s="44">
        <f t="shared" si="142"/>
        <v>0</v>
      </c>
      <c r="AC327" s="44">
        <f t="shared" si="142"/>
        <v>0</v>
      </c>
      <c r="AD327" s="63">
        <f t="shared" si="142"/>
        <v>76.559999999999988</v>
      </c>
      <c r="AE327" s="44">
        <f t="shared" si="127"/>
        <v>76.559999999999988</v>
      </c>
    </row>
    <row r="328" spans="2:31" ht="9.9499999999999993" customHeight="1">
      <c r="B328" s="56" t="s">
        <v>149</v>
      </c>
      <c r="C328" s="57">
        <f>SUM(C326:C327)</f>
        <v>0</v>
      </c>
      <c r="D328" s="57">
        <f t="shared" ref="D328:AD328" si="143">SUM(D326:D327)</f>
        <v>0</v>
      </c>
      <c r="E328" s="57">
        <f t="shared" si="143"/>
        <v>0</v>
      </c>
      <c r="F328" s="57">
        <f t="shared" si="143"/>
        <v>0</v>
      </c>
      <c r="G328" s="57">
        <f t="shared" si="143"/>
        <v>0</v>
      </c>
      <c r="H328" s="57">
        <f t="shared" si="143"/>
        <v>0</v>
      </c>
      <c r="I328" s="57">
        <f t="shared" si="143"/>
        <v>0</v>
      </c>
      <c r="J328" s="57">
        <f t="shared" si="143"/>
        <v>0</v>
      </c>
      <c r="K328" s="57">
        <f t="shared" si="143"/>
        <v>0</v>
      </c>
      <c r="L328" s="57">
        <f t="shared" si="143"/>
        <v>0</v>
      </c>
      <c r="M328" s="57">
        <f t="shared" si="143"/>
        <v>0</v>
      </c>
      <c r="N328" s="57">
        <f t="shared" si="143"/>
        <v>0</v>
      </c>
      <c r="O328" s="57">
        <f t="shared" si="143"/>
        <v>0</v>
      </c>
      <c r="P328" s="57">
        <f t="shared" si="143"/>
        <v>0</v>
      </c>
      <c r="Q328" s="57">
        <f t="shared" si="143"/>
        <v>0</v>
      </c>
      <c r="R328" s="57">
        <f t="shared" si="143"/>
        <v>0</v>
      </c>
      <c r="S328" s="57">
        <f t="shared" si="143"/>
        <v>0</v>
      </c>
      <c r="T328" s="57">
        <f t="shared" si="143"/>
        <v>0</v>
      </c>
      <c r="U328" s="57">
        <f t="shared" si="143"/>
        <v>0</v>
      </c>
      <c r="V328" s="57">
        <f t="shared" si="143"/>
        <v>0</v>
      </c>
      <c r="W328" s="57">
        <f t="shared" si="143"/>
        <v>0</v>
      </c>
      <c r="X328" s="57">
        <f t="shared" si="143"/>
        <v>0</v>
      </c>
      <c r="Y328" s="57">
        <f t="shared" si="143"/>
        <v>0</v>
      </c>
      <c r="Z328" s="57">
        <f t="shared" si="143"/>
        <v>0</v>
      </c>
      <c r="AA328" s="57">
        <f t="shared" si="143"/>
        <v>0</v>
      </c>
      <c r="AB328" s="57">
        <f t="shared" si="143"/>
        <v>0</v>
      </c>
      <c r="AC328" s="57">
        <f t="shared" si="143"/>
        <v>0</v>
      </c>
      <c r="AD328" s="57">
        <f t="shared" si="143"/>
        <v>40373.079999999994</v>
      </c>
      <c r="AE328" s="57">
        <f t="shared" si="127"/>
        <v>40373.079999999994</v>
      </c>
    </row>
    <row r="329" spans="2:31" ht="9.9499999999999993" customHeight="1">
      <c r="B329" s="56" t="s">
        <v>101</v>
      </c>
      <c r="C329" s="57">
        <f>C328+C325+C322</f>
        <v>3706.4621028233328</v>
      </c>
      <c r="D329" s="57">
        <f t="shared" ref="D329:AD329" si="144">D328+D325+D322</f>
        <v>105952.85395002001</v>
      </c>
      <c r="E329" s="57">
        <f t="shared" si="144"/>
        <v>13691.690319449996</v>
      </c>
      <c r="F329" s="57">
        <f t="shared" si="144"/>
        <v>2.7885E-2</v>
      </c>
      <c r="G329" s="57">
        <f t="shared" si="144"/>
        <v>45496.74761060001</v>
      </c>
      <c r="H329" s="57">
        <f t="shared" si="144"/>
        <v>97770.56855709001</v>
      </c>
      <c r="I329" s="57">
        <f t="shared" si="144"/>
        <v>53911.00887183001</v>
      </c>
      <c r="J329" s="57">
        <f t="shared" si="144"/>
        <v>3539.0135199466663</v>
      </c>
      <c r="K329" s="57">
        <f t="shared" si="144"/>
        <v>81416.549112066641</v>
      </c>
      <c r="L329" s="57">
        <f t="shared" si="144"/>
        <v>11147.048943799999</v>
      </c>
      <c r="M329" s="57">
        <f t="shared" si="144"/>
        <v>38866.346594276671</v>
      </c>
      <c r="N329" s="57">
        <f t="shared" si="144"/>
        <v>26461.325984280007</v>
      </c>
      <c r="O329" s="57">
        <f t="shared" si="144"/>
        <v>12182.988877546664</v>
      </c>
      <c r="P329" s="57">
        <f t="shared" si="144"/>
        <v>220254.21218478336</v>
      </c>
      <c r="Q329" s="57">
        <f t="shared" si="144"/>
        <v>51028.615539000013</v>
      </c>
      <c r="R329" s="57">
        <f t="shared" si="144"/>
        <v>1174.9647213333337</v>
      </c>
      <c r="S329" s="57">
        <f t="shared" si="144"/>
        <v>85319.316415666661</v>
      </c>
      <c r="T329" s="57">
        <f t="shared" si="144"/>
        <v>9461.4474665333328</v>
      </c>
      <c r="U329" s="57">
        <f t="shared" si="144"/>
        <v>372.92173306666672</v>
      </c>
      <c r="V329" s="57">
        <f t="shared" si="144"/>
        <v>697.34014940333304</v>
      </c>
      <c r="W329" s="57">
        <f t="shared" si="144"/>
        <v>6860.3048453866659</v>
      </c>
      <c r="X329" s="57">
        <f t="shared" si="144"/>
        <v>35940.475301976658</v>
      </c>
      <c r="Y329" s="57">
        <f t="shared" si="144"/>
        <v>20623.822375823333</v>
      </c>
      <c r="Z329" s="57">
        <f t="shared" si="144"/>
        <v>82.747064399999999</v>
      </c>
      <c r="AA329" s="57">
        <f t="shared" si="144"/>
        <v>0</v>
      </c>
      <c r="AB329" s="57">
        <f t="shared" si="144"/>
        <v>77990.630666666664</v>
      </c>
      <c r="AC329" s="57">
        <f t="shared" si="144"/>
        <v>153419.67288097998</v>
      </c>
      <c r="AD329" s="57">
        <f t="shared" si="144"/>
        <v>40373.079999999994</v>
      </c>
      <c r="AE329" s="57">
        <f t="shared" si="127"/>
        <v>1197742.1836737499</v>
      </c>
    </row>
    <row r="330" spans="2:31" ht="9.9499999999999993" customHeight="1"/>
  </sheetData>
  <mergeCells count="37"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25:F25"/>
    <mergeCell ref="E19:F19"/>
    <mergeCell ref="P19:AC19"/>
    <mergeCell ref="F14:G14"/>
    <mergeCell ref="H14:I14"/>
    <mergeCell ref="K14:N14"/>
    <mergeCell ref="O14:P14"/>
    <mergeCell ref="Q14:R14"/>
    <mergeCell ref="S14:T14"/>
    <mergeCell ref="K15:N15"/>
    <mergeCell ref="O15:P15"/>
    <mergeCell ref="Q15:R15"/>
    <mergeCell ref="S15:T15"/>
    <mergeCell ref="E18:F18"/>
    <mergeCell ref="S13:T13"/>
    <mergeCell ref="AB7:AB9"/>
    <mergeCell ref="AD7:AD9"/>
    <mergeCell ref="F12:G12"/>
    <mergeCell ref="H12:I12"/>
    <mergeCell ref="K12:N12"/>
    <mergeCell ref="O12:P12"/>
    <mergeCell ref="Q12:R12"/>
    <mergeCell ref="S12:T12"/>
    <mergeCell ref="F13:G13"/>
    <mergeCell ref="H13:I13"/>
    <mergeCell ref="K13:N13"/>
    <mergeCell ref="O13:P13"/>
    <mergeCell ref="Q13:R13"/>
  </mergeCells>
  <phoneticPr fontId="4"/>
  <hyperlinks>
    <hyperlink ref="Q22:Y22" location="Sheet2!R81C1:R131C1" display="宮城県二酸化炭素排出量の部門別･燃料別内訳(単位：t-C/年)"/>
    <hyperlink ref="Q23" location="Sheet2!R131:R181" display="宮城県二酸化炭素排出量の部門別･燃料別内訳(単位：t-CO2/年)"/>
    <hyperlink ref="Q23:Z23" location="Sheet2!R131:R181" display="宮城県二酸化炭素排出量の部門別･燃料別内訳(単位：t-CO2/年)"/>
    <hyperlink ref="Q24:Y24" location="Sheet2!R181C1:R231C1" display="全国消費エネルギーの部門別･燃料別内訳(単位：10^9　kcal/年)"/>
    <hyperlink ref="Q25:Y25" location="Sheet2!R231C1:R281C1" display="全国二酸化炭素排出量の部門別･燃料別内訳(単位：千t-C/年)"/>
    <hyperlink ref="Q26:Y26" location="Sheet2!R281C1:R331C1" display="全国二酸化炭素排出量の部門別･燃料別内訳(単位：千t-CO2/年)"/>
    <hyperlink ref="Q21:Y21" location="Sheet2!R31C1:R81C1" display="宮城県消費エネルギーの部門別･燃料別内訳(単位：10^6kcal/年)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26</vt:i4>
      </vt:variant>
    </vt:vector>
  </HeadingPairs>
  <TitlesOfParts>
    <vt:vector size="27" baseType="lpstr">
      <vt:lpstr>h7.3地温計</vt:lpstr>
      <vt:lpstr>A重油_発熱量当りCO排出原単位</vt:lpstr>
      <vt:lpstr>B重油_発熱量当りCO排出原単位</vt:lpstr>
      <vt:lpstr>C重油_発熱量当りCO排出原単位</vt:lpstr>
      <vt:lpstr>LNG_発熱量当りCO排出原単位</vt:lpstr>
      <vt:lpstr>LPG_発熱量当りCO排出原単位</vt:lpstr>
      <vt:lpstr>NGL_発熱量当りCO排出原単位</vt:lpstr>
      <vt:lpstr>ガソリン_発熱量当りCO排出原単位</vt:lpstr>
      <vt:lpstr>コクス炉ガス_発熱量当りCO排出原単位</vt:lpstr>
      <vt:lpstr>ジェット燃料_発熱量当りCO排出原単位</vt:lpstr>
      <vt:lpstr>ナフサ_発熱量当りCO排出原単位</vt:lpstr>
      <vt:lpstr>改質精製油_発熱量当りCO排出原単位</vt:lpstr>
      <vt:lpstr>軽油_発熱量当りCO排出原単位</vt:lpstr>
      <vt:lpstr>原油_発熱量当りCO排出原単位</vt:lpstr>
      <vt:lpstr>高炉ガス_発熱量当りCO排出原単位</vt:lpstr>
      <vt:lpstr>黒液_発熱量当りCO排出原単位</vt:lpstr>
      <vt:lpstr>石炭_発熱量当りCO排出原単位</vt:lpstr>
      <vt:lpstr>石炭コクス_発熱量当りCO排出原単位</vt:lpstr>
      <vt:lpstr>石油ガス_発熱量当りCO排出原単位</vt:lpstr>
      <vt:lpstr>石油コクス_発熱量当りCO排出原単位</vt:lpstr>
      <vt:lpstr>天然ガス_発熱量当りCO排出原単位</vt:lpstr>
      <vt:lpstr>転炉ガス_発熱量当りCO排出原単位</vt:lpstr>
      <vt:lpstr>電気炉ガス_発熱量当りCO排出原単位</vt:lpstr>
      <vt:lpstr>電力_発熱量当りCO排出原単位</vt:lpstr>
      <vt:lpstr>都市ガス_発熱量当りCO排出原単位</vt:lpstr>
      <vt:lpstr>灯油_発熱量当りCO排出原単位</vt:lpstr>
      <vt:lpstr>練炭豆炭_発熱量当りCO排出原単位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2017-04-17T00:30:05Z</cp:lastPrinted>
  <dcterms:created xsi:type="dcterms:W3CDTF">2012-02-04T07:47:34Z</dcterms:created>
  <dcterms:modified xsi:type="dcterms:W3CDTF">2017-10-26T06:00:03Z</dcterms:modified>
</cp:coreProperties>
</file>