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605" yWindow="3210" windowWidth="9675" windowHeight="7395" tabRatio="854"/>
  </bookViews>
  <sheets>
    <sheet name="CO2換算ガス" sheetId="7" r:id="rId1"/>
  </sheets>
  <calcPr calcId="145621" refMode="R1C1"/>
</workbook>
</file>

<file path=xl/calcChain.xml><?xml version="1.0" encoding="utf-8"?>
<calcChain xmlns="http://schemas.openxmlformats.org/spreadsheetml/2006/main">
  <c r="R34" i="7" l="1"/>
  <c r="S34" i="7" s="1"/>
  <c r="T34" i="7" s="1"/>
  <c r="U34" i="7" s="1"/>
  <c r="V34" i="7" s="1"/>
  <c r="W34" i="7" s="1"/>
  <c r="X34" i="7" s="1"/>
  <c r="Y34" i="7" s="1"/>
  <c r="Z34" i="7" s="1"/>
  <c r="AA34" i="7" s="1"/>
  <c r="AB34" i="7" s="1"/>
  <c r="AC34" i="7" s="1"/>
  <c r="AD34" i="7" s="1"/>
  <c r="AE34" i="7" s="1"/>
  <c r="AF34" i="7" s="1"/>
  <c r="AF121" i="7" l="1"/>
  <c r="AF44" i="7" s="1"/>
  <c r="AF114" i="7"/>
  <c r="AF43" i="7" s="1"/>
  <c r="AF103" i="7"/>
  <c r="AF42" i="7" s="1"/>
  <c r="G150" i="7"/>
  <c r="G151" i="7"/>
  <c r="AF128" i="7"/>
  <c r="H103" i="7"/>
  <c r="H42" i="7" s="1"/>
  <c r="AF318" i="7"/>
  <c r="H318" i="7"/>
  <c r="I318" i="7"/>
  <c r="J318" i="7"/>
  <c r="K318" i="7"/>
  <c r="L318" i="7"/>
  <c r="M318" i="7"/>
  <c r="N318" i="7"/>
  <c r="O318" i="7"/>
  <c r="P318" i="7"/>
  <c r="Q318" i="7"/>
  <c r="R318" i="7"/>
  <c r="S318" i="7"/>
  <c r="T318" i="7"/>
  <c r="U318" i="7"/>
  <c r="V318" i="7"/>
  <c r="W318" i="7"/>
  <c r="X318" i="7"/>
  <c r="Y318" i="7"/>
  <c r="Z318" i="7"/>
  <c r="AA318" i="7"/>
  <c r="AB318" i="7"/>
  <c r="AC318" i="7"/>
  <c r="AD318" i="7"/>
  <c r="AE318" i="7"/>
  <c r="H319" i="7"/>
  <c r="I319" i="7"/>
  <c r="J319" i="7"/>
  <c r="K319" i="7"/>
  <c r="L319" i="7"/>
  <c r="M319" i="7"/>
  <c r="N319" i="7"/>
  <c r="O319" i="7"/>
  <c r="P319" i="7"/>
  <c r="Q319" i="7"/>
  <c r="R319" i="7"/>
  <c r="S319" i="7"/>
  <c r="T319" i="7"/>
  <c r="U319" i="7"/>
  <c r="V319" i="7"/>
  <c r="W319" i="7"/>
  <c r="X319" i="7"/>
  <c r="Y319" i="7"/>
  <c r="Z319" i="7"/>
  <c r="AA319" i="7"/>
  <c r="AB319" i="7"/>
  <c r="AC319" i="7"/>
  <c r="AD319" i="7"/>
  <c r="AE319" i="7"/>
  <c r="H321" i="7"/>
  <c r="I321" i="7"/>
  <c r="J321" i="7"/>
  <c r="K321" i="7"/>
  <c r="L321" i="7"/>
  <c r="M321" i="7"/>
  <c r="N321" i="7"/>
  <c r="O321" i="7"/>
  <c r="P321" i="7"/>
  <c r="Q321" i="7"/>
  <c r="R321" i="7"/>
  <c r="S321" i="7"/>
  <c r="T321" i="7"/>
  <c r="U321" i="7"/>
  <c r="V321" i="7"/>
  <c r="W321" i="7"/>
  <c r="X321" i="7"/>
  <c r="Y321" i="7"/>
  <c r="Z321" i="7"/>
  <c r="AA321" i="7"/>
  <c r="AB321" i="7"/>
  <c r="AC321" i="7"/>
  <c r="AD321" i="7"/>
  <c r="AE321" i="7"/>
  <c r="AF313" i="7"/>
  <c r="K313" i="7"/>
  <c r="L313" i="7"/>
  <c r="M313" i="7"/>
  <c r="N313" i="7"/>
  <c r="O313" i="7"/>
  <c r="P313" i="7"/>
  <c r="Q313" i="7"/>
  <c r="R313" i="7"/>
  <c r="S313" i="7"/>
  <c r="T313" i="7"/>
  <c r="U313" i="7"/>
  <c r="V313" i="7"/>
  <c r="V314" i="7" s="1"/>
  <c r="W313" i="7"/>
  <c r="X313" i="7"/>
  <c r="Y313" i="7"/>
  <c r="Z313" i="7"/>
  <c r="AA313" i="7"/>
  <c r="AB313" i="7"/>
  <c r="AC313" i="7"/>
  <c r="AD313" i="7"/>
  <c r="AE313" i="7"/>
  <c r="K314" i="7"/>
  <c r="K320" i="7" s="1"/>
  <c r="K322" i="7" s="1"/>
  <c r="K193" i="7" s="1"/>
  <c r="L314" i="7"/>
  <c r="L320" i="7" s="1"/>
  <c r="L322" i="7" s="1"/>
  <c r="L193" i="7" s="1"/>
  <c r="M314" i="7"/>
  <c r="M320" i="7" s="1"/>
  <c r="M322" i="7" s="1"/>
  <c r="M193" i="7" s="1"/>
  <c r="N314" i="7"/>
  <c r="N320" i="7" s="1"/>
  <c r="N322" i="7" s="1"/>
  <c r="N193" i="7" s="1"/>
  <c r="O314" i="7"/>
  <c r="O320" i="7" s="1"/>
  <c r="O322" i="7" s="1"/>
  <c r="O193" i="7" s="1"/>
  <c r="P314" i="7"/>
  <c r="P320" i="7" s="1"/>
  <c r="P322" i="7" s="1"/>
  <c r="P193" i="7" s="1"/>
  <c r="Q314" i="7"/>
  <c r="Q320" i="7" s="1"/>
  <c r="Q322" i="7" s="1"/>
  <c r="Q193" i="7" s="1"/>
  <c r="R314" i="7"/>
  <c r="R320" i="7" s="1"/>
  <c r="R322" i="7" s="1"/>
  <c r="R193" i="7" s="1"/>
  <c r="S314" i="7"/>
  <c r="S320" i="7" s="1"/>
  <c r="S322" i="7" s="1"/>
  <c r="S193" i="7" s="1"/>
  <c r="T314" i="7"/>
  <c r="T320" i="7" s="1"/>
  <c r="T322" i="7" s="1"/>
  <c r="T193" i="7" s="1"/>
  <c r="U314" i="7"/>
  <c r="U320" i="7" s="1"/>
  <c r="U322" i="7" s="1"/>
  <c r="U193" i="7" s="1"/>
  <c r="W314" i="7"/>
  <c r="W320" i="7" s="1"/>
  <c r="W322" i="7" s="1"/>
  <c r="W193" i="7" s="1"/>
  <c r="X314" i="7"/>
  <c r="X320" i="7" s="1"/>
  <c r="X322" i="7" s="1"/>
  <c r="X193" i="7" s="1"/>
  <c r="Y314" i="7"/>
  <c r="Y320" i="7" s="1"/>
  <c r="Y322" i="7" s="1"/>
  <c r="Y193" i="7" s="1"/>
  <c r="Z314" i="7"/>
  <c r="Z320" i="7" s="1"/>
  <c r="Z322" i="7" s="1"/>
  <c r="Z193" i="7" s="1"/>
  <c r="AA314" i="7"/>
  <c r="AA320" i="7" s="1"/>
  <c r="AA322" i="7" s="1"/>
  <c r="AA193" i="7" s="1"/>
  <c r="AB314" i="7"/>
  <c r="AB320" i="7" s="1"/>
  <c r="AB322" i="7" s="1"/>
  <c r="AB193" i="7" s="1"/>
  <c r="AC314" i="7"/>
  <c r="AC320" i="7" s="1"/>
  <c r="AC322" i="7" s="1"/>
  <c r="AC193" i="7" s="1"/>
  <c r="AD314" i="7"/>
  <c r="AD320" i="7" s="1"/>
  <c r="AD322" i="7" s="1"/>
  <c r="AD193" i="7" s="1"/>
  <c r="AE314" i="7"/>
  <c r="AE320" i="7" s="1"/>
  <c r="AE322" i="7" s="1"/>
  <c r="AE193" i="7" s="1"/>
  <c r="J313" i="7"/>
  <c r="J314" i="7" s="1"/>
  <c r="J320" i="7" s="1"/>
  <c r="J322" i="7" s="1"/>
  <c r="J193" i="7" s="1"/>
  <c r="H313" i="7"/>
  <c r="I313" i="7"/>
  <c r="H314" i="7"/>
  <c r="H320" i="7" s="1"/>
  <c r="H322" i="7" s="1"/>
  <c r="H193" i="7" s="1"/>
  <c r="I314" i="7"/>
  <c r="I320" i="7" s="1"/>
  <c r="I322" i="7" s="1"/>
  <c r="I193" i="7" s="1"/>
  <c r="G321" i="7"/>
  <c r="G319" i="7"/>
  <c r="G318" i="7"/>
  <c r="G314" i="7"/>
  <c r="G320" i="7" s="1"/>
  <c r="G322" i="7" s="1"/>
  <c r="G193" i="7" s="1"/>
  <c r="G313" i="7"/>
  <c r="AF132" i="7" l="1"/>
  <c r="AF45" i="7"/>
  <c r="V320" i="7"/>
  <c r="V322" i="7" s="1"/>
  <c r="V193" i="7" s="1"/>
  <c r="M201" i="7"/>
  <c r="N201" i="7"/>
  <c r="O201" i="7"/>
  <c r="P201" i="7"/>
  <c r="Q201" i="7"/>
  <c r="R201" i="7"/>
  <c r="S201" i="7"/>
  <c r="T201" i="7"/>
  <c r="U201" i="7"/>
  <c r="V201" i="7"/>
  <c r="W201" i="7"/>
  <c r="X201" i="7"/>
  <c r="Y201" i="7"/>
  <c r="Z201" i="7"/>
  <c r="AA201" i="7"/>
  <c r="AB201" i="7"/>
  <c r="AC201" i="7"/>
  <c r="AD201" i="7"/>
  <c r="AE201" i="7"/>
  <c r="M202" i="7"/>
  <c r="N202" i="7"/>
  <c r="O202" i="7"/>
  <c r="P202" i="7"/>
  <c r="Q202" i="7"/>
  <c r="R202" i="7"/>
  <c r="S202" i="7"/>
  <c r="T202" i="7"/>
  <c r="U202" i="7"/>
  <c r="V202" i="7"/>
  <c r="W202" i="7"/>
  <c r="X202" i="7"/>
  <c r="Y202" i="7"/>
  <c r="Z202" i="7"/>
  <c r="AA202" i="7"/>
  <c r="AB202" i="7"/>
  <c r="AC202" i="7"/>
  <c r="AD202" i="7"/>
  <c r="AE202" i="7"/>
  <c r="M208" i="7"/>
  <c r="N208" i="7"/>
  <c r="O208" i="7"/>
  <c r="P208" i="7"/>
  <c r="Q208" i="7"/>
  <c r="R208" i="7"/>
  <c r="S208" i="7"/>
  <c r="T208" i="7"/>
  <c r="U208" i="7"/>
  <c r="V208" i="7"/>
  <c r="W208" i="7"/>
  <c r="X208" i="7"/>
  <c r="Y208" i="7"/>
  <c r="Z208" i="7"/>
  <c r="AA208" i="7"/>
  <c r="AB208" i="7"/>
  <c r="AC208" i="7"/>
  <c r="AD208" i="7"/>
  <c r="AE208" i="7"/>
  <c r="M209" i="7"/>
  <c r="N209" i="7"/>
  <c r="O209" i="7"/>
  <c r="P209" i="7"/>
  <c r="Q209" i="7"/>
  <c r="R209" i="7"/>
  <c r="S209" i="7"/>
  <c r="T209" i="7"/>
  <c r="U209" i="7"/>
  <c r="V209" i="7"/>
  <c r="W209" i="7"/>
  <c r="X209" i="7"/>
  <c r="Y209" i="7"/>
  <c r="Z209" i="7"/>
  <c r="AA209" i="7"/>
  <c r="AB209" i="7"/>
  <c r="AC209" i="7"/>
  <c r="AD209" i="7"/>
  <c r="AE209" i="7"/>
  <c r="M214" i="7"/>
  <c r="N214" i="7"/>
  <c r="O214" i="7"/>
  <c r="P214" i="7"/>
  <c r="Q214" i="7"/>
  <c r="R214" i="7"/>
  <c r="S214" i="7"/>
  <c r="T214" i="7"/>
  <c r="U214" i="7"/>
  <c r="V214" i="7"/>
  <c r="W214" i="7"/>
  <c r="X214" i="7"/>
  <c r="Y214" i="7"/>
  <c r="Z214" i="7"/>
  <c r="AA214" i="7"/>
  <c r="AB214" i="7"/>
  <c r="AC214" i="7"/>
  <c r="AD214" i="7"/>
  <c r="AE214" i="7"/>
  <c r="M215" i="7"/>
  <c r="N215" i="7"/>
  <c r="O215" i="7"/>
  <c r="P215" i="7"/>
  <c r="Q215" i="7"/>
  <c r="R215" i="7"/>
  <c r="S215" i="7"/>
  <c r="T215" i="7"/>
  <c r="U215" i="7"/>
  <c r="V215" i="7"/>
  <c r="W215" i="7"/>
  <c r="X215" i="7"/>
  <c r="Y215" i="7"/>
  <c r="Z215" i="7"/>
  <c r="AA215" i="7"/>
  <c r="AB215" i="7"/>
  <c r="AC215" i="7"/>
  <c r="AD215" i="7"/>
  <c r="AE215" i="7"/>
  <c r="H201" i="7"/>
  <c r="I201" i="7"/>
  <c r="J201" i="7"/>
  <c r="K201" i="7"/>
  <c r="L201" i="7"/>
  <c r="H202" i="7"/>
  <c r="I202" i="7"/>
  <c r="J202" i="7"/>
  <c r="K202" i="7"/>
  <c r="L202" i="7"/>
  <c r="H208" i="7"/>
  <c r="I208" i="7"/>
  <c r="J208" i="7"/>
  <c r="K208" i="7"/>
  <c r="L208" i="7"/>
  <c r="H209" i="7"/>
  <c r="I209" i="7"/>
  <c r="J209" i="7"/>
  <c r="K209" i="7"/>
  <c r="L209" i="7"/>
  <c r="H214" i="7"/>
  <c r="I214" i="7"/>
  <c r="J214" i="7"/>
  <c r="K214" i="7"/>
  <c r="L214" i="7"/>
  <c r="H215" i="7"/>
  <c r="I215" i="7"/>
  <c r="J215" i="7"/>
  <c r="K215" i="7"/>
  <c r="L215" i="7"/>
  <c r="AE309" i="7"/>
  <c r="AE210" i="7" s="1"/>
  <c r="AD309" i="7"/>
  <c r="AD210" i="7" s="1"/>
  <c r="AC309" i="7"/>
  <c r="AC210" i="7" s="1"/>
  <c r="AB309" i="7"/>
  <c r="AB210" i="7" s="1"/>
  <c r="AA309" i="7"/>
  <c r="AA210" i="7" s="1"/>
  <c r="Z309" i="7"/>
  <c r="Z210" i="7" s="1"/>
  <c r="Y309" i="7"/>
  <c r="Y210" i="7" s="1"/>
  <c r="X309" i="7"/>
  <c r="X210" i="7" s="1"/>
  <c r="W309" i="7"/>
  <c r="W210" i="7" s="1"/>
  <c r="V309" i="7"/>
  <c r="V210" i="7" s="1"/>
  <c r="U309" i="7"/>
  <c r="U210" i="7" s="1"/>
  <c r="T309" i="7"/>
  <c r="T210" i="7" s="1"/>
  <c r="S309" i="7"/>
  <c r="S210" i="7" s="1"/>
  <c r="R309" i="7"/>
  <c r="R210" i="7" s="1"/>
  <c r="Q309" i="7"/>
  <c r="Q210" i="7" s="1"/>
  <c r="P309" i="7"/>
  <c r="P210" i="7" s="1"/>
  <c r="O309" i="7"/>
  <c r="O210" i="7" s="1"/>
  <c r="N309" i="7"/>
  <c r="N210" i="7" s="1"/>
  <c r="M309" i="7"/>
  <c r="M210" i="7" s="1"/>
  <c r="L309" i="7"/>
  <c r="L210" i="7" s="1"/>
  <c r="K309" i="7"/>
  <c r="K210" i="7" s="1"/>
  <c r="J309" i="7"/>
  <c r="J210" i="7" s="1"/>
  <c r="I309" i="7"/>
  <c r="I210" i="7" s="1"/>
  <c r="H309" i="7"/>
  <c r="H210" i="7" s="1"/>
  <c r="G309" i="7"/>
  <c r="G210" i="7" s="1"/>
  <c r="AF41" i="7" l="1"/>
  <c r="L128" i="7"/>
  <c r="L45" i="7" s="1"/>
  <c r="J128" i="7"/>
  <c r="J45" i="7" s="1"/>
  <c r="H128" i="7"/>
  <c r="H45" i="7" s="1"/>
  <c r="AE128" i="7"/>
  <c r="AE45" i="7" s="1"/>
  <c r="AC128" i="7"/>
  <c r="AC45" i="7" s="1"/>
  <c r="AA128" i="7"/>
  <c r="AA45" i="7" s="1"/>
  <c r="Y128" i="7"/>
  <c r="Y45" i="7" s="1"/>
  <c r="W128" i="7"/>
  <c r="W45" i="7" s="1"/>
  <c r="U128" i="7"/>
  <c r="U45" i="7" s="1"/>
  <c r="S128" i="7"/>
  <c r="S45" i="7" s="1"/>
  <c r="Q128" i="7"/>
  <c r="Q45" i="7" s="1"/>
  <c r="O128" i="7"/>
  <c r="O45" i="7" s="1"/>
  <c r="M128" i="7"/>
  <c r="M45" i="7" s="1"/>
  <c r="K128" i="7"/>
  <c r="K45" i="7" s="1"/>
  <c r="I128" i="7"/>
  <c r="I45" i="7" s="1"/>
  <c r="AD128" i="7"/>
  <c r="AD45" i="7" s="1"/>
  <c r="AB128" i="7"/>
  <c r="AB45" i="7" s="1"/>
  <c r="Z128" i="7"/>
  <c r="Z45" i="7" s="1"/>
  <c r="X128" i="7"/>
  <c r="X45" i="7" s="1"/>
  <c r="V128" i="7"/>
  <c r="V45" i="7" s="1"/>
  <c r="T128" i="7"/>
  <c r="T45" i="7" s="1"/>
  <c r="R128" i="7"/>
  <c r="R45" i="7" s="1"/>
  <c r="P128" i="7"/>
  <c r="P45" i="7" s="1"/>
  <c r="N128" i="7"/>
  <c r="N45" i="7" s="1"/>
  <c r="L121" i="7"/>
  <c r="L44" i="7" s="1"/>
  <c r="J121" i="7"/>
  <c r="J44" i="7" s="1"/>
  <c r="H121" i="7"/>
  <c r="H44" i="7" s="1"/>
  <c r="AE121" i="7"/>
  <c r="AE44" i="7" s="1"/>
  <c r="AC121" i="7"/>
  <c r="AC44" i="7" s="1"/>
  <c r="AA121" i="7"/>
  <c r="AA44" i="7" s="1"/>
  <c r="Y121" i="7"/>
  <c r="Y44" i="7" s="1"/>
  <c r="W121" i="7"/>
  <c r="W44" i="7" s="1"/>
  <c r="U121" i="7"/>
  <c r="U44" i="7" s="1"/>
  <c r="S121" i="7"/>
  <c r="S44" i="7" s="1"/>
  <c r="Q121" i="7"/>
  <c r="Q44" i="7" s="1"/>
  <c r="O121" i="7"/>
  <c r="O44" i="7" s="1"/>
  <c r="M121" i="7"/>
  <c r="M44" i="7" s="1"/>
  <c r="K121" i="7"/>
  <c r="K44" i="7" s="1"/>
  <c r="I121" i="7"/>
  <c r="I44" i="7" s="1"/>
  <c r="AD121" i="7"/>
  <c r="AD44" i="7" s="1"/>
  <c r="AB121" i="7"/>
  <c r="AB44" i="7" s="1"/>
  <c r="Z121" i="7"/>
  <c r="Z44" i="7" s="1"/>
  <c r="X121" i="7"/>
  <c r="X44" i="7" s="1"/>
  <c r="V121" i="7"/>
  <c r="V44" i="7" s="1"/>
  <c r="T121" i="7"/>
  <c r="T44" i="7" s="1"/>
  <c r="R121" i="7"/>
  <c r="R44" i="7" s="1"/>
  <c r="P121" i="7"/>
  <c r="P44" i="7" s="1"/>
  <c r="N121" i="7"/>
  <c r="N44" i="7" s="1"/>
  <c r="AB300" i="7"/>
  <c r="AB302" i="7" s="1"/>
  <c r="H305" i="7"/>
  <c r="I305" i="7"/>
  <c r="J305" i="7"/>
  <c r="K305" i="7"/>
  <c r="L305" i="7"/>
  <c r="M305" i="7"/>
  <c r="N305" i="7"/>
  <c r="O305" i="7"/>
  <c r="P305" i="7"/>
  <c r="Q305" i="7"/>
  <c r="R305" i="7"/>
  <c r="S305" i="7"/>
  <c r="T305" i="7"/>
  <c r="U305" i="7"/>
  <c r="V305" i="7"/>
  <c r="W305" i="7"/>
  <c r="X305" i="7"/>
  <c r="Y305" i="7"/>
  <c r="Z305" i="7"/>
  <c r="AA305" i="7"/>
  <c r="AB305" i="7"/>
  <c r="AC305" i="7"/>
  <c r="AD305" i="7"/>
  <c r="AE305" i="7"/>
  <c r="H302" i="7"/>
  <c r="H306" i="7" s="1"/>
  <c r="H194" i="7" s="1"/>
  <c r="I302" i="7"/>
  <c r="I306" i="7" s="1"/>
  <c r="I194" i="7" s="1"/>
  <c r="J302" i="7"/>
  <c r="J306" i="7" s="1"/>
  <c r="J194" i="7" s="1"/>
  <c r="K302" i="7"/>
  <c r="K306" i="7" s="1"/>
  <c r="K194" i="7" s="1"/>
  <c r="L302" i="7"/>
  <c r="L306" i="7" s="1"/>
  <c r="L194" i="7" s="1"/>
  <c r="M302" i="7"/>
  <c r="M306" i="7" s="1"/>
  <c r="M194" i="7" s="1"/>
  <c r="N302" i="7"/>
  <c r="N306" i="7" s="1"/>
  <c r="N194" i="7" s="1"/>
  <c r="O302" i="7"/>
  <c r="O306" i="7" s="1"/>
  <c r="O194" i="7" s="1"/>
  <c r="P302" i="7"/>
  <c r="P306" i="7" s="1"/>
  <c r="P194" i="7" s="1"/>
  <c r="Q302" i="7"/>
  <c r="Q306" i="7" s="1"/>
  <c r="Q194" i="7" s="1"/>
  <c r="R302" i="7"/>
  <c r="R306" i="7" s="1"/>
  <c r="R194" i="7" s="1"/>
  <c r="S302" i="7"/>
  <c r="S306" i="7" s="1"/>
  <c r="S194" i="7" s="1"/>
  <c r="T302" i="7"/>
  <c r="T306" i="7" s="1"/>
  <c r="T194" i="7" s="1"/>
  <c r="U302" i="7"/>
  <c r="U306" i="7" s="1"/>
  <c r="U194" i="7" s="1"/>
  <c r="V302" i="7"/>
  <c r="V306" i="7" s="1"/>
  <c r="V194" i="7" s="1"/>
  <c r="W302" i="7"/>
  <c r="W306" i="7" s="1"/>
  <c r="W194" i="7" s="1"/>
  <c r="X302" i="7"/>
  <c r="X306" i="7" s="1"/>
  <c r="X194" i="7" s="1"/>
  <c r="Y302" i="7"/>
  <c r="Y306" i="7" s="1"/>
  <c r="Y194" i="7" s="1"/>
  <c r="Z302" i="7"/>
  <c r="Z306" i="7" s="1"/>
  <c r="Z194" i="7" s="1"/>
  <c r="AA302" i="7"/>
  <c r="AA306" i="7" s="1"/>
  <c r="AA194" i="7" s="1"/>
  <c r="AC302" i="7"/>
  <c r="AD302" i="7"/>
  <c r="AD306" i="7" s="1"/>
  <c r="AD194" i="7" s="1"/>
  <c r="AE302" i="7"/>
  <c r="G305" i="7"/>
  <c r="G302" i="7"/>
  <c r="AE299" i="7"/>
  <c r="AD299" i="7"/>
  <c r="AC299" i="7"/>
  <c r="AB299" i="7"/>
  <c r="AA299" i="7"/>
  <c r="Z299" i="7"/>
  <c r="Y299" i="7"/>
  <c r="X299" i="7"/>
  <c r="W299" i="7"/>
  <c r="V299" i="7"/>
  <c r="U299" i="7"/>
  <c r="T299" i="7"/>
  <c r="S299" i="7"/>
  <c r="R299" i="7"/>
  <c r="Q299" i="7"/>
  <c r="P299" i="7"/>
  <c r="O299" i="7"/>
  <c r="N299" i="7"/>
  <c r="M299" i="7"/>
  <c r="L299" i="7"/>
  <c r="K299" i="7"/>
  <c r="J299" i="7"/>
  <c r="I299" i="7"/>
  <c r="H299" i="7"/>
  <c r="G299" i="7"/>
  <c r="G204" i="7" s="1"/>
  <c r="AE296" i="7"/>
  <c r="AD296" i="7"/>
  <c r="AC296" i="7"/>
  <c r="AB296" i="7"/>
  <c r="AA296" i="7"/>
  <c r="Z296" i="7"/>
  <c r="Y296" i="7"/>
  <c r="X296" i="7"/>
  <c r="W296" i="7"/>
  <c r="V296" i="7"/>
  <c r="U296" i="7"/>
  <c r="T296" i="7"/>
  <c r="S296" i="7"/>
  <c r="R296" i="7"/>
  <c r="Q296" i="7"/>
  <c r="P296" i="7"/>
  <c r="O296" i="7"/>
  <c r="N296" i="7"/>
  <c r="M296" i="7"/>
  <c r="L296" i="7"/>
  <c r="K296" i="7"/>
  <c r="J296" i="7"/>
  <c r="I296" i="7"/>
  <c r="H296" i="7"/>
  <c r="G296" i="7"/>
  <c r="G196" i="7" s="1"/>
  <c r="AE293" i="7"/>
  <c r="AD293" i="7"/>
  <c r="AC293" i="7"/>
  <c r="AB293" i="7"/>
  <c r="AA293" i="7"/>
  <c r="Z293" i="7"/>
  <c r="Y293" i="7"/>
  <c r="X293" i="7"/>
  <c r="W293" i="7"/>
  <c r="V293" i="7"/>
  <c r="U293" i="7"/>
  <c r="T293" i="7"/>
  <c r="S293" i="7"/>
  <c r="R293" i="7"/>
  <c r="Q293" i="7"/>
  <c r="P293" i="7"/>
  <c r="O293" i="7"/>
  <c r="N293" i="7"/>
  <c r="M293" i="7"/>
  <c r="L293" i="7"/>
  <c r="K293" i="7"/>
  <c r="J293" i="7"/>
  <c r="I293" i="7"/>
  <c r="H293" i="7"/>
  <c r="G293" i="7"/>
  <c r="G192" i="7" s="1"/>
  <c r="H179" i="7"/>
  <c r="I179" i="7"/>
  <c r="J179" i="7"/>
  <c r="K179" i="7"/>
  <c r="L179" i="7"/>
  <c r="M179" i="7"/>
  <c r="N179" i="7"/>
  <c r="O179" i="7"/>
  <c r="P179" i="7"/>
  <c r="Q179" i="7"/>
  <c r="R179" i="7"/>
  <c r="S179" i="7"/>
  <c r="T179" i="7"/>
  <c r="U179" i="7"/>
  <c r="V179" i="7"/>
  <c r="W179" i="7"/>
  <c r="X179" i="7"/>
  <c r="Y179" i="7"/>
  <c r="Z179" i="7"/>
  <c r="AA179" i="7"/>
  <c r="AB179" i="7"/>
  <c r="AC179" i="7"/>
  <c r="AD179" i="7"/>
  <c r="AE179" i="7"/>
  <c r="H157" i="7"/>
  <c r="I157" i="7"/>
  <c r="J157" i="7"/>
  <c r="K157" i="7"/>
  <c r="L157" i="7"/>
  <c r="M157" i="7"/>
  <c r="N157" i="7"/>
  <c r="O157" i="7"/>
  <c r="P157" i="7"/>
  <c r="Q157" i="7"/>
  <c r="R157" i="7"/>
  <c r="S157" i="7"/>
  <c r="T157" i="7"/>
  <c r="U157" i="7"/>
  <c r="V157" i="7"/>
  <c r="W157" i="7"/>
  <c r="X157" i="7"/>
  <c r="Y157" i="7"/>
  <c r="Z157" i="7"/>
  <c r="AA157" i="7"/>
  <c r="AB157" i="7"/>
  <c r="AC157" i="7"/>
  <c r="AD157" i="7"/>
  <c r="AE157" i="7"/>
  <c r="AE289" i="7"/>
  <c r="AE159" i="7" s="1"/>
  <c r="AD289" i="7"/>
  <c r="AD159" i="7" s="1"/>
  <c r="AC289" i="7"/>
  <c r="AC159" i="7" s="1"/>
  <c r="AB289" i="7"/>
  <c r="AB159" i="7" s="1"/>
  <c r="AA289" i="7"/>
  <c r="AA159" i="7" s="1"/>
  <c r="Z289" i="7"/>
  <c r="Z159" i="7" s="1"/>
  <c r="Y289" i="7"/>
  <c r="Y159" i="7" s="1"/>
  <c r="X289" i="7"/>
  <c r="X159" i="7" s="1"/>
  <c r="W289" i="7"/>
  <c r="W159" i="7" s="1"/>
  <c r="V289" i="7"/>
  <c r="V159" i="7" s="1"/>
  <c r="U289" i="7"/>
  <c r="U159" i="7" s="1"/>
  <c r="T289" i="7"/>
  <c r="T159" i="7" s="1"/>
  <c r="S289" i="7"/>
  <c r="S159" i="7" s="1"/>
  <c r="R289" i="7"/>
  <c r="R159" i="7" s="1"/>
  <c r="Q289" i="7"/>
  <c r="Q159" i="7" s="1"/>
  <c r="P289" i="7"/>
  <c r="P159" i="7" s="1"/>
  <c r="O289" i="7"/>
  <c r="O159" i="7" s="1"/>
  <c r="N289" i="7"/>
  <c r="N159" i="7" s="1"/>
  <c r="M289" i="7"/>
  <c r="M159" i="7" s="1"/>
  <c r="L289" i="7"/>
  <c r="L159" i="7" s="1"/>
  <c r="K289" i="7"/>
  <c r="K159" i="7" s="1"/>
  <c r="J289" i="7"/>
  <c r="J159" i="7" s="1"/>
  <c r="I289" i="7"/>
  <c r="I159" i="7" s="1"/>
  <c r="H289" i="7"/>
  <c r="H159" i="7" s="1"/>
  <c r="G289" i="7"/>
  <c r="G159" i="7" s="1"/>
  <c r="AE285" i="7"/>
  <c r="AD285" i="7"/>
  <c r="AC285" i="7"/>
  <c r="AB285" i="7"/>
  <c r="AA285" i="7"/>
  <c r="Z285" i="7"/>
  <c r="Y285" i="7"/>
  <c r="X285" i="7"/>
  <c r="W285" i="7"/>
  <c r="V285" i="7"/>
  <c r="U285" i="7"/>
  <c r="T285" i="7"/>
  <c r="S285" i="7"/>
  <c r="R285" i="7"/>
  <c r="Q285" i="7"/>
  <c r="P285" i="7"/>
  <c r="O285" i="7"/>
  <c r="N285" i="7"/>
  <c r="M285" i="7"/>
  <c r="L285" i="7"/>
  <c r="K285" i="7"/>
  <c r="J285" i="7"/>
  <c r="I285" i="7"/>
  <c r="H285" i="7"/>
  <c r="G285" i="7"/>
  <c r="H182" i="7" l="1"/>
  <c r="J182" i="7"/>
  <c r="L182" i="7"/>
  <c r="N182" i="7"/>
  <c r="P182" i="7"/>
  <c r="R182" i="7"/>
  <c r="T182" i="7"/>
  <c r="V182" i="7"/>
  <c r="X182" i="7"/>
  <c r="Z182" i="7"/>
  <c r="AB182" i="7"/>
  <c r="AD182" i="7"/>
  <c r="AE180" i="7"/>
  <c r="AC180" i="7"/>
  <c r="AA180" i="7"/>
  <c r="Y180" i="7"/>
  <c r="W180" i="7"/>
  <c r="U180" i="7"/>
  <c r="S180" i="7"/>
  <c r="Q180" i="7"/>
  <c r="O180" i="7"/>
  <c r="M180" i="7"/>
  <c r="K180" i="7"/>
  <c r="I180" i="7"/>
  <c r="G182" i="7"/>
  <c r="I182" i="7"/>
  <c r="K182" i="7"/>
  <c r="M182" i="7"/>
  <c r="O182" i="7"/>
  <c r="Q182" i="7"/>
  <c r="S182" i="7"/>
  <c r="U182" i="7"/>
  <c r="W182" i="7"/>
  <c r="Y182" i="7"/>
  <c r="AA182" i="7"/>
  <c r="AC182" i="7"/>
  <c r="AE182" i="7"/>
  <c r="AD180" i="7"/>
  <c r="AB180" i="7"/>
  <c r="Z180" i="7"/>
  <c r="X180" i="7"/>
  <c r="V180" i="7"/>
  <c r="T180" i="7"/>
  <c r="R180" i="7"/>
  <c r="P180" i="7"/>
  <c r="N180" i="7"/>
  <c r="L180" i="7"/>
  <c r="J180" i="7"/>
  <c r="H180" i="7"/>
  <c r="AE306" i="7"/>
  <c r="AE194" i="7" s="1"/>
  <c r="AC306" i="7"/>
  <c r="AC194" i="7" s="1"/>
  <c r="AB306" i="7"/>
  <c r="AB194" i="7" s="1"/>
  <c r="G306" i="7"/>
  <c r="G194" i="7" s="1"/>
  <c r="I195" i="7"/>
  <c r="I196" i="7"/>
  <c r="I103" i="7" s="1"/>
  <c r="I42" i="7" s="1"/>
  <c r="K195" i="7"/>
  <c r="K196" i="7"/>
  <c r="K103" i="7" s="1"/>
  <c r="K42" i="7" s="1"/>
  <c r="M195" i="7"/>
  <c r="M196" i="7"/>
  <c r="O195" i="7"/>
  <c r="O196" i="7"/>
  <c r="Q195" i="7"/>
  <c r="Q196" i="7"/>
  <c r="S195" i="7"/>
  <c r="S196" i="7"/>
  <c r="U195" i="7"/>
  <c r="U196" i="7"/>
  <c r="W195" i="7"/>
  <c r="W196" i="7"/>
  <c r="Y195" i="7"/>
  <c r="Y196" i="7"/>
  <c r="AA195" i="7"/>
  <c r="AA196" i="7"/>
  <c r="AC195" i="7"/>
  <c r="AC196" i="7"/>
  <c r="AE195" i="7"/>
  <c r="AE196" i="7"/>
  <c r="H203" i="7"/>
  <c r="H114" i="7" s="1"/>
  <c r="H197" i="7"/>
  <c r="H204" i="7"/>
  <c r="J203" i="7"/>
  <c r="J114" i="7" s="1"/>
  <c r="J43" i="7" s="1"/>
  <c r="J197" i="7"/>
  <c r="J204" i="7"/>
  <c r="L203" i="7"/>
  <c r="L114" i="7" s="1"/>
  <c r="L43" i="7" s="1"/>
  <c r="L197" i="7"/>
  <c r="L204" i="7"/>
  <c r="N203" i="7"/>
  <c r="N114" i="7" s="1"/>
  <c r="N43" i="7" s="1"/>
  <c r="N197" i="7"/>
  <c r="N204" i="7"/>
  <c r="P203" i="7"/>
  <c r="P114" i="7" s="1"/>
  <c r="P43" i="7" s="1"/>
  <c r="P197" i="7"/>
  <c r="P204" i="7"/>
  <c r="R203" i="7"/>
  <c r="R114" i="7" s="1"/>
  <c r="R43" i="7" s="1"/>
  <c r="R197" i="7"/>
  <c r="R204" i="7"/>
  <c r="T203" i="7"/>
  <c r="T197" i="7"/>
  <c r="T204" i="7"/>
  <c r="V203" i="7"/>
  <c r="V197" i="7"/>
  <c r="V204" i="7"/>
  <c r="X203" i="7"/>
  <c r="X197" i="7"/>
  <c r="X204" i="7"/>
  <c r="Z203" i="7"/>
  <c r="Z197" i="7"/>
  <c r="Z204" i="7"/>
  <c r="AB203" i="7"/>
  <c r="AB197" i="7"/>
  <c r="AB204" i="7"/>
  <c r="AD203" i="7"/>
  <c r="AD197" i="7"/>
  <c r="AD204" i="7"/>
  <c r="G195" i="7"/>
  <c r="G197" i="7"/>
  <c r="G203" i="7"/>
  <c r="H196" i="7"/>
  <c r="H195" i="7"/>
  <c r="J196" i="7"/>
  <c r="J103" i="7" s="1"/>
  <c r="J42" i="7" s="1"/>
  <c r="J195" i="7"/>
  <c r="L196" i="7"/>
  <c r="L103" i="7" s="1"/>
  <c r="L42" i="7" s="1"/>
  <c r="L195" i="7"/>
  <c r="N196" i="7"/>
  <c r="N195" i="7"/>
  <c r="P196" i="7"/>
  <c r="P195" i="7"/>
  <c r="R196" i="7"/>
  <c r="R195" i="7"/>
  <c r="T196" i="7"/>
  <c r="T195" i="7"/>
  <c r="V196" i="7"/>
  <c r="V195" i="7"/>
  <c r="X196" i="7"/>
  <c r="X195" i="7"/>
  <c r="Z196" i="7"/>
  <c r="Z195" i="7"/>
  <c r="AB196" i="7"/>
  <c r="AB195" i="7"/>
  <c r="AD196" i="7"/>
  <c r="AD195" i="7"/>
  <c r="I197" i="7"/>
  <c r="I204" i="7"/>
  <c r="I203" i="7"/>
  <c r="I114" i="7" s="1"/>
  <c r="I43" i="7" s="1"/>
  <c r="K197" i="7"/>
  <c r="K204" i="7"/>
  <c r="K203" i="7"/>
  <c r="K114" i="7" s="1"/>
  <c r="K43" i="7" s="1"/>
  <c r="M197" i="7"/>
  <c r="M204" i="7"/>
  <c r="M203" i="7"/>
  <c r="M114" i="7" s="1"/>
  <c r="M43" i="7" s="1"/>
  <c r="O197" i="7"/>
  <c r="O204" i="7"/>
  <c r="O203" i="7"/>
  <c r="O114" i="7" s="1"/>
  <c r="O43" i="7" s="1"/>
  <c r="Q197" i="7"/>
  <c r="Q204" i="7"/>
  <c r="Q203" i="7"/>
  <c r="Q114" i="7" s="1"/>
  <c r="Q43" i="7" s="1"/>
  <c r="S197" i="7"/>
  <c r="S204" i="7"/>
  <c r="S203" i="7"/>
  <c r="U197" i="7"/>
  <c r="U204" i="7"/>
  <c r="U203" i="7"/>
  <c r="W197" i="7"/>
  <c r="W204" i="7"/>
  <c r="W203" i="7"/>
  <c r="Y197" i="7"/>
  <c r="Y204" i="7"/>
  <c r="Y203" i="7"/>
  <c r="AA197" i="7"/>
  <c r="AA204" i="7"/>
  <c r="AA203" i="7"/>
  <c r="AC197" i="7"/>
  <c r="AC204" i="7"/>
  <c r="AC203" i="7"/>
  <c r="AC114" i="7" s="1"/>
  <c r="AC43" i="7" s="1"/>
  <c r="AE197" i="7"/>
  <c r="AE204" i="7"/>
  <c r="AE203" i="7"/>
  <c r="G215" i="7"/>
  <c r="G209" i="7"/>
  <c r="G202" i="7"/>
  <c r="G191" i="7"/>
  <c r="H284" i="7"/>
  <c r="I284" i="7"/>
  <c r="J284" i="7"/>
  <c r="K284" i="7"/>
  <c r="L284" i="7"/>
  <c r="M284" i="7"/>
  <c r="N284" i="7"/>
  <c r="O284" i="7"/>
  <c r="P284" i="7"/>
  <c r="Q284" i="7"/>
  <c r="R284" i="7"/>
  <c r="S284" i="7"/>
  <c r="T284" i="7"/>
  <c r="U284" i="7"/>
  <c r="V284" i="7"/>
  <c r="W284" i="7"/>
  <c r="X284" i="7"/>
  <c r="Y284" i="7"/>
  <c r="Z284" i="7"/>
  <c r="AA284" i="7"/>
  <c r="AB284" i="7"/>
  <c r="AC284" i="7"/>
  <c r="AD284" i="7"/>
  <c r="AE284" i="7"/>
  <c r="G284" i="7"/>
  <c r="AE281" i="7"/>
  <c r="AE286" i="7" s="1"/>
  <c r="AE158" i="7" s="1"/>
  <c r="AD281" i="7"/>
  <c r="AD286" i="7" s="1"/>
  <c r="AD158" i="7" s="1"/>
  <c r="AC281" i="7"/>
  <c r="AC286" i="7" s="1"/>
  <c r="AC158" i="7" s="1"/>
  <c r="AB281" i="7"/>
  <c r="AB286" i="7" s="1"/>
  <c r="AB158" i="7" s="1"/>
  <c r="AA281" i="7"/>
  <c r="AA286" i="7" s="1"/>
  <c r="AA158" i="7" s="1"/>
  <c r="Z281" i="7"/>
  <c r="Z286" i="7" s="1"/>
  <c r="Z158" i="7" s="1"/>
  <c r="Y281" i="7"/>
  <c r="Y286" i="7" s="1"/>
  <c r="Y158" i="7" s="1"/>
  <c r="X281" i="7"/>
  <c r="X286" i="7" s="1"/>
  <c r="X158" i="7" s="1"/>
  <c r="W281" i="7"/>
  <c r="W286" i="7" s="1"/>
  <c r="W158" i="7" s="1"/>
  <c r="V281" i="7"/>
  <c r="V286" i="7" s="1"/>
  <c r="V158" i="7" s="1"/>
  <c r="U281" i="7"/>
  <c r="U286" i="7" s="1"/>
  <c r="U158" i="7" s="1"/>
  <c r="T281" i="7"/>
  <c r="T286" i="7" s="1"/>
  <c r="T158" i="7" s="1"/>
  <c r="S281" i="7"/>
  <c r="S286" i="7" s="1"/>
  <c r="S158" i="7" s="1"/>
  <c r="R281" i="7"/>
  <c r="R286" i="7" s="1"/>
  <c r="R158" i="7" s="1"/>
  <c r="Q281" i="7"/>
  <c r="Q286" i="7" s="1"/>
  <c r="Q158" i="7" s="1"/>
  <c r="P281" i="7"/>
  <c r="P286" i="7" s="1"/>
  <c r="P158" i="7" s="1"/>
  <c r="O281" i="7"/>
  <c r="O286" i="7" s="1"/>
  <c r="O158" i="7" s="1"/>
  <c r="N281" i="7"/>
  <c r="N286" i="7" s="1"/>
  <c r="N158" i="7" s="1"/>
  <c r="M281" i="7"/>
  <c r="M286" i="7" s="1"/>
  <c r="M158" i="7" s="1"/>
  <c r="L281" i="7"/>
  <c r="L286" i="7" s="1"/>
  <c r="L158" i="7" s="1"/>
  <c r="K281" i="7"/>
  <c r="K286" i="7" s="1"/>
  <c r="K158" i="7" s="1"/>
  <c r="J281" i="7"/>
  <c r="J286" i="7" s="1"/>
  <c r="J158" i="7" s="1"/>
  <c r="I281" i="7"/>
  <c r="I286" i="7" s="1"/>
  <c r="I158" i="7" s="1"/>
  <c r="H281" i="7"/>
  <c r="H286" i="7" s="1"/>
  <c r="H158" i="7" s="1"/>
  <c r="G281" i="7"/>
  <c r="G286" i="7" s="1"/>
  <c r="G158" i="7" s="1"/>
  <c r="G103" i="7" l="1"/>
  <c r="G42" i="7" s="1"/>
  <c r="AA103" i="7"/>
  <c r="AA42" i="7" s="1"/>
  <c r="Y103" i="7"/>
  <c r="Y42" i="7" s="1"/>
  <c r="W103" i="7"/>
  <c r="W42" i="7" s="1"/>
  <c r="L41" i="7"/>
  <c r="J41" i="7"/>
  <c r="AE114" i="7"/>
  <c r="AE43" i="7" s="1"/>
  <c r="AA114" i="7"/>
  <c r="AA43" i="7" s="1"/>
  <c r="W114" i="7"/>
  <c r="W43" i="7" s="1"/>
  <c r="S114" i="7"/>
  <c r="S43" i="7" s="1"/>
  <c r="AD103" i="7"/>
  <c r="AD42" i="7" s="1"/>
  <c r="Z103" i="7"/>
  <c r="Z42" i="7" s="1"/>
  <c r="X103" i="7"/>
  <c r="X42" i="7" s="1"/>
  <c r="V103" i="7"/>
  <c r="V42" i="7" s="1"/>
  <c r="T103" i="7"/>
  <c r="T42" i="7" s="1"/>
  <c r="R103" i="7"/>
  <c r="R42" i="7" s="1"/>
  <c r="K41" i="7"/>
  <c r="I41" i="7"/>
  <c r="P103" i="7"/>
  <c r="P42" i="7" s="1"/>
  <c r="N103" i="7"/>
  <c r="N42" i="7" s="1"/>
  <c r="H132" i="7"/>
  <c r="H43" i="7"/>
  <c r="U103" i="7"/>
  <c r="U42" i="7" s="1"/>
  <c r="S103" i="7"/>
  <c r="S42" i="7" s="1"/>
  <c r="Q103" i="7"/>
  <c r="Q42" i="7" s="1"/>
  <c r="O103" i="7"/>
  <c r="O42" i="7" s="1"/>
  <c r="M103" i="7"/>
  <c r="M42" i="7" s="1"/>
  <c r="K132" i="7"/>
  <c r="L132" i="7"/>
  <c r="I181" i="7"/>
  <c r="K181" i="7"/>
  <c r="M181" i="7"/>
  <c r="O181" i="7"/>
  <c r="Q181" i="7"/>
  <c r="S181" i="7"/>
  <c r="U181" i="7"/>
  <c r="W181" i="7"/>
  <c r="Y181" i="7"/>
  <c r="AA181" i="7"/>
  <c r="AC181" i="7"/>
  <c r="AE181" i="7"/>
  <c r="W132" i="7"/>
  <c r="AB114" i="7"/>
  <c r="AB43" i="7" s="1"/>
  <c r="X114" i="7"/>
  <c r="T114" i="7"/>
  <c r="P132" i="7"/>
  <c r="AB103" i="7"/>
  <c r="AB42" i="7" s="1"/>
  <c r="AE103" i="7"/>
  <c r="H181" i="7"/>
  <c r="J181" i="7"/>
  <c r="L181" i="7"/>
  <c r="N181" i="7"/>
  <c r="P181" i="7"/>
  <c r="R181" i="7"/>
  <c r="T181" i="7"/>
  <c r="V181" i="7"/>
  <c r="X181" i="7"/>
  <c r="Z181" i="7"/>
  <c r="AB181" i="7"/>
  <c r="AD181" i="7"/>
  <c r="Y114" i="7"/>
  <c r="U114" i="7"/>
  <c r="Q132" i="7"/>
  <c r="I132" i="7"/>
  <c r="AD114" i="7"/>
  <c r="Z114" i="7"/>
  <c r="V114" i="7"/>
  <c r="R132" i="7"/>
  <c r="J132" i="7"/>
  <c r="AC103" i="7"/>
  <c r="G214" i="7"/>
  <c r="G128" i="7" s="1"/>
  <c r="G45" i="7" s="1"/>
  <c r="G208" i="7"/>
  <c r="G121" i="7" s="1"/>
  <c r="G44" i="7" s="1"/>
  <c r="G201" i="7"/>
  <c r="G114" i="7" s="1"/>
  <c r="G43" i="7" s="1"/>
  <c r="M132" i="7" l="1"/>
  <c r="S132" i="7"/>
  <c r="AA132" i="7"/>
  <c r="W41" i="7"/>
  <c r="M41" i="7"/>
  <c r="Q41" i="7"/>
  <c r="H41" i="7"/>
  <c r="N41" i="7"/>
  <c r="R41" i="7"/>
  <c r="AA41" i="7"/>
  <c r="O41" i="7"/>
  <c r="S41" i="7"/>
  <c r="P41" i="7"/>
  <c r="AB41" i="7"/>
  <c r="G41" i="7"/>
  <c r="N132" i="7"/>
  <c r="O132" i="7"/>
  <c r="AC132" i="7"/>
  <c r="AC42" i="7"/>
  <c r="V132" i="7"/>
  <c r="V43" i="7"/>
  <c r="AD132" i="7"/>
  <c r="AD43" i="7"/>
  <c r="U132" i="7"/>
  <c r="U43" i="7"/>
  <c r="AE132" i="7"/>
  <c r="AE42" i="7"/>
  <c r="X132" i="7"/>
  <c r="X43" i="7"/>
  <c r="Z132" i="7"/>
  <c r="Z43" i="7"/>
  <c r="Y132" i="7"/>
  <c r="Y43" i="7"/>
  <c r="T132" i="7"/>
  <c r="T43" i="7"/>
  <c r="AB132" i="7"/>
  <c r="G157" i="7"/>
  <c r="AE273" i="7"/>
  <c r="AE155" i="7" s="1"/>
  <c r="AD273" i="7"/>
  <c r="AD155" i="7" s="1"/>
  <c r="AC273" i="7"/>
  <c r="AC155" i="7" s="1"/>
  <c r="AB273" i="7"/>
  <c r="AB155" i="7" s="1"/>
  <c r="AA273" i="7"/>
  <c r="AA155" i="7" s="1"/>
  <c r="Z273" i="7"/>
  <c r="Z155" i="7" s="1"/>
  <c r="Y273" i="7"/>
  <c r="Y155" i="7" s="1"/>
  <c r="X273" i="7"/>
  <c r="X155" i="7" s="1"/>
  <c r="W273" i="7"/>
  <c r="W155" i="7" s="1"/>
  <c r="V273" i="7"/>
  <c r="V155" i="7" s="1"/>
  <c r="U273" i="7"/>
  <c r="U155" i="7" s="1"/>
  <c r="T273" i="7"/>
  <c r="T155" i="7" s="1"/>
  <c r="S273" i="7"/>
  <c r="S155" i="7" s="1"/>
  <c r="R273" i="7"/>
  <c r="R155" i="7" s="1"/>
  <c r="Q273" i="7"/>
  <c r="Q155" i="7" s="1"/>
  <c r="P273" i="7"/>
  <c r="P155" i="7" s="1"/>
  <c r="O273" i="7"/>
  <c r="O155" i="7" s="1"/>
  <c r="N273" i="7"/>
  <c r="N155" i="7" s="1"/>
  <c r="M273" i="7"/>
  <c r="M155" i="7" s="1"/>
  <c r="L273" i="7"/>
  <c r="L155" i="7" s="1"/>
  <c r="K273" i="7"/>
  <c r="K155" i="7" s="1"/>
  <c r="J273" i="7"/>
  <c r="J155" i="7" s="1"/>
  <c r="I273" i="7"/>
  <c r="I155" i="7" s="1"/>
  <c r="H273" i="7"/>
  <c r="H155" i="7" s="1"/>
  <c r="G273" i="7"/>
  <c r="G155" i="7" s="1"/>
  <c r="H150" i="7"/>
  <c r="I150" i="7"/>
  <c r="J150" i="7"/>
  <c r="K150" i="7"/>
  <c r="L150" i="7"/>
  <c r="M150" i="7"/>
  <c r="N150" i="7"/>
  <c r="O150" i="7"/>
  <c r="P150" i="7"/>
  <c r="Q150" i="7"/>
  <c r="R150" i="7"/>
  <c r="S150" i="7"/>
  <c r="T150" i="7"/>
  <c r="U150" i="7"/>
  <c r="W150" i="7"/>
  <c r="X150" i="7"/>
  <c r="Y150" i="7"/>
  <c r="Z150" i="7"/>
  <c r="AB150" i="7"/>
  <c r="AC150" i="7"/>
  <c r="AD150" i="7"/>
  <c r="AE150" i="7"/>
  <c r="H151" i="7"/>
  <c r="I151" i="7"/>
  <c r="J151" i="7"/>
  <c r="K151" i="7"/>
  <c r="L151" i="7"/>
  <c r="M151" i="7"/>
  <c r="N151" i="7"/>
  <c r="O151" i="7"/>
  <c r="P151" i="7"/>
  <c r="Q151" i="7"/>
  <c r="R151" i="7"/>
  <c r="S151" i="7"/>
  <c r="T151" i="7"/>
  <c r="U151" i="7"/>
  <c r="W151" i="7"/>
  <c r="X151" i="7"/>
  <c r="Y151" i="7"/>
  <c r="Z151" i="7"/>
  <c r="AD151" i="7"/>
  <c r="AE151" i="7"/>
  <c r="H269" i="7"/>
  <c r="H152" i="7" s="1"/>
  <c r="I269" i="7"/>
  <c r="I152" i="7" s="1"/>
  <c r="J269" i="7"/>
  <c r="J152" i="7" s="1"/>
  <c r="K269" i="7"/>
  <c r="K152" i="7" s="1"/>
  <c r="L269" i="7"/>
  <c r="L152" i="7" s="1"/>
  <c r="M269" i="7"/>
  <c r="M152" i="7" s="1"/>
  <c r="N269" i="7"/>
  <c r="N152" i="7" s="1"/>
  <c r="O269" i="7"/>
  <c r="O152" i="7" s="1"/>
  <c r="P269" i="7"/>
  <c r="P152" i="7" s="1"/>
  <c r="Q269" i="7"/>
  <c r="Q152" i="7" s="1"/>
  <c r="R269" i="7"/>
  <c r="R152" i="7" s="1"/>
  <c r="S269" i="7"/>
  <c r="S152" i="7" s="1"/>
  <c r="T269" i="7"/>
  <c r="T152" i="7" s="1"/>
  <c r="U269" i="7"/>
  <c r="U152" i="7" s="1"/>
  <c r="V269" i="7"/>
  <c r="V152" i="7" s="1"/>
  <c r="W269" i="7"/>
  <c r="W152" i="7" s="1"/>
  <c r="X269" i="7"/>
  <c r="X152" i="7" s="1"/>
  <c r="Y269" i="7"/>
  <c r="Y152" i="7" s="1"/>
  <c r="Z269" i="7"/>
  <c r="Z152" i="7" s="1"/>
  <c r="AA269" i="7"/>
  <c r="AA152" i="7" s="1"/>
  <c r="AB269" i="7"/>
  <c r="AB152" i="7" s="1"/>
  <c r="AC269" i="7"/>
  <c r="AC152" i="7" s="1"/>
  <c r="AD269" i="7"/>
  <c r="AD152" i="7" s="1"/>
  <c r="AE269" i="7"/>
  <c r="AE152" i="7" s="1"/>
  <c r="H270" i="7"/>
  <c r="H153" i="7" s="1"/>
  <c r="I270" i="7"/>
  <c r="I153" i="7" s="1"/>
  <c r="J270" i="7"/>
  <c r="J153" i="7" s="1"/>
  <c r="K270" i="7"/>
  <c r="K153" i="7" s="1"/>
  <c r="L270" i="7"/>
  <c r="L153" i="7" s="1"/>
  <c r="M270" i="7"/>
  <c r="M153" i="7" s="1"/>
  <c r="N270" i="7"/>
  <c r="N153" i="7" s="1"/>
  <c r="O270" i="7"/>
  <c r="O153" i="7" s="1"/>
  <c r="P270" i="7"/>
  <c r="P153" i="7" s="1"/>
  <c r="Q270" i="7"/>
  <c r="Q153" i="7" s="1"/>
  <c r="R270" i="7"/>
  <c r="R153" i="7" s="1"/>
  <c r="S270" i="7"/>
  <c r="S153" i="7" s="1"/>
  <c r="T270" i="7"/>
  <c r="T153" i="7" s="1"/>
  <c r="U270" i="7"/>
  <c r="U153" i="7" s="1"/>
  <c r="V270" i="7"/>
  <c r="V153" i="7" s="1"/>
  <c r="W270" i="7"/>
  <c r="W153" i="7" s="1"/>
  <c r="X270" i="7"/>
  <c r="X153" i="7" s="1"/>
  <c r="Y270" i="7"/>
  <c r="Y153" i="7" s="1"/>
  <c r="Z270" i="7"/>
  <c r="Z153" i="7" s="1"/>
  <c r="AA270" i="7"/>
  <c r="AA153" i="7" s="1"/>
  <c r="AB270" i="7"/>
  <c r="AB153" i="7" s="1"/>
  <c r="AC270" i="7"/>
  <c r="AC153" i="7" s="1"/>
  <c r="AD270" i="7"/>
  <c r="AD153" i="7" s="1"/>
  <c r="AE270" i="7"/>
  <c r="AE153" i="7" s="1"/>
  <c r="G270" i="7"/>
  <c r="G153" i="7" s="1"/>
  <c r="G269" i="7"/>
  <c r="G152" i="7" s="1"/>
  <c r="AF258" i="7"/>
  <c r="AC258" i="7"/>
  <c r="AB258" i="7"/>
  <c r="AA258" i="7"/>
  <c r="AF257" i="7"/>
  <c r="AA257" i="7"/>
  <c r="V257" i="7"/>
  <c r="AF256" i="7"/>
  <c r="AA256" i="7"/>
  <c r="V256" i="7"/>
  <c r="AF253" i="7"/>
  <c r="AC253" i="7"/>
  <c r="AC151" i="7" s="1"/>
  <c r="AB253" i="7"/>
  <c r="AB151" i="7" s="1"/>
  <c r="AA253" i="7"/>
  <c r="AF252" i="7"/>
  <c r="AA252" i="7"/>
  <c r="V252" i="7"/>
  <c r="AF251" i="7"/>
  <c r="AA251" i="7"/>
  <c r="AA150" i="7" s="1"/>
  <c r="V251" i="7"/>
  <c r="V150" i="7" s="1"/>
  <c r="T41" i="7" l="1"/>
  <c r="Y41" i="7"/>
  <c r="Z41" i="7"/>
  <c r="X41" i="7"/>
  <c r="U41" i="7"/>
  <c r="AD41" i="7"/>
  <c r="V41" i="7"/>
  <c r="AE41" i="7"/>
  <c r="AC41" i="7"/>
  <c r="AB175" i="7"/>
  <c r="AD175" i="7"/>
  <c r="Y175" i="7"/>
  <c r="W175" i="7"/>
  <c r="T175" i="7"/>
  <c r="R175" i="7"/>
  <c r="P175" i="7"/>
  <c r="N175" i="7"/>
  <c r="L175" i="7"/>
  <c r="J175" i="7"/>
  <c r="H175" i="7"/>
  <c r="AC175" i="7"/>
  <c r="AE175" i="7"/>
  <c r="Z175" i="7"/>
  <c r="X175" i="7"/>
  <c r="U175" i="7"/>
  <c r="S175" i="7"/>
  <c r="Q175" i="7"/>
  <c r="O175" i="7"/>
  <c r="M175" i="7"/>
  <c r="K175" i="7"/>
  <c r="I175" i="7"/>
  <c r="AE176" i="7"/>
  <c r="AE177" i="7"/>
  <c r="AC176" i="7"/>
  <c r="AC177" i="7"/>
  <c r="AA176" i="7"/>
  <c r="AA177" i="7"/>
  <c r="Y176" i="7"/>
  <c r="Y177" i="7"/>
  <c r="W176" i="7"/>
  <c r="W177" i="7"/>
  <c r="U176" i="7"/>
  <c r="U177" i="7"/>
  <c r="S176" i="7"/>
  <c r="S177" i="7"/>
  <c r="Q176" i="7"/>
  <c r="Q177" i="7"/>
  <c r="O176" i="7"/>
  <c r="O177" i="7"/>
  <c r="M176" i="7"/>
  <c r="M177" i="7"/>
  <c r="K176" i="7"/>
  <c r="K177" i="7"/>
  <c r="I176" i="7"/>
  <c r="I177" i="7"/>
  <c r="AD176" i="7"/>
  <c r="AD177" i="7"/>
  <c r="AB176" i="7"/>
  <c r="AB177" i="7"/>
  <c r="Z176" i="7"/>
  <c r="Z177" i="7"/>
  <c r="X176" i="7"/>
  <c r="X177" i="7"/>
  <c r="V176" i="7"/>
  <c r="V177" i="7"/>
  <c r="T176" i="7"/>
  <c r="T177" i="7"/>
  <c r="R176" i="7"/>
  <c r="R177" i="7"/>
  <c r="P176" i="7"/>
  <c r="P177" i="7"/>
  <c r="N176" i="7"/>
  <c r="N177" i="7"/>
  <c r="L176" i="7"/>
  <c r="L177" i="7"/>
  <c r="J176" i="7"/>
  <c r="J177" i="7"/>
  <c r="H176" i="7"/>
  <c r="H177" i="7"/>
  <c r="AA151" i="7"/>
  <c r="V151" i="7"/>
  <c r="AA175" i="7" l="1"/>
  <c r="V175" i="7"/>
  <c r="AE248" i="7"/>
  <c r="AE148" i="7" s="1"/>
  <c r="AD248" i="7"/>
  <c r="AD148" i="7" s="1"/>
  <c r="AC248" i="7"/>
  <c r="AC148" i="7" s="1"/>
  <c r="AB248" i="7"/>
  <c r="AB148" i="7" s="1"/>
  <c r="AA248" i="7"/>
  <c r="AA148" i="7" s="1"/>
  <c r="Z248" i="7"/>
  <c r="Z148" i="7" s="1"/>
  <c r="Y248" i="7"/>
  <c r="Y148" i="7" s="1"/>
  <c r="X248" i="7"/>
  <c r="X148" i="7" s="1"/>
  <c r="W248" i="7"/>
  <c r="W148" i="7" s="1"/>
  <c r="V248" i="7"/>
  <c r="V148" i="7" s="1"/>
  <c r="U248" i="7"/>
  <c r="U148" i="7" s="1"/>
  <c r="T248" i="7"/>
  <c r="T148" i="7" s="1"/>
  <c r="S248" i="7"/>
  <c r="S148" i="7" s="1"/>
  <c r="R248" i="7"/>
  <c r="R148" i="7" s="1"/>
  <c r="Q248" i="7"/>
  <c r="Q148" i="7" s="1"/>
  <c r="P248" i="7"/>
  <c r="P148" i="7" s="1"/>
  <c r="O248" i="7"/>
  <c r="O148" i="7" s="1"/>
  <c r="N248" i="7"/>
  <c r="N148" i="7" s="1"/>
  <c r="M248" i="7"/>
  <c r="M148" i="7" s="1"/>
  <c r="L248" i="7"/>
  <c r="L148" i="7" s="1"/>
  <c r="K248" i="7"/>
  <c r="K148" i="7" s="1"/>
  <c r="J248" i="7"/>
  <c r="J148" i="7" s="1"/>
  <c r="I248" i="7"/>
  <c r="I148" i="7" s="1"/>
  <c r="H248" i="7"/>
  <c r="H148" i="7" s="1"/>
  <c r="G248" i="7"/>
  <c r="G148" i="7" s="1"/>
  <c r="AE245" i="7"/>
  <c r="AE147" i="7" s="1"/>
  <c r="AD245" i="7"/>
  <c r="AD147" i="7" s="1"/>
  <c r="AC245" i="7"/>
  <c r="AC147" i="7" s="1"/>
  <c r="AB245" i="7"/>
  <c r="AB147" i="7" s="1"/>
  <c r="AA245" i="7"/>
  <c r="AA147" i="7" s="1"/>
  <c r="Z245" i="7"/>
  <c r="Z147" i="7" s="1"/>
  <c r="Y245" i="7"/>
  <c r="Y147" i="7" s="1"/>
  <c r="X245" i="7"/>
  <c r="X147" i="7" s="1"/>
  <c r="W245" i="7"/>
  <c r="W147" i="7" s="1"/>
  <c r="V245" i="7"/>
  <c r="V147" i="7" s="1"/>
  <c r="U245" i="7"/>
  <c r="U147" i="7" s="1"/>
  <c r="T245" i="7"/>
  <c r="T147" i="7" s="1"/>
  <c r="S245" i="7"/>
  <c r="S147" i="7" s="1"/>
  <c r="R245" i="7"/>
  <c r="R147" i="7" s="1"/>
  <c r="Q245" i="7"/>
  <c r="Q147" i="7" s="1"/>
  <c r="P245" i="7"/>
  <c r="P147" i="7" s="1"/>
  <c r="O245" i="7"/>
  <c r="O147" i="7" s="1"/>
  <c r="N245" i="7"/>
  <c r="N147" i="7" s="1"/>
  <c r="M245" i="7"/>
  <c r="M147" i="7" s="1"/>
  <c r="L245" i="7"/>
  <c r="L147" i="7" s="1"/>
  <c r="K245" i="7"/>
  <c r="K147" i="7" s="1"/>
  <c r="J245" i="7"/>
  <c r="J147" i="7" s="1"/>
  <c r="I245" i="7"/>
  <c r="I147" i="7" s="1"/>
  <c r="H245" i="7"/>
  <c r="H147" i="7" s="1"/>
  <c r="G245" i="7"/>
  <c r="G147" i="7" s="1"/>
  <c r="I172" i="7" l="1"/>
  <c r="K172" i="7"/>
  <c r="M172" i="7"/>
  <c r="O172" i="7"/>
  <c r="Q172" i="7"/>
  <c r="S172" i="7"/>
  <c r="U172" i="7"/>
  <c r="W172" i="7"/>
  <c r="Y172" i="7"/>
  <c r="AA172" i="7"/>
  <c r="AC172" i="7"/>
  <c r="AE172" i="7"/>
  <c r="H173" i="7"/>
  <c r="J173" i="7"/>
  <c r="L173" i="7"/>
  <c r="N173" i="7"/>
  <c r="P173" i="7"/>
  <c r="R173" i="7"/>
  <c r="T173" i="7"/>
  <c r="V173" i="7"/>
  <c r="X173" i="7"/>
  <c r="Z173" i="7"/>
  <c r="AB173" i="7"/>
  <c r="AD173" i="7"/>
  <c r="H172" i="7"/>
  <c r="J172" i="7"/>
  <c r="L172" i="7"/>
  <c r="N172" i="7"/>
  <c r="P172" i="7"/>
  <c r="R172" i="7"/>
  <c r="T172" i="7"/>
  <c r="V172" i="7"/>
  <c r="X172" i="7"/>
  <c r="Z172" i="7"/>
  <c r="AB172" i="7"/>
  <c r="AD172" i="7"/>
  <c r="I173" i="7"/>
  <c r="K173" i="7"/>
  <c r="M173" i="7"/>
  <c r="O173" i="7"/>
  <c r="Q173" i="7"/>
  <c r="S173" i="7"/>
  <c r="U173" i="7"/>
  <c r="W173" i="7"/>
  <c r="Y173" i="7"/>
  <c r="AA173" i="7"/>
  <c r="AC173" i="7"/>
  <c r="AE173" i="7"/>
  <c r="AE238" i="7"/>
  <c r="AD238" i="7"/>
  <c r="AC238" i="7"/>
  <c r="AB238" i="7"/>
  <c r="AA238" i="7"/>
  <c r="Z238" i="7"/>
  <c r="Y238" i="7"/>
  <c r="X238" i="7"/>
  <c r="W238" i="7"/>
  <c r="V238" i="7"/>
  <c r="U238" i="7"/>
  <c r="T238" i="7"/>
  <c r="S238" i="7"/>
  <c r="R238" i="7"/>
  <c r="Q238" i="7"/>
  <c r="P238" i="7"/>
  <c r="O238" i="7"/>
  <c r="N238" i="7"/>
  <c r="M238" i="7"/>
  <c r="L238" i="7"/>
  <c r="K238" i="7"/>
  <c r="J238" i="7"/>
  <c r="I238" i="7"/>
  <c r="H238" i="7"/>
  <c r="G238" i="7"/>
  <c r="AE241" i="7" l="1"/>
  <c r="AE242" i="7" s="1"/>
  <c r="AE145" i="7" s="1"/>
  <c r="AD241" i="7"/>
  <c r="AD242" i="7" s="1"/>
  <c r="AD145" i="7" s="1"/>
  <c r="AC241" i="7"/>
  <c r="AC242" i="7" s="1"/>
  <c r="AC145" i="7" s="1"/>
  <c r="AB241" i="7"/>
  <c r="AB242" i="7" s="1"/>
  <c r="AB145" i="7" s="1"/>
  <c r="AA241" i="7"/>
  <c r="AA242" i="7" s="1"/>
  <c r="AA145" i="7" s="1"/>
  <c r="Z241" i="7"/>
  <c r="Z242" i="7" s="1"/>
  <c r="Z145" i="7" s="1"/>
  <c r="Y241" i="7"/>
  <c r="Y242" i="7" s="1"/>
  <c r="Y145" i="7" s="1"/>
  <c r="X241" i="7"/>
  <c r="X242" i="7" s="1"/>
  <c r="X145" i="7" s="1"/>
  <c r="W241" i="7"/>
  <c r="W242" i="7" s="1"/>
  <c r="W145" i="7" s="1"/>
  <c r="V241" i="7"/>
  <c r="V242" i="7" s="1"/>
  <c r="V145" i="7" s="1"/>
  <c r="U241" i="7"/>
  <c r="U242" i="7" s="1"/>
  <c r="U145" i="7" s="1"/>
  <c r="T241" i="7"/>
  <c r="T242" i="7" s="1"/>
  <c r="T145" i="7" s="1"/>
  <c r="S241" i="7"/>
  <c r="S242" i="7" s="1"/>
  <c r="S145" i="7" s="1"/>
  <c r="R241" i="7"/>
  <c r="R242" i="7" s="1"/>
  <c r="R145" i="7" s="1"/>
  <c r="Q241" i="7"/>
  <c r="Q242" i="7" s="1"/>
  <c r="Q145" i="7" s="1"/>
  <c r="P241" i="7"/>
  <c r="P242" i="7" s="1"/>
  <c r="P145" i="7" s="1"/>
  <c r="O241" i="7"/>
  <c r="O242" i="7" s="1"/>
  <c r="O145" i="7" s="1"/>
  <c r="N241" i="7"/>
  <c r="N242" i="7" s="1"/>
  <c r="N145" i="7" s="1"/>
  <c r="M241" i="7"/>
  <c r="M242" i="7" s="1"/>
  <c r="M145" i="7" s="1"/>
  <c r="L241" i="7"/>
  <c r="L242" i="7" s="1"/>
  <c r="L145" i="7" s="1"/>
  <c r="K241" i="7"/>
  <c r="K242" i="7" s="1"/>
  <c r="K145" i="7" s="1"/>
  <c r="J241" i="7"/>
  <c r="J242" i="7" s="1"/>
  <c r="J145" i="7" s="1"/>
  <c r="I241" i="7"/>
  <c r="I242" i="7" s="1"/>
  <c r="I145" i="7" s="1"/>
  <c r="H241" i="7"/>
  <c r="H242" i="7" s="1"/>
  <c r="H145" i="7" s="1"/>
  <c r="G241" i="7"/>
  <c r="G242" i="7" s="1"/>
  <c r="AE229" i="7"/>
  <c r="AE234" i="7" s="1"/>
  <c r="AC229" i="7"/>
  <c r="AC234" i="7" s="1"/>
  <c r="AB229" i="7"/>
  <c r="AB234" i="7" s="1"/>
  <c r="AA229" i="7"/>
  <c r="AA234" i="7" s="1"/>
  <c r="Z229" i="7"/>
  <c r="Z234" i="7" s="1"/>
  <c r="Y229" i="7"/>
  <c r="Y234" i="7" s="1"/>
  <c r="X229" i="7"/>
  <c r="X234" i="7" s="1"/>
  <c r="W229" i="7"/>
  <c r="W234" i="7" s="1"/>
  <c r="V229" i="7"/>
  <c r="V234" i="7" s="1"/>
  <c r="U229" i="7"/>
  <c r="U234" i="7" s="1"/>
  <c r="T229" i="7"/>
  <c r="T234" i="7" s="1"/>
  <c r="S229" i="7"/>
  <c r="S234" i="7" s="1"/>
  <c r="R229" i="7"/>
  <c r="R234" i="7" s="1"/>
  <c r="Q229" i="7"/>
  <c r="Q234" i="7" s="1"/>
  <c r="P229" i="7"/>
  <c r="P234" i="7" s="1"/>
  <c r="O229" i="7"/>
  <c r="O234" i="7" s="1"/>
  <c r="N229" i="7"/>
  <c r="N234" i="7" s="1"/>
  <c r="M229" i="7"/>
  <c r="M234" i="7" s="1"/>
  <c r="L229" i="7"/>
  <c r="L234" i="7" s="1"/>
  <c r="K229" i="7"/>
  <c r="K234" i="7" s="1"/>
  <c r="J229" i="7"/>
  <c r="J234" i="7" s="1"/>
  <c r="I229" i="7"/>
  <c r="I234" i="7" s="1"/>
  <c r="H229" i="7"/>
  <c r="H234" i="7" s="1"/>
  <c r="G229" i="7"/>
  <c r="G234" i="7" s="1"/>
  <c r="AD228" i="7"/>
  <c r="AD229" i="7" s="1"/>
  <c r="AD234" i="7" s="1"/>
  <c r="AE226" i="7"/>
  <c r="AD226" i="7"/>
  <c r="AC226" i="7"/>
  <c r="AB226" i="7"/>
  <c r="AA226" i="7"/>
  <c r="Z226" i="7"/>
  <c r="Y226" i="7"/>
  <c r="X226" i="7"/>
  <c r="W226" i="7"/>
  <c r="V226" i="7"/>
  <c r="U226" i="7"/>
  <c r="T226" i="7"/>
  <c r="S226" i="7"/>
  <c r="R226" i="7"/>
  <c r="Q226" i="7"/>
  <c r="P226" i="7"/>
  <c r="O226" i="7"/>
  <c r="N226" i="7"/>
  <c r="M226" i="7"/>
  <c r="L226" i="7"/>
  <c r="K226" i="7"/>
  <c r="J226" i="7"/>
  <c r="I226" i="7"/>
  <c r="H226" i="7"/>
  <c r="G226" i="7"/>
  <c r="G230" i="7" s="1"/>
  <c r="G144" i="7" s="1"/>
  <c r="H170" i="7" l="1"/>
  <c r="J170" i="7"/>
  <c r="L170" i="7"/>
  <c r="N170" i="7"/>
  <c r="P170" i="7"/>
  <c r="R170" i="7"/>
  <c r="T170" i="7"/>
  <c r="V170" i="7"/>
  <c r="X170" i="7"/>
  <c r="Z170" i="7"/>
  <c r="AB170" i="7"/>
  <c r="AD170" i="7"/>
  <c r="G170" i="7"/>
  <c r="G145" i="7"/>
  <c r="I170" i="7"/>
  <c r="K170" i="7"/>
  <c r="M170" i="7"/>
  <c r="O170" i="7"/>
  <c r="Q170" i="7"/>
  <c r="S170" i="7"/>
  <c r="U170" i="7"/>
  <c r="W170" i="7"/>
  <c r="Y170" i="7"/>
  <c r="AA170" i="7"/>
  <c r="AC170" i="7"/>
  <c r="AE170" i="7"/>
  <c r="H230" i="7"/>
  <c r="H144" i="7" s="1"/>
  <c r="H232" i="7"/>
  <c r="H235" i="7" s="1"/>
  <c r="J230" i="7"/>
  <c r="J144" i="7" s="1"/>
  <c r="J232" i="7"/>
  <c r="J235" i="7" s="1"/>
  <c r="L230" i="7"/>
  <c r="L144" i="7" s="1"/>
  <c r="L232" i="7"/>
  <c r="L235" i="7" s="1"/>
  <c r="N230" i="7"/>
  <c r="N144" i="7" s="1"/>
  <c r="N232" i="7"/>
  <c r="N235" i="7" s="1"/>
  <c r="P230" i="7"/>
  <c r="P144" i="7" s="1"/>
  <c r="P232" i="7"/>
  <c r="P235" i="7" s="1"/>
  <c r="R230" i="7"/>
  <c r="R144" i="7" s="1"/>
  <c r="R232" i="7"/>
  <c r="R235" i="7" s="1"/>
  <c r="T230" i="7"/>
  <c r="T144" i="7" s="1"/>
  <c r="T232" i="7"/>
  <c r="T235" i="7" s="1"/>
  <c r="V230" i="7"/>
  <c r="V144" i="7" s="1"/>
  <c r="V232" i="7"/>
  <c r="V235" i="7" s="1"/>
  <c r="X230" i="7"/>
  <c r="X144" i="7" s="1"/>
  <c r="X232" i="7"/>
  <c r="X235" i="7" s="1"/>
  <c r="Z230" i="7"/>
  <c r="Z144" i="7" s="1"/>
  <c r="Z232" i="7"/>
  <c r="Z235" i="7" s="1"/>
  <c r="AB230" i="7"/>
  <c r="AB144" i="7" s="1"/>
  <c r="AB232" i="7"/>
  <c r="AB235" i="7" s="1"/>
  <c r="AD230" i="7"/>
  <c r="AD144" i="7" s="1"/>
  <c r="AD232" i="7"/>
  <c r="AD235" i="7" s="1"/>
  <c r="I230" i="7"/>
  <c r="I144" i="7" s="1"/>
  <c r="I232" i="7"/>
  <c r="I235" i="7" s="1"/>
  <c r="K230" i="7"/>
  <c r="K144" i="7" s="1"/>
  <c r="K232" i="7"/>
  <c r="K235" i="7" s="1"/>
  <c r="M230" i="7"/>
  <c r="M144" i="7" s="1"/>
  <c r="M232" i="7"/>
  <c r="M235" i="7" s="1"/>
  <c r="O230" i="7"/>
  <c r="O144" i="7" s="1"/>
  <c r="O232" i="7"/>
  <c r="O235" i="7" s="1"/>
  <c r="Q230" i="7"/>
  <c r="Q144" i="7" s="1"/>
  <c r="Q232" i="7"/>
  <c r="Q235" i="7" s="1"/>
  <c r="S230" i="7"/>
  <c r="S144" i="7" s="1"/>
  <c r="S232" i="7"/>
  <c r="S235" i="7" s="1"/>
  <c r="U230" i="7"/>
  <c r="U144" i="7" s="1"/>
  <c r="U232" i="7"/>
  <c r="U235" i="7" s="1"/>
  <c r="W230" i="7"/>
  <c r="W144" i="7" s="1"/>
  <c r="W232" i="7"/>
  <c r="W235" i="7" s="1"/>
  <c r="Y230" i="7"/>
  <c r="Y144" i="7" s="1"/>
  <c r="Y232" i="7"/>
  <c r="Y235" i="7" s="1"/>
  <c r="AA230" i="7"/>
  <c r="AA144" i="7" s="1"/>
  <c r="AA232" i="7"/>
  <c r="AA235" i="7" s="1"/>
  <c r="AC230" i="7"/>
  <c r="AC144" i="7" s="1"/>
  <c r="AC232" i="7"/>
  <c r="AC235" i="7" s="1"/>
  <c r="AE230" i="7"/>
  <c r="AE144" i="7" s="1"/>
  <c r="AE232" i="7"/>
  <c r="AE235" i="7" s="1"/>
  <c r="G232" i="7"/>
  <c r="G235" i="7" s="1"/>
  <c r="G181" i="7" l="1"/>
  <c r="G179" i="7"/>
  <c r="G173" i="7"/>
  <c r="G172" i="7"/>
  <c r="G175" i="7"/>
  <c r="H163" i="7" l="1"/>
  <c r="I163" i="7" s="1"/>
  <c r="J163" i="7" s="1"/>
  <c r="K163" i="7" s="1"/>
  <c r="L163" i="7" s="1"/>
  <c r="M163" i="7" s="1"/>
  <c r="N163" i="7" s="1"/>
  <c r="O163" i="7" s="1"/>
  <c r="P163" i="7" s="1"/>
  <c r="Q163" i="7" s="1"/>
  <c r="R163" i="7" s="1"/>
  <c r="S163" i="7" s="1"/>
  <c r="T163" i="7" s="1"/>
  <c r="U163" i="7" s="1"/>
  <c r="V163" i="7" s="1"/>
  <c r="W163" i="7" s="1"/>
  <c r="X163" i="7" s="1"/>
  <c r="Y163" i="7" s="1"/>
  <c r="Z163" i="7" s="1"/>
  <c r="AA163" i="7" s="1"/>
  <c r="AB163" i="7" s="1"/>
  <c r="AC163" i="7" s="1"/>
  <c r="AD163" i="7" s="1"/>
  <c r="AE163" i="7" s="1"/>
  <c r="AF163" i="7" s="1"/>
  <c r="H136" i="7"/>
  <c r="I136" i="7" s="1"/>
  <c r="J136" i="7" s="1"/>
  <c r="K136" i="7" s="1"/>
  <c r="L136" i="7" s="1"/>
  <c r="M136" i="7" s="1"/>
  <c r="N136" i="7" s="1"/>
  <c r="O136" i="7" s="1"/>
  <c r="P136" i="7" s="1"/>
  <c r="Q136" i="7" s="1"/>
  <c r="R136" i="7" s="1"/>
  <c r="S136" i="7" s="1"/>
  <c r="T136" i="7" s="1"/>
  <c r="U136" i="7" s="1"/>
  <c r="V136" i="7" s="1"/>
  <c r="W136" i="7" s="1"/>
  <c r="X136" i="7" s="1"/>
  <c r="Y136" i="7" s="1"/>
  <c r="Z136" i="7" s="1"/>
  <c r="AA136" i="7" s="1"/>
  <c r="AB136" i="7" s="1"/>
  <c r="AC136" i="7" s="1"/>
  <c r="AD136" i="7" s="1"/>
  <c r="AE136" i="7" s="1"/>
  <c r="AF136" i="7" s="1"/>
  <c r="AF94" i="7" l="1"/>
  <c r="AE94" i="7"/>
  <c r="AD94" i="7"/>
  <c r="AC94" i="7"/>
  <c r="AB94" i="7"/>
  <c r="AA94" i="7"/>
  <c r="Z94" i="7"/>
  <c r="Y94" i="7"/>
  <c r="X94" i="7"/>
  <c r="W94" i="7"/>
  <c r="V94" i="7"/>
  <c r="U94" i="7"/>
  <c r="T94" i="7"/>
  <c r="S94" i="7"/>
  <c r="R94" i="7"/>
  <c r="Q94" i="7"/>
  <c r="P94" i="7"/>
  <c r="O94" i="7"/>
  <c r="N94" i="7"/>
  <c r="M94" i="7"/>
  <c r="L94" i="7"/>
  <c r="K94" i="7"/>
  <c r="J94" i="7"/>
  <c r="I94" i="7"/>
  <c r="H94" i="7"/>
  <c r="AF90" i="7"/>
  <c r="AE90" i="7"/>
  <c r="AD90" i="7"/>
  <c r="AC90" i="7"/>
  <c r="AB90" i="7"/>
  <c r="AA90" i="7"/>
  <c r="Z90" i="7"/>
  <c r="Y90" i="7"/>
  <c r="X90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AF87" i="7"/>
  <c r="AE87" i="7"/>
  <c r="AD87" i="7"/>
  <c r="AC87" i="7"/>
  <c r="AB87" i="7"/>
  <c r="AA87" i="7"/>
  <c r="Z87" i="7"/>
  <c r="Y87" i="7"/>
  <c r="X87" i="7"/>
  <c r="W87" i="7"/>
  <c r="V87" i="7"/>
  <c r="U87" i="7"/>
  <c r="T87" i="7"/>
  <c r="S87" i="7"/>
  <c r="R87" i="7"/>
  <c r="Q87" i="7"/>
  <c r="P87" i="7"/>
  <c r="O87" i="7"/>
  <c r="N87" i="7"/>
  <c r="M87" i="7"/>
  <c r="L87" i="7"/>
  <c r="K87" i="7"/>
  <c r="J87" i="7"/>
  <c r="I87" i="7"/>
  <c r="H87" i="7"/>
  <c r="G87" i="7"/>
  <c r="AF80" i="7"/>
  <c r="AF99" i="7" s="1"/>
  <c r="H79" i="7"/>
  <c r="I79" i="7" s="1"/>
  <c r="J79" i="7" s="1"/>
  <c r="K79" i="7" s="1"/>
  <c r="L79" i="7" s="1"/>
  <c r="M79" i="7" s="1"/>
  <c r="N79" i="7" s="1"/>
  <c r="O79" i="7" s="1"/>
  <c r="P79" i="7" s="1"/>
  <c r="Q79" i="7" s="1"/>
  <c r="R79" i="7" s="1"/>
  <c r="S79" i="7" s="1"/>
  <c r="T79" i="7" s="1"/>
  <c r="U79" i="7" s="1"/>
  <c r="V79" i="7" s="1"/>
  <c r="W79" i="7" s="1"/>
  <c r="X79" i="7" s="1"/>
  <c r="Y79" i="7" s="1"/>
  <c r="Z79" i="7" s="1"/>
  <c r="AA79" i="7" s="1"/>
  <c r="AB79" i="7" s="1"/>
  <c r="AC79" i="7" s="1"/>
  <c r="AD79" i="7" s="1"/>
  <c r="AE79" i="7" s="1"/>
  <c r="AF79" i="7" s="1"/>
  <c r="AF70" i="7"/>
  <c r="AE70" i="7"/>
  <c r="AD70" i="7"/>
  <c r="AC70" i="7"/>
  <c r="AB70" i="7"/>
  <c r="AA70" i="7"/>
  <c r="Z70" i="7"/>
  <c r="Y70" i="7"/>
  <c r="X70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AF65" i="7"/>
  <c r="AE65" i="7"/>
  <c r="AD65" i="7"/>
  <c r="AC65" i="7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AF62" i="7"/>
  <c r="AE62" i="7"/>
  <c r="AD62" i="7"/>
  <c r="AC62" i="7"/>
  <c r="AB62" i="7"/>
  <c r="AA62" i="7"/>
  <c r="Z62" i="7"/>
  <c r="Y62" i="7"/>
  <c r="X62" i="7"/>
  <c r="W62" i="7"/>
  <c r="V62" i="7"/>
  <c r="U62" i="7"/>
  <c r="T62" i="7"/>
  <c r="S62" i="7"/>
  <c r="R62" i="7"/>
  <c r="Q62" i="7"/>
  <c r="P62" i="7"/>
  <c r="O62" i="7"/>
  <c r="N62" i="7"/>
  <c r="M62" i="7"/>
  <c r="L62" i="7"/>
  <c r="K62" i="7"/>
  <c r="J62" i="7"/>
  <c r="I62" i="7"/>
  <c r="H62" i="7"/>
  <c r="G62" i="7"/>
  <c r="AF59" i="7"/>
  <c r="AE59" i="7"/>
  <c r="AD59" i="7"/>
  <c r="AC59" i="7"/>
  <c r="AB59" i="7"/>
  <c r="AA59" i="7"/>
  <c r="Z59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AF53" i="7"/>
  <c r="AF76" i="7" s="1"/>
  <c r="H52" i="7"/>
  <c r="I52" i="7" s="1"/>
  <c r="J52" i="7" s="1"/>
  <c r="K52" i="7" s="1"/>
  <c r="L52" i="7" s="1"/>
  <c r="M52" i="7" s="1"/>
  <c r="N52" i="7" s="1"/>
  <c r="O52" i="7" s="1"/>
  <c r="P52" i="7" s="1"/>
  <c r="Q52" i="7" s="1"/>
  <c r="R52" i="7" s="1"/>
  <c r="S52" i="7" s="1"/>
  <c r="T52" i="7" s="1"/>
  <c r="U52" i="7" s="1"/>
  <c r="V52" i="7" s="1"/>
  <c r="W52" i="7" s="1"/>
  <c r="X52" i="7" s="1"/>
  <c r="Y52" i="7" s="1"/>
  <c r="Z52" i="7" s="1"/>
  <c r="AA52" i="7" s="1"/>
  <c r="AB52" i="7" s="1"/>
  <c r="AC52" i="7" s="1"/>
  <c r="AD52" i="7" s="1"/>
  <c r="AE52" i="7" s="1"/>
  <c r="AF52" i="7" s="1"/>
  <c r="AF46" i="7" l="1"/>
  <c r="G180" i="7" l="1"/>
  <c r="G94" i="7" s="1"/>
  <c r="G176" i="7" l="1"/>
  <c r="G177" i="7"/>
  <c r="G90" i="7" l="1"/>
  <c r="AF36" i="7" l="1"/>
  <c r="AF47" i="7" s="1"/>
  <c r="G166" i="7" l="1"/>
  <c r="AD169" i="7"/>
  <c r="AB169" i="7"/>
  <c r="Z169" i="7"/>
  <c r="X169" i="7"/>
  <c r="V169" i="7"/>
  <c r="T169" i="7"/>
  <c r="R169" i="7"/>
  <c r="P169" i="7"/>
  <c r="N169" i="7"/>
  <c r="L169" i="7"/>
  <c r="J169" i="7"/>
  <c r="H169" i="7"/>
  <c r="AE169" i="7"/>
  <c r="AC169" i="7"/>
  <c r="AA169" i="7"/>
  <c r="Y169" i="7"/>
  <c r="W169" i="7"/>
  <c r="U169" i="7"/>
  <c r="S169" i="7"/>
  <c r="Q169" i="7"/>
  <c r="O169" i="7"/>
  <c r="M169" i="7"/>
  <c r="K169" i="7"/>
  <c r="I169" i="7"/>
  <c r="G169" i="7"/>
  <c r="G165" i="7" l="1"/>
  <c r="H166" i="7"/>
  <c r="AC165" i="7"/>
  <c r="K165" i="7"/>
  <c r="S165" i="7"/>
  <c r="AA165" i="7"/>
  <c r="N165" i="7"/>
  <c r="V165" i="7"/>
  <c r="AD165" i="7"/>
  <c r="AA168" i="7"/>
  <c r="L166" i="7"/>
  <c r="N166" i="7"/>
  <c r="I165" i="7"/>
  <c r="M165" i="7"/>
  <c r="Q165" i="7"/>
  <c r="U165" i="7"/>
  <c r="Y165" i="7"/>
  <c r="H165" i="7"/>
  <c r="L165" i="7"/>
  <c r="P165" i="7"/>
  <c r="T165" i="7"/>
  <c r="X165" i="7"/>
  <c r="AB165" i="7"/>
  <c r="AD168" i="7"/>
  <c r="AB168" i="7"/>
  <c r="Z168" i="7"/>
  <c r="X168" i="7"/>
  <c r="V168" i="7"/>
  <c r="S168" i="7"/>
  <c r="Q168" i="7"/>
  <c r="O168" i="7"/>
  <c r="M168" i="7"/>
  <c r="K168" i="7"/>
  <c r="I168" i="7"/>
  <c r="P166" i="7"/>
  <c r="J166" i="7"/>
  <c r="O165" i="7"/>
  <c r="W165" i="7"/>
  <c r="J165" i="7"/>
  <c r="R165" i="7"/>
  <c r="Z165" i="7"/>
  <c r="AE168" i="7"/>
  <c r="AC168" i="7"/>
  <c r="Y168" i="7"/>
  <c r="W168" i="7"/>
  <c r="U168" i="7"/>
  <c r="T168" i="7"/>
  <c r="R168" i="7"/>
  <c r="P168" i="7"/>
  <c r="N168" i="7"/>
  <c r="L168" i="7"/>
  <c r="J168" i="7"/>
  <c r="H168" i="7"/>
  <c r="AD166" i="7"/>
  <c r="AB166" i="7"/>
  <c r="Z166" i="7"/>
  <c r="X166" i="7"/>
  <c r="V166" i="7"/>
  <c r="T166" i="7"/>
  <c r="R166" i="7"/>
  <c r="AE166" i="7"/>
  <c r="AC166" i="7"/>
  <c r="AA166" i="7"/>
  <c r="Y166" i="7"/>
  <c r="W166" i="7"/>
  <c r="U166" i="7"/>
  <c r="S166" i="7"/>
  <c r="Q166" i="7"/>
  <c r="O166" i="7"/>
  <c r="M166" i="7"/>
  <c r="K166" i="7"/>
  <c r="I166" i="7"/>
  <c r="AE165" i="7"/>
  <c r="G168" i="7"/>
  <c r="J167" i="7" l="1"/>
  <c r="J80" i="7" s="1"/>
  <c r="J99" i="7" s="1"/>
  <c r="N167" i="7"/>
  <c r="N80" i="7" s="1"/>
  <c r="N99" i="7" s="1"/>
  <c r="N53" i="7"/>
  <c r="N76" i="7" s="1"/>
  <c r="R167" i="7"/>
  <c r="R53" i="7"/>
  <c r="R76" i="7" s="1"/>
  <c r="V167" i="7"/>
  <c r="V80" i="7" s="1"/>
  <c r="V99" i="7" s="1"/>
  <c r="Z167" i="7"/>
  <c r="Z80" i="7" s="1"/>
  <c r="Z99" i="7" s="1"/>
  <c r="R80" i="7"/>
  <c r="R99" i="7" s="1"/>
  <c r="H167" i="7"/>
  <c r="H80" i="7" s="1"/>
  <c r="H99" i="7" s="1"/>
  <c r="L167" i="7"/>
  <c r="L80" i="7" s="1"/>
  <c r="L99" i="7" s="1"/>
  <c r="L53" i="7"/>
  <c r="L76" i="7" s="1"/>
  <c r="P167" i="7"/>
  <c r="P80" i="7" s="1"/>
  <c r="P99" i="7" s="1"/>
  <c r="P53" i="7"/>
  <c r="P76" i="7" s="1"/>
  <c r="T167" i="7"/>
  <c r="T80" i="7" s="1"/>
  <c r="T99" i="7" s="1"/>
  <c r="T53" i="7"/>
  <c r="T76" i="7" s="1"/>
  <c r="X167" i="7"/>
  <c r="X80" i="7" s="1"/>
  <c r="X99" i="7" s="1"/>
  <c r="AB167" i="7"/>
  <c r="AB80" i="7" s="1"/>
  <c r="AB99" i="7" s="1"/>
  <c r="AB53" i="7"/>
  <c r="AB76" i="7" s="1"/>
  <c r="I167" i="7"/>
  <c r="I80" i="7" s="1"/>
  <c r="I99" i="7" s="1"/>
  <c r="I53" i="7"/>
  <c r="I76" i="7" s="1"/>
  <c r="K167" i="7"/>
  <c r="K80" i="7" s="1"/>
  <c r="K99" i="7" s="1"/>
  <c r="K53" i="7"/>
  <c r="K76" i="7" s="1"/>
  <c r="M167" i="7"/>
  <c r="M80" i="7" s="1"/>
  <c r="M99" i="7" s="1"/>
  <c r="O167" i="7"/>
  <c r="O80" i="7" s="1"/>
  <c r="O99" i="7" s="1"/>
  <c r="O53" i="7"/>
  <c r="O76" i="7" s="1"/>
  <c r="Q167" i="7"/>
  <c r="Q80" i="7" s="1"/>
  <c r="Q99" i="7" s="1"/>
  <c r="Q53" i="7"/>
  <c r="Q76" i="7" s="1"/>
  <c r="S167" i="7"/>
  <c r="S80" i="7" s="1"/>
  <c r="S99" i="7" s="1"/>
  <c r="U167" i="7"/>
  <c r="U80" i="7" s="1"/>
  <c r="U99" i="7" s="1"/>
  <c r="U53" i="7"/>
  <c r="U76" i="7" s="1"/>
  <c r="W167" i="7"/>
  <c r="W80" i="7" s="1"/>
  <c r="W99" i="7" s="1"/>
  <c r="W53" i="7"/>
  <c r="W76" i="7" s="1"/>
  <c r="Y167" i="7"/>
  <c r="Y80" i="7" s="1"/>
  <c r="Y99" i="7" s="1"/>
  <c r="Y53" i="7"/>
  <c r="Y76" i="7" s="1"/>
  <c r="AE167" i="7"/>
  <c r="AE80" i="7" s="1"/>
  <c r="AE99" i="7" s="1"/>
  <c r="AE53" i="7"/>
  <c r="AE76" i="7" s="1"/>
  <c r="Z53" i="7"/>
  <c r="Z76" i="7" s="1"/>
  <c r="J53" i="7"/>
  <c r="J76" i="7" s="1"/>
  <c r="X53" i="7"/>
  <c r="X76" i="7" s="1"/>
  <c r="H53" i="7"/>
  <c r="H76" i="7" s="1"/>
  <c r="M53" i="7"/>
  <c r="M76" i="7" s="1"/>
  <c r="V53" i="7"/>
  <c r="V76" i="7" s="1"/>
  <c r="S53" i="7"/>
  <c r="S76" i="7" s="1"/>
  <c r="R46" i="7" l="1"/>
  <c r="N46" i="7"/>
  <c r="Y36" i="7"/>
  <c r="W36" i="7"/>
  <c r="U36" i="7"/>
  <c r="S36" i="7"/>
  <c r="Q36" i="7"/>
  <c r="O36" i="7"/>
  <c r="M36" i="7"/>
  <c r="K36" i="7"/>
  <c r="I36" i="7"/>
  <c r="AB36" i="7"/>
  <c r="Z36" i="7"/>
  <c r="X36" i="7"/>
  <c r="V36" i="7"/>
  <c r="T36" i="7"/>
  <c r="R36" i="7"/>
  <c r="P36" i="7"/>
  <c r="N36" i="7"/>
  <c r="L36" i="7"/>
  <c r="J36" i="7"/>
  <c r="H36" i="7"/>
  <c r="AE36" i="7"/>
  <c r="AE46" i="7"/>
  <c r="AE47" i="7" s="1"/>
  <c r="Y46" i="7"/>
  <c r="W46" i="7"/>
  <c r="U46" i="7"/>
  <c r="S46" i="7"/>
  <c r="Q46" i="7"/>
  <c r="O46" i="7"/>
  <c r="M46" i="7"/>
  <c r="K46" i="7"/>
  <c r="I46" i="7"/>
  <c r="AB46" i="7"/>
  <c r="X46" i="7"/>
  <c r="T46" i="7"/>
  <c r="P46" i="7"/>
  <c r="L46" i="7"/>
  <c r="H46" i="7"/>
  <c r="Z46" i="7"/>
  <c r="V46" i="7"/>
  <c r="J46" i="7"/>
  <c r="G53" i="7"/>
  <c r="G76" i="7" s="1"/>
  <c r="AD167" i="7"/>
  <c r="AD80" i="7" s="1"/>
  <c r="AD99" i="7" s="1"/>
  <c r="AD53" i="7"/>
  <c r="AD76" i="7" s="1"/>
  <c r="AC167" i="7"/>
  <c r="AC80" i="7" s="1"/>
  <c r="AC99" i="7" s="1"/>
  <c r="AC53" i="7"/>
  <c r="AC76" i="7" s="1"/>
  <c r="AA167" i="7"/>
  <c r="AA80" i="7" s="1"/>
  <c r="AA99" i="7" s="1"/>
  <c r="AA53" i="7"/>
  <c r="AA76" i="7" s="1"/>
  <c r="V47" i="7" l="1"/>
  <c r="H47" i="7"/>
  <c r="P47" i="7"/>
  <c r="I47" i="7"/>
  <c r="M47" i="7"/>
  <c r="Q47" i="7"/>
  <c r="U47" i="7"/>
  <c r="X47" i="7"/>
  <c r="Y47" i="7"/>
  <c r="N47" i="7"/>
  <c r="R47" i="7"/>
  <c r="Z47" i="7"/>
  <c r="J47" i="7"/>
  <c r="L47" i="7"/>
  <c r="T47" i="7"/>
  <c r="AB47" i="7"/>
  <c r="K47" i="7"/>
  <c r="O47" i="7"/>
  <c r="S47" i="7"/>
  <c r="W47" i="7"/>
  <c r="AC36" i="7"/>
  <c r="AA36" i="7"/>
  <c r="AD36" i="7"/>
  <c r="AA46" i="7"/>
  <c r="AC46" i="7"/>
  <c r="AD46" i="7"/>
  <c r="AD47" i="7" s="1"/>
  <c r="G167" i="7"/>
  <c r="G80" i="7" s="1"/>
  <c r="G99" i="7" s="1"/>
  <c r="AC47" i="7" l="1"/>
  <c r="G46" i="7"/>
  <c r="AA47" i="7"/>
  <c r="G36" i="7" l="1"/>
  <c r="G47" i="7" s="1"/>
  <c r="G132" i="7" l="1"/>
</calcChain>
</file>

<file path=xl/sharedStrings.xml><?xml version="1.0" encoding="utf-8"?>
<sst xmlns="http://schemas.openxmlformats.org/spreadsheetml/2006/main" count="863" uniqueCount="243">
  <si>
    <t>温室効果ガス</t>
    <rPh sb="0" eb="2">
      <t>オンシツ</t>
    </rPh>
    <rPh sb="2" eb="4">
      <t>コウカ</t>
    </rPh>
    <phoneticPr fontId="9"/>
  </si>
  <si>
    <t>GWP</t>
  </si>
  <si>
    <t>エネルギー起源</t>
    <rPh sb="5" eb="7">
      <t>キゲン</t>
    </rPh>
    <phoneticPr fontId="9"/>
  </si>
  <si>
    <t>代替フロン等４ガス</t>
    <rPh sb="0" eb="2">
      <t>ダイタイ</t>
    </rPh>
    <rPh sb="5" eb="6">
      <t>トウ</t>
    </rPh>
    <phoneticPr fontId="9"/>
  </si>
  <si>
    <t>計</t>
    <rPh sb="0" eb="1">
      <t>ケイ</t>
    </rPh>
    <phoneticPr fontId="9"/>
  </si>
  <si>
    <r>
      <t>非エネルギー起源</t>
    </r>
    <r>
      <rPr>
        <vertAlign val="superscript"/>
        <sz val="9"/>
        <rFont val="Meiryo UI"/>
        <family val="3"/>
        <charset val="128"/>
      </rPr>
      <t>※</t>
    </r>
    <rPh sb="0" eb="1">
      <t>ヒ</t>
    </rPh>
    <rPh sb="6" eb="8">
      <t>キゲン</t>
    </rPh>
    <phoneticPr fontId="9"/>
  </si>
  <si>
    <r>
      <t>※非エネルギー起源CO</t>
    </r>
    <r>
      <rPr>
        <vertAlign val="subscript"/>
        <sz val="9"/>
        <rFont val="Meiryo UI"/>
        <family val="3"/>
        <charset val="128"/>
      </rPr>
      <t>2</t>
    </r>
    <r>
      <rPr>
        <sz val="9"/>
        <rFont val="Meiryo UI"/>
        <family val="3"/>
        <charset val="128"/>
      </rPr>
      <t>は間接CO</t>
    </r>
    <r>
      <rPr>
        <vertAlign val="subscript"/>
        <sz val="9"/>
        <rFont val="Meiryo UI"/>
        <family val="3"/>
        <charset val="128"/>
      </rPr>
      <t>2</t>
    </r>
    <r>
      <rPr>
        <sz val="9"/>
        <rFont val="Meiryo UI"/>
        <family val="3"/>
        <charset val="128"/>
      </rPr>
      <t>を含む</t>
    </r>
    <rPh sb="1" eb="2">
      <t>ヒ</t>
    </rPh>
    <rPh sb="7" eb="9">
      <t>キゲン</t>
    </rPh>
    <rPh sb="13" eb="15">
      <t>カンセツ</t>
    </rPh>
    <rPh sb="19" eb="20">
      <t>フク</t>
    </rPh>
    <phoneticPr fontId="9"/>
  </si>
  <si>
    <t>合計</t>
    <rPh sb="0" eb="2">
      <t>ゴウケイ</t>
    </rPh>
    <phoneticPr fontId="3"/>
  </si>
  <si>
    <t>HFCs</t>
  </si>
  <si>
    <t>HCFC22製造時の副生HFC23</t>
    <rPh sb="6" eb="8">
      <t>セイゾウ</t>
    </rPh>
    <rPh sb="8" eb="9">
      <t>ジ</t>
    </rPh>
    <rPh sb="10" eb="11">
      <t>フク</t>
    </rPh>
    <rPh sb="11" eb="12">
      <t>ナマ</t>
    </rPh>
    <phoneticPr fontId="8"/>
  </si>
  <si>
    <t>HFC製造時の漏出</t>
    <rPh sb="3" eb="5">
      <t>セイゾウ</t>
    </rPh>
    <rPh sb="5" eb="6">
      <t>ジ</t>
    </rPh>
    <rPh sb="7" eb="9">
      <t>ロウシュツ</t>
    </rPh>
    <phoneticPr fontId="8"/>
  </si>
  <si>
    <t>NO</t>
  </si>
  <si>
    <t>冷蔵庫及びエアーコンディショナー</t>
    <rPh sb="0" eb="3">
      <t>レイゾウコ</t>
    </rPh>
    <rPh sb="3" eb="4">
      <t>オヨ</t>
    </rPh>
    <phoneticPr fontId="8"/>
  </si>
  <si>
    <t>PFCs</t>
  </si>
  <si>
    <t>PFCs製造時の漏出</t>
    <rPh sb="4" eb="6">
      <t>セイゾウ</t>
    </rPh>
    <rPh sb="6" eb="7">
      <t>ジ</t>
    </rPh>
    <rPh sb="8" eb="10">
      <t>ロウシュツ</t>
    </rPh>
    <phoneticPr fontId="8"/>
  </si>
  <si>
    <t>半導体製造</t>
    <rPh sb="0" eb="3">
      <t>ハンドウタイ</t>
    </rPh>
    <rPh sb="3" eb="5">
      <t>セイゾウ</t>
    </rPh>
    <phoneticPr fontId="8"/>
  </si>
  <si>
    <t>SF6</t>
  </si>
  <si>
    <t>NF3</t>
  </si>
  <si>
    <t>F-gas 合計</t>
  </si>
  <si>
    <t>国環研の ファイル 『L5-7gas_2017_gioweb_J1.2.xisx』 の Sheet15 (13.F-gas)</t>
    <rPh sb="0" eb="3">
      <t>コッカンケン</t>
    </rPh>
    <phoneticPr fontId="3"/>
  </si>
  <si>
    <t>HFC-134a：1430など</t>
    <phoneticPr fontId="9"/>
  </si>
  <si>
    <t>PFC-14：7390など</t>
    <phoneticPr fontId="9"/>
  </si>
  <si>
    <t>マグネシウム等鋳造</t>
    <rPh sb="6" eb="7">
      <t>トウ</t>
    </rPh>
    <rPh sb="7" eb="9">
      <t>チュウゾウ</t>
    </rPh>
    <phoneticPr fontId="8"/>
  </si>
  <si>
    <t>液晶製造</t>
    <rPh sb="0" eb="2">
      <t>エキショウ</t>
    </rPh>
    <rPh sb="2" eb="4">
      <t>セイゾウ</t>
    </rPh>
    <phoneticPr fontId="8"/>
  </si>
  <si>
    <t>消火剤</t>
    <rPh sb="0" eb="3">
      <t>ショウカザイ</t>
    </rPh>
    <phoneticPr fontId="8"/>
  </si>
  <si>
    <t>アルミニウム精錬</t>
    <rPh sb="6" eb="8">
      <t>セイレン</t>
    </rPh>
    <phoneticPr fontId="8"/>
  </si>
  <si>
    <t>溶剤</t>
    <rPh sb="0" eb="2">
      <t>ヨウザイ</t>
    </rPh>
    <phoneticPr fontId="8"/>
  </si>
  <si>
    <t>その他</t>
    <rPh sb="2" eb="3">
      <t>タ</t>
    </rPh>
    <phoneticPr fontId="8"/>
  </si>
  <si>
    <r>
      <t>SF</t>
    </r>
    <r>
      <rPr>
        <vertAlign val="subscript"/>
        <sz val="9"/>
        <rFont val="Meiryo UI"/>
        <family val="3"/>
        <charset val="128"/>
      </rPr>
      <t xml:space="preserve">6 </t>
    </r>
    <r>
      <rPr>
        <sz val="9"/>
        <rFont val="Meiryo UI"/>
        <family val="3"/>
        <charset val="128"/>
      </rPr>
      <t>製造時の漏出</t>
    </r>
    <rPh sb="4" eb="6">
      <t>セイゾウ</t>
    </rPh>
    <rPh sb="6" eb="7">
      <t>ジ</t>
    </rPh>
    <rPh sb="8" eb="10">
      <t>ロウシュツ</t>
    </rPh>
    <phoneticPr fontId="8"/>
  </si>
  <si>
    <t>電気絶縁ガス使用機器</t>
    <rPh sb="0" eb="2">
      <t>デンキ</t>
    </rPh>
    <rPh sb="2" eb="4">
      <t>ゼツエン</t>
    </rPh>
    <rPh sb="6" eb="8">
      <t>シヨウ</t>
    </rPh>
    <rPh sb="8" eb="10">
      <t>キキ</t>
    </rPh>
    <phoneticPr fontId="8"/>
  </si>
  <si>
    <t>粒子加速器等</t>
    <rPh sb="0" eb="2">
      <t>リュウシ</t>
    </rPh>
    <rPh sb="2" eb="5">
      <t>カソクキ</t>
    </rPh>
    <rPh sb="5" eb="6">
      <t>トウ</t>
    </rPh>
    <phoneticPr fontId="8"/>
  </si>
  <si>
    <r>
      <t>NF</t>
    </r>
    <r>
      <rPr>
        <vertAlign val="subscript"/>
        <sz val="9"/>
        <rFont val="Meiryo UI"/>
        <family val="3"/>
        <charset val="128"/>
      </rPr>
      <t xml:space="preserve">3 </t>
    </r>
    <r>
      <rPr>
        <sz val="9"/>
        <rFont val="Meiryo UI"/>
        <family val="3"/>
        <charset val="128"/>
      </rPr>
      <t>製造時の漏出</t>
    </r>
    <rPh sb="4" eb="6">
      <t>セイゾウ</t>
    </rPh>
    <rPh sb="6" eb="7">
      <t>ジ</t>
    </rPh>
    <rPh sb="8" eb="10">
      <t>ロウシュツ</t>
    </rPh>
    <phoneticPr fontId="8"/>
  </si>
  <si>
    <t>■排出量(CO2 換算) 　[kt CO2 eq.]</t>
    <rPh sb="1" eb="3">
      <t>ハイシュツ</t>
    </rPh>
    <rPh sb="3" eb="4">
      <t>リョウ</t>
    </rPh>
    <rPh sb="9" eb="11">
      <t>カンザン</t>
    </rPh>
    <phoneticPr fontId="7"/>
  </si>
  <si>
    <t>二酸化炭素(CO2)</t>
    <rPh sb="0" eb="3">
      <t>ニサンカ</t>
    </rPh>
    <rPh sb="3" eb="5">
      <t>タンソ</t>
    </rPh>
    <phoneticPr fontId="3"/>
  </si>
  <si>
    <t>ハイドロフルオロカーボン類
(HFCs)</t>
  </si>
  <si>
    <t>パーフルオロカーボン類
(PFCs)</t>
  </si>
  <si>
    <t>六ふっ化硫黄(SF6)</t>
    <rPh sb="0" eb="1">
      <t>ロク</t>
    </rPh>
    <phoneticPr fontId="9"/>
  </si>
  <si>
    <t>三ふっ化窒素(NF3)</t>
    <rPh sb="0" eb="1">
      <t>サン</t>
    </rPh>
    <rPh sb="3" eb="4">
      <t>カ</t>
    </rPh>
    <rPh sb="4" eb="6">
      <t>チッソ</t>
    </rPh>
    <phoneticPr fontId="9"/>
  </si>
  <si>
    <t>CH4排出量(詳細表)</t>
    <rPh sb="7" eb="9">
      <t>ショウサイ</t>
    </rPh>
    <phoneticPr fontId="2"/>
  </si>
  <si>
    <t>国環研の ファイル 『L5-7gas_2017_gioweb_J1.2.xisx』 の Sheet12(10.CH4_detail)</t>
    <rPh sb="0" eb="3">
      <t>コッカンケン</t>
    </rPh>
    <phoneticPr fontId="3"/>
  </si>
  <si>
    <t>国環研の ファイル 『L5-7gas_2017_gioweb_J1.2.xisx』 の Sheet14 (12.N2O_detail)</t>
    <rPh sb="0" eb="3">
      <t>コッカンケン</t>
    </rPh>
    <phoneticPr fontId="3"/>
  </si>
  <si>
    <t>1A. 燃料の燃焼</t>
    <rPh sb="4" eb="6">
      <t>ネンリョウ</t>
    </rPh>
    <rPh sb="7" eb="9">
      <t>ネンショウ</t>
    </rPh>
    <phoneticPr fontId="3"/>
  </si>
  <si>
    <t>1A1. エネルギー転換</t>
    <rPh sb="10" eb="12">
      <t>テンカン</t>
    </rPh>
    <phoneticPr fontId="3"/>
  </si>
  <si>
    <t>1A2. 産業</t>
    <rPh sb="5" eb="7">
      <t>サンギョウ</t>
    </rPh>
    <phoneticPr fontId="3"/>
  </si>
  <si>
    <t>1A3. 運輸</t>
    <rPh sb="5" eb="7">
      <t>ウンユ</t>
    </rPh>
    <phoneticPr fontId="3"/>
  </si>
  <si>
    <t>1A4. 家庭・業務・農林水産業</t>
    <rPh sb="5" eb="7">
      <t>カテイ</t>
    </rPh>
    <rPh sb="8" eb="10">
      <t>ギョウム</t>
    </rPh>
    <rPh sb="11" eb="13">
      <t>ノウリン</t>
    </rPh>
    <rPh sb="13" eb="16">
      <t>スイサンギョウ</t>
    </rPh>
    <phoneticPr fontId="3"/>
  </si>
  <si>
    <t>1A5.その他</t>
    <rPh sb="6" eb="7">
      <t>タ</t>
    </rPh>
    <phoneticPr fontId="3"/>
  </si>
  <si>
    <t>1B. 燃料の漏出</t>
    <rPh sb="4" eb="6">
      <t>ネンリョウ</t>
    </rPh>
    <rPh sb="7" eb="9">
      <t>ロウシュツ</t>
    </rPh>
    <phoneticPr fontId="3"/>
  </si>
  <si>
    <t>1B2. 石油天然ガス等</t>
    <rPh sb="5" eb="7">
      <t>セキユ</t>
    </rPh>
    <rPh sb="7" eb="9">
      <t>テンネン</t>
    </rPh>
    <rPh sb="11" eb="12">
      <t>トウ</t>
    </rPh>
    <phoneticPr fontId="3"/>
  </si>
  <si>
    <t>2B. 化学産業</t>
    <rPh sb="4" eb="6">
      <t>カガク</t>
    </rPh>
    <rPh sb="6" eb="8">
      <t>サンギョウ</t>
    </rPh>
    <phoneticPr fontId="3"/>
  </si>
  <si>
    <t>2C. 金属の生産</t>
    <rPh sb="4" eb="6">
      <t>キンゾク</t>
    </rPh>
    <rPh sb="7" eb="9">
      <t>セイサン</t>
    </rPh>
    <phoneticPr fontId="3"/>
  </si>
  <si>
    <t>3. 農業</t>
    <rPh sb="3" eb="5">
      <t>ノウギョウ</t>
    </rPh>
    <phoneticPr fontId="3"/>
  </si>
  <si>
    <t>3A. 消化管内発酵</t>
    <rPh sb="4" eb="6">
      <t>ショウカ</t>
    </rPh>
    <rPh sb="6" eb="8">
      <t>カンナイ</t>
    </rPh>
    <rPh sb="8" eb="10">
      <t>ハッコウ</t>
    </rPh>
    <phoneticPr fontId="3"/>
  </si>
  <si>
    <t>3B. 家畜排せつ物管理</t>
    <rPh sb="4" eb="6">
      <t>カチク</t>
    </rPh>
    <rPh sb="6" eb="7">
      <t>ハイ</t>
    </rPh>
    <rPh sb="9" eb="10">
      <t>ブツ</t>
    </rPh>
    <rPh sb="10" eb="12">
      <t>カンリ</t>
    </rPh>
    <phoneticPr fontId="3"/>
  </si>
  <si>
    <t>3C. 稲作</t>
    <rPh sb="4" eb="6">
      <t>イナサク</t>
    </rPh>
    <phoneticPr fontId="3"/>
  </si>
  <si>
    <t>3F. 農作物残渣の野焼き</t>
    <rPh sb="4" eb="7">
      <t>ノウサクモツ</t>
    </rPh>
    <rPh sb="7" eb="9">
      <t>ザンサ</t>
    </rPh>
    <rPh sb="10" eb="12">
      <t>ノヤ</t>
    </rPh>
    <phoneticPr fontId="3"/>
  </si>
  <si>
    <t>5. 廃棄物</t>
    <rPh sb="3" eb="6">
      <t>ハイキブツ</t>
    </rPh>
    <phoneticPr fontId="3"/>
  </si>
  <si>
    <t>5A. 廃棄物の埋立</t>
    <rPh sb="4" eb="6">
      <t>ハイキ</t>
    </rPh>
    <rPh sb="6" eb="7">
      <t>ブツ</t>
    </rPh>
    <rPh sb="8" eb="10">
      <t>ウメタテ</t>
    </rPh>
    <phoneticPr fontId="3"/>
  </si>
  <si>
    <t>5B. 固形廃棄物の生物処理</t>
    <rPh sb="4" eb="6">
      <t>コケイ</t>
    </rPh>
    <rPh sb="6" eb="9">
      <t>ハイキブツ</t>
    </rPh>
    <rPh sb="10" eb="12">
      <t>セイブツ</t>
    </rPh>
    <rPh sb="12" eb="14">
      <t>ショリ</t>
    </rPh>
    <phoneticPr fontId="3"/>
  </si>
  <si>
    <t>5C. 廃棄物の焼却</t>
    <rPh sb="4" eb="7">
      <t>ハイキブツ</t>
    </rPh>
    <rPh sb="8" eb="10">
      <t>ショウキャク</t>
    </rPh>
    <phoneticPr fontId="3"/>
  </si>
  <si>
    <t>5D. 排水処理</t>
    <rPh sb="4" eb="6">
      <t>ハイスイ</t>
    </rPh>
    <rPh sb="6" eb="8">
      <t>ショリ</t>
    </rPh>
    <phoneticPr fontId="3"/>
  </si>
  <si>
    <t>廃棄物のエネルギー利用</t>
    <rPh sb="0" eb="3">
      <t>ハイキブツ</t>
    </rPh>
    <rPh sb="9" eb="11">
      <t>リヨウ</t>
    </rPh>
    <phoneticPr fontId="3"/>
  </si>
  <si>
    <t>N2O排出量(詳細表)</t>
    <rPh sb="7" eb="9">
      <t>ショウサイ</t>
    </rPh>
    <phoneticPr fontId="2"/>
  </si>
  <si>
    <t>1B. 燃料からの漏出</t>
    <rPh sb="4" eb="6">
      <t>ネンリョウ</t>
    </rPh>
    <rPh sb="9" eb="11">
      <t>ロウシュツ</t>
    </rPh>
    <phoneticPr fontId="3"/>
  </si>
  <si>
    <t>2. 工業プロセス</t>
    <rPh sb="3" eb="5">
      <t>コウギョウ</t>
    </rPh>
    <phoneticPr fontId="3"/>
  </si>
  <si>
    <t>2B.化学産業</t>
    <rPh sb="5" eb="7">
      <t>サンギョウ</t>
    </rPh>
    <phoneticPr fontId="3"/>
  </si>
  <si>
    <t>2G.その他の製品</t>
    <rPh sb="5" eb="6">
      <t>タ</t>
    </rPh>
    <rPh sb="7" eb="9">
      <t>セイヒン</t>
    </rPh>
    <phoneticPr fontId="3"/>
  </si>
  <si>
    <t>3D. 農用地の土壌</t>
    <rPh sb="4" eb="7">
      <t>ノウヨウチ</t>
    </rPh>
    <rPh sb="8" eb="10">
      <t>ドジョウ</t>
    </rPh>
    <phoneticPr fontId="3"/>
  </si>
  <si>
    <r>
      <t>■排出量　[百万トンCO</t>
    </r>
    <r>
      <rPr>
        <vertAlign val="subscript"/>
        <sz val="9"/>
        <rFont val="Meiryo UI"/>
        <family val="3"/>
        <charset val="128"/>
      </rPr>
      <t>2</t>
    </r>
    <r>
      <rPr>
        <sz val="9"/>
        <rFont val="Meiryo UI"/>
        <family val="3"/>
        <charset val="128"/>
      </rPr>
      <t>換算]</t>
    </r>
    <phoneticPr fontId="9"/>
  </si>
  <si>
    <t>排出源</t>
    <rPh sb="0" eb="3">
      <t>ハイシュツゲン</t>
    </rPh>
    <phoneticPr fontId="9"/>
  </si>
  <si>
    <t>1B1. 石炭</t>
    <phoneticPr fontId="3"/>
  </si>
  <si>
    <t>2. 工業プロセス</t>
    <phoneticPr fontId="3"/>
  </si>
  <si>
    <t>発泡剤・断熱材</t>
    <phoneticPr fontId="8"/>
  </si>
  <si>
    <t>エアゾール・MDI</t>
    <phoneticPr fontId="8"/>
  </si>
  <si>
    <t>溶剤</t>
    <phoneticPr fontId="8"/>
  </si>
  <si>
    <t>区分</t>
    <rPh sb="0" eb="2">
      <t>クブン</t>
    </rPh>
    <phoneticPr fontId="23"/>
  </si>
  <si>
    <t>県</t>
    <rPh sb="0" eb="1">
      <t>ケン</t>
    </rPh>
    <phoneticPr fontId="23"/>
  </si>
  <si>
    <t>事項＼ 和暦年度又は和暦年</t>
    <rPh sb="4" eb="6">
      <t>ワレキ</t>
    </rPh>
    <rPh sb="8" eb="9">
      <t>マタ</t>
    </rPh>
    <rPh sb="10" eb="11">
      <t>ワ</t>
    </rPh>
    <rPh sb="11" eb="13">
      <t>レキネン</t>
    </rPh>
    <phoneticPr fontId="23"/>
  </si>
  <si>
    <t>H2</t>
  </si>
  <si>
    <t>H3</t>
  </si>
  <si>
    <t>H5</t>
  </si>
  <si>
    <t>H6</t>
  </si>
  <si>
    <t>H7</t>
  </si>
  <si>
    <t>H9</t>
  </si>
  <si>
    <t>H10</t>
  </si>
  <si>
    <t>H11</t>
  </si>
  <si>
    <t>H13</t>
  </si>
  <si>
    <t>H14</t>
  </si>
  <si>
    <t>H15</t>
  </si>
  <si>
    <t>H17</t>
  </si>
  <si>
    <t>H18</t>
  </si>
  <si>
    <t>H19</t>
  </si>
  <si>
    <t>H21</t>
  </si>
  <si>
    <t>H22</t>
  </si>
  <si>
    <t>H23</t>
  </si>
  <si>
    <t>H25</t>
  </si>
  <si>
    <t>H26</t>
  </si>
  <si>
    <t>H27</t>
  </si>
  <si>
    <t>全国</t>
    <rPh sb="0" eb="2">
      <t>ゼンコク</t>
    </rPh>
    <phoneticPr fontId="23"/>
  </si>
  <si>
    <t>県/全国</t>
    <rPh sb="0" eb="1">
      <t>ケン</t>
    </rPh>
    <rPh sb="2" eb="4">
      <t>ゼンコク</t>
    </rPh>
    <phoneticPr fontId="23"/>
  </si>
  <si>
    <t>ごみ直接焼却量(千t)</t>
  </si>
  <si>
    <t>ごみ直接最終処分量(千t)</t>
  </si>
  <si>
    <t>ごみ直接焼却量(ごみ発電(エネルギー利用)あり､千t)</t>
    <rPh sb="10" eb="12">
      <t>ハツデン</t>
    </rPh>
    <rPh sb="18" eb="20">
      <t>リヨウ</t>
    </rPh>
    <phoneticPr fontId="23"/>
  </si>
  <si>
    <t>ごみ直接焼却量(千t)</t>
    <rPh sb="2" eb="4">
      <t>チョクセツ</t>
    </rPh>
    <rPh sb="4" eb="6">
      <t>ショウキャク</t>
    </rPh>
    <rPh sb="6" eb="7">
      <t>リョウ</t>
    </rPh>
    <phoneticPr fontId="23"/>
  </si>
  <si>
    <t>全国</t>
    <rPh sb="0" eb="2">
      <t>ゼンコク</t>
    </rPh>
    <phoneticPr fontId="17"/>
  </si>
  <si>
    <t>直接最終処分量(千t)</t>
    <rPh sb="0" eb="2">
      <t>チョクセツ</t>
    </rPh>
    <rPh sb="2" eb="4">
      <t>サイシュウ</t>
    </rPh>
    <rPh sb="4" eb="6">
      <t>ショブン</t>
    </rPh>
    <rPh sb="6" eb="7">
      <t>リョウ</t>
    </rPh>
    <phoneticPr fontId="17"/>
  </si>
  <si>
    <t>県</t>
    <rPh sb="0" eb="1">
      <t>ケン</t>
    </rPh>
    <phoneticPr fontId="17"/>
  </si>
  <si>
    <t>産廃_可燃物_小計</t>
    <rPh sb="3" eb="6">
      <t>カネンブツ</t>
    </rPh>
    <rPh sb="7" eb="9">
      <t>ショウケイ</t>
    </rPh>
    <phoneticPr fontId="17"/>
  </si>
  <si>
    <t>普通田(km2)</t>
  </si>
  <si>
    <t>特殊田(km2)</t>
  </si>
  <si>
    <t>普通畑(km2)</t>
  </si>
  <si>
    <t>樹園地(km2)</t>
  </si>
  <si>
    <t>牧草地(km2)</t>
  </si>
  <si>
    <t>ガス販売量 (100万MJ)</t>
  </si>
  <si>
    <t>CH4(詳細表)</t>
    <rPh sb="4" eb="6">
      <t>ショウサイ</t>
    </rPh>
    <phoneticPr fontId="2"/>
  </si>
  <si>
    <t>F-gas(HFCs, PFCs, SF6、NF3)</t>
    <phoneticPr fontId="2"/>
  </si>
  <si>
    <t>水田面積の比</t>
    <rPh sb="0" eb="2">
      <t>スイデン</t>
    </rPh>
    <rPh sb="2" eb="4">
      <t>メンセキ</t>
    </rPh>
    <rPh sb="5" eb="6">
      <t>ヒ</t>
    </rPh>
    <phoneticPr fontId="2"/>
  </si>
  <si>
    <t>　　〃</t>
    <phoneticPr fontId="2"/>
  </si>
  <si>
    <t>一廃と産廃の焼却量の比</t>
    <rPh sb="0" eb="2">
      <t>イッパイ</t>
    </rPh>
    <rPh sb="3" eb="5">
      <t>サンパイ</t>
    </rPh>
    <rPh sb="6" eb="8">
      <t>ショウキャク</t>
    </rPh>
    <rPh sb="8" eb="9">
      <t>リョウ</t>
    </rPh>
    <rPh sb="10" eb="11">
      <t>ヒ</t>
    </rPh>
    <phoneticPr fontId="2"/>
  </si>
  <si>
    <t>ゴミ発電量の比</t>
    <rPh sb="2" eb="4">
      <t>ハツデン</t>
    </rPh>
    <rPh sb="4" eb="5">
      <t>リョウ</t>
    </rPh>
    <rPh sb="6" eb="7">
      <t>ヒ</t>
    </rPh>
    <phoneticPr fontId="2"/>
  </si>
  <si>
    <t>この部門のCO2直接排出量比</t>
    <rPh sb="2" eb="4">
      <t>ブモン</t>
    </rPh>
    <rPh sb="8" eb="10">
      <t>チョクセツ</t>
    </rPh>
    <rPh sb="10" eb="12">
      <t>ハイシュツ</t>
    </rPh>
    <rPh sb="12" eb="13">
      <t>リョウ</t>
    </rPh>
    <rPh sb="13" eb="14">
      <t>ヒ</t>
    </rPh>
    <phoneticPr fontId="2"/>
  </si>
  <si>
    <t>練炭・豆炭製造業の製造品出荷額等の比</t>
    <rPh sb="9" eb="12">
      <t>セイゾウヒン</t>
    </rPh>
    <rPh sb="12" eb="14">
      <t>シュッカ</t>
    </rPh>
    <rPh sb="14" eb="15">
      <t>ガク</t>
    </rPh>
    <rPh sb="15" eb="16">
      <t>トウ</t>
    </rPh>
    <rPh sb="17" eb="18">
      <t>ヒ</t>
    </rPh>
    <phoneticPr fontId="2"/>
  </si>
  <si>
    <t>燃料油販売量の比</t>
    <rPh sb="7" eb="8">
      <t>ヒ</t>
    </rPh>
    <phoneticPr fontId="2"/>
  </si>
  <si>
    <t>全農地面積の比</t>
    <rPh sb="0" eb="1">
      <t>ゼン</t>
    </rPh>
    <rPh sb="1" eb="3">
      <t>ノウチ</t>
    </rPh>
    <rPh sb="3" eb="5">
      <t>メンセキ</t>
    </rPh>
    <rPh sb="6" eb="7">
      <t>ヒ</t>
    </rPh>
    <phoneticPr fontId="2"/>
  </si>
  <si>
    <t>一廃の直接最終処分量の比</t>
    <rPh sb="0" eb="2">
      <t>イッパイ</t>
    </rPh>
    <rPh sb="3" eb="5">
      <t>チョクセツ</t>
    </rPh>
    <rPh sb="5" eb="7">
      <t>サイシュウ</t>
    </rPh>
    <rPh sb="7" eb="9">
      <t>ショブン</t>
    </rPh>
    <rPh sb="9" eb="10">
      <t>リョウ</t>
    </rPh>
    <rPh sb="10" eb="11">
      <t>ブンリョウ</t>
    </rPh>
    <rPh sb="11" eb="12">
      <t>ヒ</t>
    </rPh>
    <phoneticPr fontId="2"/>
  </si>
  <si>
    <t>稼働プラントなし？</t>
    <rPh sb="0" eb="2">
      <t>カドウ</t>
    </rPh>
    <phoneticPr fontId="2"/>
  </si>
  <si>
    <t>製造品出荷額等の比</t>
    <rPh sb="8" eb="9">
      <t>ヒ</t>
    </rPh>
    <phoneticPr fontId="3"/>
  </si>
  <si>
    <t>N2O(詳細表):CH4(詳細表)から転記</t>
    <rPh sb="4" eb="6">
      <t>ショウサイ</t>
    </rPh>
    <rPh sb="19" eb="21">
      <t>テンキ</t>
    </rPh>
    <phoneticPr fontId="2"/>
  </si>
  <si>
    <t>　　〃</t>
  </si>
  <si>
    <t>(牛･豚･鶏の排出原単位x頭羽数)の比</t>
    <rPh sb="1" eb="2">
      <t>ウシ</t>
    </rPh>
    <rPh sb="3" eb="4">
      <t>ブタ</t>
    </rPh>
    <rPh sb="5" eb="6">
      <t>ニワトリ</t>
    </rPh>
    <rPh sb="7" eb="9">
      <t>ハイシュツ</t>
    </rPh>
    <rPh sb="9" eb="12">
      <t>ゲンタンイ</t>
    </rPh>
    <rPh sb="13" eb="14">
      <t>トウ</t>
    </rPh>
    <rPh sb="14" eb="15">
      <t>ハ</t>
    </rPh>
    <rPh sb="15" eb="16">
      <t>スウ</t>
    </rPh>
    <rPh sb="18" eb="19">
      <t>ヒ</t>
    </rPh>
    <phoneticPr fontId="2"/>
  </si>
  <si>
    <t>下水処理量の比</t>
    <rPh sb="0" eb="2">
      <t>ゲスイ</t>
    </rPh>
    <rPh sb="2" eb="4">
      <t>ショリ</t>
    </rPh>
    <rPh sb="4" eb="5">
      <t>リョウ</t>
    </rPh>
    <rPh sb="6" eb="7">
      <t>ヒ</t>
    </rPh>
    <phoneticPr fontId="2"/>
  </si>
  <si>
    <t>製造品出荷額等_電子部品・デバイス・電子回路製造業</t>
  </si>
  <si>
    <t>製造工場なし？</t>
    <rPh sb="0" eb="2">
      <t>セイゾウ</t>
    </rPh>
    <rPh sb="2" eb="4">
      <t>コウジョウ</t>
    </rPh>
    <phoneticPr fontId="2"/>
  </si>
  <si>
    <t>製造品出荷額等_電子部品・デバイス・電子回路製造業</t>
    <phoneticPr fontId="2"/>
  </si>
  <si>
    <t>燃料油販売量の比</t>
    <rPh sb="7" eb="8">
      <t>ヒ</t>
    </rPh>
    <phoneticPr fontId="2"/>
  </si>
  <si>
    <t>なし？</t>
    <phoneticPr fontId="2"/>
  </si>
  <si>
    <t>家電リサイクル関係統計</t>
    <rPh sb="0" eb="2">
      <t>カデン</t>
    </rPh>
    <rPh sb="7" eb="9">
      <t>カンケイ</t>
    </rPh>
    <rPh sb="9" eb="11">
      <t>トウケイ</t>
    </rPh>
    <phoneticPr fontId="2"/>
  </si>
  <si>
    <t>発泡剤使用プラの出荷額</t>
    <rPh sb="0" eb="2">
      <t>ハッポウ</t>
    </rPh>
    <rPh sb="2" eb="3">
      <t>ザイ</t>
    </rPh>
    <rPh sb="3" eb="5">
      <t>シヨウ</t>
    </rPh>
    <rPh sb="8" eb="10">
      <t>シュッカ</t>
    </rPh>
    <rPh sb="10" eb="11">
      <t>ガク</t>
    </rPh>
    <phoneticPr fontId="2"/>
  </si>
  <si>
    <t>人口比</t>
    <rPh sb="0" eb="3">
      <t>ジンコウヒ</t>
    </rPh>
    <phoneticPr fontId="2"/>
  </si>
  <si>
    <t>GDP比</t>
    <rPh sb="3" eb="4">
      <t>ヒ</t>
    </rPh>
    <phoneticPr fontId="2"/>
  </si>
  <si>
    <t>電力使用量比</t>
    <rPh sb="0" eb="2">
      <t>デンリョク</t>
    </rPh>
    <rPh sb="2" eb="5">
      <t>シヨウリョウ</t>
    </rPh>
    <rPh sb="5" eb="6">
      <t>ヒ</t>
    </rPh>
    <phoneticPr fontId="2"/>
  </si>
  <si>
    <t>製造品出荷額等(億円)_練炭・豆炭製造業</t>
    <phoneticPr fontId="23"/>
  </si>
  <si>
    <t>製造品出荷額等(億円)_コークス製造業</t>
    <phoneticPr fontId="23"/>
  </si>
  <si>
    <t>製造品出荷額等(億円)_化学工業</t>
    <phoneticPr fontId="23"/>
  </si>
  <si>
    <t>製造品出荷額等(億円)_石油製品・石炭製品製造業</t>
    <phoneticPr fontId="23"/>
  </si>
  <si>
    <t>製造品出荷額等(億円)_練炭・豆炭製造業</t>
    <phoneticPr fontId="23"/>
  </si>
  <si>
    <t>製造品出荷額等(億円)_コークス製造業</t>
    <phoneticPr fontId="23"/>
  </si>
  <si>
    <t>製造品出荷額等(億円)_金属製品製造業</t>
    <phoneticPr fontId="23"/>
  </si>
  <si>
    <t>製造品出荷額等(億円)_石油製品・石炭製品製造業</t>
    <phoneticPr fontId="23"/>
  </si>
  <si>
    <t>燃料油販売量  計(千kL)</t>
    <phoneticPr fontId="17"/>
  </si>
  <si>
    <t>H4</t>
    <phoneticPr fontId="17"/>
  </si>
  <si>
    <t>H8</t>
    <phoneticPr fontId="17"/>
  </si>
  <si>
    <t>H12</t>
    <phoneticPr fontId="17"/>
  </si>
  <si>
    <t>H16</t>
    <phoneticPr fontId="17"/>
  </si>
  <si>
    <t>H20</t>
    <phoneticPr fontId="17"/>
  </si>
  <si>
    <t>H24</t>
    <phoneticPr fontId="17"/>
  </si>
  <si>
    <t>事項＼ 西暦年度</t>
    <rPh sb="4" eb="6">
      <t>セイレキ</t>
    </rPh>
    <rPh sb="6" eb="7">
      <t>ネン</t>
    </rPh>
    <rPh sb="7" eb="8">
      <t>ド</t>
    </rPh>
    <phoneticPr fontId="23"/>
  </si>
  <si>
    <t>石炭製品製造_計</t>
    <rPh sb="0" eb="2">
      <t>セキタン</t>
    </rPh>
    <rPh sb="2" eb="4">
      <t>セイヒン</t>
    </rPh>
    <rPh sb="4" eb="6">
      <t>セイゾウ</t>
    </rPh>
    <rPh sb="7" eb="8">
      <t>ケイ</t>
    </rPh>
    <phoneticPr fontId="9"/>
  </si>
  <si>
    <t>石炭製品製造</t>
    <rPh sb="0" eb="2">
      <t>セキタン</t>
    </rPh>
    <rPh sb="2" eb="4">
      <t>セイヒン</t>
    </rPh>
    <rPh sb="4" eb="6">
      <t>セイゾウ</t>
    </rPh>
    <phoneticPr fontId="9"/>
  </si>
  <si>
    <t>ガス製造</t>
    <rPh sb="2" eb="4">
      <t>セイゾウ</t>
    </rPh>
    <phoneticPr fontId="9"/>
  </si>
  <si>
    <t>←秘匿につき前年同</t>
    <rPh sb="1" eb="3">
      <t>ヒトク</t>
    </rPh>
    <rPh sb="6" eb="8">
      <t>ゼンネン</t>
    </rPh>
    <rPh sb="8" eb="9">
      <t>ドウ</t>
    </rPh>
    <phoneticPr fontId="3"/>
  </si>
  <si>
    <t>←暫定で前年同</t>
    <rPh sb="1" eb="3">
      <t>ザンテイ</t>
    </rPh>
    <rPh sb="4" eb="6">
      <t>ゼンネン</t>
    </rPh>
    <rPh sb="6" eb="7">
      <t>ドウ</t>
    </rPh>
    <phoneticPr fontId="3"/>
  </si>
  <si>
    <t>出荷額等_石油製品製造業</t>
    <phoneticPr fontId="9"/>
  </si>
  <si>
    <t>石油製品製造</t>
    <rPh sb="0" eb="2">
      <t>セキユ</t>
    </rPh>
    <rPh sb="2" eb="4">
      <t>セイヒン</t>
    </rPh>
    <rPh sb="4" eb="6">
      <t>セイゾウ</t>
    </rPh>
    <phoneticPr fontId="9"/>
  </si>
  <si>
    <t>燃料油販売量_計</t>
    <rPh sb="0" eb="2">
      <t>ネンリョウ</t>
    </rPh>
    <rPh sb="2" eb="3">
      <t>ユ</t>
    </rPh>
    <phoneticPr fontId="17"/>
  </si>
  <si>
    <t>燃料油販売量  計(千kL)</t>
    <phoneticPr fontId="17"/>
  </si>
  <si>
    <t>燃料油販売</t>
    <rPh sb="0" eb="3">
      <t>ネンリョウアブラ</t>
    </rPh>
    <rPh sb="3" eb="5">
      <t>ハンバイ</t>
    </rPh>
    <phoneticPr fontId="9"/>
  </si>
  <si>
    <t>1m3=44.8MJ=150円</t>
  </si>
  <si>
    <t>1m3=44.8MJ=150円</t>
    <phoneticPr fontId="9"/>
  </si>
  <si>
    <t>燃料油とガスの排出係数の比が0.75程度なので､県/全国 比を加重平均する</t>
  </si>
  <si>
    <t>灯油 1L=36.7MJ</t>
    <rPh sb="0" eb="2">
      <t>トウユ</t>
    </rPh>
    <phoneticPr fontId="9"/>
  </si>
  <si>
    <t>ガソリン 1L=34.6MJ</t>
    <phoneticPr fontId="9"/>
  </si>
  <si>
    <t>石油天然ガス等</t>
  </si>
  <si>
    <t>化学産業</t>
    <rPh sb="0" eb="2">
      <t>カガク</t>
    </rPh>
    <rPh sb="2" eb="4">
      <t>サンギョウ</t>
    </rPh>
    <phoneticPr fontId="9"/>
  </si>
  <si>
    <t>金属の生産</t>
    <rPh sb="0" eb="2">
      <t>キンゾク</t>
    </rPh>
    <rPh sb="3" eb="5">
      <t>セイサン</t>
    </rPh>
    <phoneticPr fontId="9"/>
  </si>
  <si>
    <t>乳用牛_飼養頭数</t>
    <rPh sb="0" eb="3">
      <t>ニュウヨウギュウ</t>
    </rPh>
    <rPh sb="4" eb="6">
      <t>シヨウ</t>
    </rPh>
    <rPh sb="6" eb="8">
      <t>トウスウ</t>
    </rPh>
    <phoneticPr fontId="17"/>
  </si>
  <si>
    <t>肉用牛_飼養頭数</t>
    <rPh sb="0" eb="3">
      <t>ニクヨウギュウ</t>
    </rPh>
    <rPh sb="4" eb="6">
      <t>シヨウ</t>
    </rPh>
    <rPh sb="6" eb="8">
      <t>トウスウ</t>
    </rPh>
    <phoneticPr fontId="17"/>
  </si>
  <si>
    <t>豚_飼養頭数</t>
    <rPh sb="0" eb="1">
      <t>ブタ</t>
    </rPh>
    <rPh sb="2" eb="4">
      <t>シヨウ</t>
    </rPh>
    <rPh sb="4" eb="6">
      <t>トウスウ</t>
    </rPh>
    <phoneticPr fontId="17"/>
  </si>
  <si>
    <t>採卵鶏_飼養羽数(千羽)</t>
    <rPh sb="0" eb="3">
      <t>サイランケイ</t>
    </rPh>
    <rPh sb="4" eb="6">
      <t>シヨウ</t>
    </rPh>
    <rPh sb="6" eb="7">
      <t>ハ</t>
    </rPh>
    <rPh sb="7" eb="8">
      <t>スウ</t>
    </rPh>
    <rPh sb="9" eb="11">
      <t>センバ</t>
    </rPh>
    <phoneticPr fontId="17"/>
  </si>
  <si>
    <t>ブロイラー_飼養羽数(千羽)</t>
    <rPh sb="6" eb="8">
      <t>シヨウ</t>
    </rPh>
    <rPh sb="8" eb="9">
      <t>ハ</t>
    </rPh>
    <rPh sb="9" eb="10">
      <t>スウ</t>
    </rPh>
    <rPh sb="11" eb="13">
      <t>センバ</t>
    </rPh>
    <phoneticPr fontId="17"/>
  </si>
  <si>
    <t>稲作</t>
    <rPh sb="0" eb="2">
      <t>イナサク</t>
    </rPh>
    <phoneticPr fontId="9"/>
  </si>
  <si>
    <t>農作物残渣の野焼き</t>
  </si>
  <si>
    <t>廃棄物の埋立</t>
  </si>
  <si>
    <t>年間処理量(処理施設処理)(KL)</t>
  </si>
  <si>
    <t>し尿処理施設_汲取し尿量(千kL)</t>
    <phoneticPr fontId="9"/>
  </si>
  <si>
    <t>し尿処理施設_浄化槽汚泥量(千kL)</t>
    <phoneticPr fontId="9"/>
  </si>
  <si>
    <t>し尿と浄化槽汚泥の施設処理</t>
    <rPh sb="1" eb="2">
      <t>ニョウ</t>
    </rPh>
    <rPh sb="3" eb="6">
      <t>ジョウカソウ</t>
    </rPh>
    <rPh sb="6" eb="8">
      <t>オデイ</t>
    </rPh>
    <rPh sb="9" eb="11">
      <t>シセツ</t>
    </rPh>
    <rPh sb="11" eb="13">
      <t>ショリ</t>
    </rPh>
    <phoneticPr fontId="9"/>
  </si>
  <si>
    <t>下水道処理区域人口(人)</t>
  </si>
  <si>
    <t>下水道人口(百万人)</t>
    <phoneticPr fontId="23"/>
  </si>
  <si>
    <t>下水道処理</t>
    <rPh sb="0" eb="3">
      <t>ゲスイドウ</t>
    </rPh>
    <rPh sb="3" eb="5">
      <t>ショリ</t>
    </rPh>
    <phoneticPr fontId="9"/>
  </si>
  <si>
    <t>下水道普及率</t>
    <rPh sb="0" eb="3">
      <t>ゲスイドウ</t>
    </rPh>
    <rPh sb="3" eb="5">
      <t>フキュウ</t>
    </rPh>
    <rPh sb="5" eb="6">
      <t>リツ</t>
    </rPh>
    <phoneticPr fontId="23"/>
  </si>
  <si>
    <t>人口(千人･住民基本台帳9/30)</t>
    <phoneticPr fontId="23"/>
  </si>
  <si>
    <t>世帯(千世帯･住民基本台帳9/30)</t>
    <rPh sb="0" eb="2">
      <t>セタイ</t>
    </rPh>
    <rPh sb="4" eb="6">
      <t>セタイ</t>
    </rPh>
    <phoneticPr fontId="23"/>
  </si>
  <si>
    <t>し尿処理と下水道</t>
    <rPh sb="1" eb="2">
      <t>ニョウ</t>
    </rPh>
    <rPh sb="2" eb="4">
      <t>ショリ</t>
    </rPh>
    <rPh sb="5" eb="8">
      <t>ゲスイドウ</t>
    </rPh>
    <phoneticPr fontId="9"/>
  </si>
  <si>
    <t>ごみ直接焼却量(ごみ発電(エネルギー利用)あり､千t)</t>
    <rPh sb="10" eb="12">
      <t>ハツデン</t>
    </rPh>
    <rPh sb="18" eb="20">
      <t>リヨウ</t>
    </rPh>
    <phoneticPr fontId="9"/>
  </si>
  <si>
    <t>廃棄物のエネルギー利用</t>
  </si>
  <si>
    <t>製造品出荷額等_電子部品・デバイス・電子回路製造業(十億円)</t>
    <rPh sb="0" eb="3">
      <t>セイゾウヒン</t>
    </rPh>
    <rPh sb="3" eb="5">
      <t>シュッカ</t>
    </rPh>
    <rPh sb="5" eb="6">
      <t>ガク</t>
    </rPh>
    <rPh sb="6" eb="7">
      <t>トウ</t>
    </rPh>
    <rPh sb="26" eb="29">
      <t>ジュウオクエン</t>
    </rPh>
    <phoneticPr fontId="17"/>
  </si>
  <si>
    <t>製造品出荷額等_電子部品・デバイス・電子回路製造業(十億円)</t>
    <rPh sb="0" eb="3">
      <t>セイゾウヒン</t>
    </rPh>
    <rPh sb="3" eb="5">
      <t>シュッカ</t>
    </rPh>
    <rPh sb="5" eb="6">
      <t>ガク</t>
    </rPh>
    <rPh sb="6" eb="7">
      <t>トウ</t>
    </rPh>
    <rPh sb="26" eb="29">
      <t>ジュウオクエン</t>
    </rPh>
    <phoneticPr fontId="23"/>
  </si>
  <si>
    <t>電子部品・デバイス・電子回路製造</t>
    <phoneticPr fontId="23"/>
  </si>
  <si>
    <t>総人口(国調･推計人口千人･10/1)</t>
    <rPh sb="4" eb="6">
      <t>スイケイ</t>
    </rPh>
    <rPh sb="6" eb="8">
      <t>ジンコウ</t>
    </rPh>
    <rPh sb="8" eb="9">
      <t>セン</t>
    </rPh>
    <phoneticPr fontId="17"/>
  </si>
  <si>
    <t>国内総生産GDP(支出側)_実質暦年</t>
    <rPh sb="14" eb="16">
      <t>ジッシツ</t>
    </rPh>
    <rPh sb="16" eb="18">
      <t>レキネン</t>
    </rPh>
    <phoneticPr fontId="23"/>
  </si>
  <si>
    <t>日本人人口(千人･国調又は推計10/1)</t>
    <rPh sb="0" eb="3">
      <t>ニホンジン</t>
    </rPh>
    <rPh sb="9" eb="11">
      <t>コクチョウ</t>
    </rPh>
    <rPh sb="11" eb="12">
      <t>マタ</t>
    </rPh>
    <rPh sb="13" eb="15">
      <t>スイケイ</t>
    </rPh>
    <phoneticPr fontId="17"/>
  </si>
  <si>
    <t>人口比</t>
    <rPh sb="0" eb="3">
      <t>ジンコウヒ</t>
    </rPh>
    <phoneticPr fontId="23"/>
  </si>
  <si>
    <t>GDP比</t>
    <rPh sb="3" eb="4">
      <t>ヒ</t>
    </rPh>
    <phoneticPr fontId="23"/>
  </si>
  <si>
    <t>出荷額等(億円)_発泡・強化プラスチック製品製造業</t>
    <phoneticPr fontId="23"/>
  </si>
  <si>
    <t>出荷額等(億円)_軟質プラスチック発泡製品製造業(半硬質性を含む)</t>
    <phoneticPr fontId="23"/>
  </si>
  <si>
    <t>出荷額等(億円)_発泡・強化プラスチック製品製造業</t>
    <phoneticPr fontId="23"/>
  </si>
  <si>
    <t>出荷額等(億円)_軟質プラスチック発泡製品製造業(半硬質性を含む)</t>
    <phoneticPr fontId="23"/>
  </si>
  <si>
    <t>発泡剤使用</t>
    <rPh sb="0" eb="2">
      <t>ハッポウ</t>
    </rPh>
    <rPh sb="2" eb="3">
      <t>ザイ</t>
    </rPh>
    <rPh sb="3" eb="5">
      <t>シヨウ</t>
    </rPh>
    <phoneticPr fontId="23"/>
  </si>
  <si>
    <t>電気事業用需要計(百万kWh)</t>
    <rPh sb="9" eb="11">
      <t>ヒャクマン</t>
    </rPh>
    <phoneticPr fontId="23"/>
  </si>
  <si>
    <t>販売電力量合計(百万kwh)</t>
    <phoneticPr fontId="23"/>
  </si>
  <si>
    <t>エアコンの県/全国 比</t>
    <rPh sb="5" eb="6">
      <t>ケン</t>
    </rPh>
    <rPh sb="7" eb="9">
      <t>ゼンコク</t>
    </rPh>
    <rPh sb="10" eb="11">
      <t>ヒ</t>
    </rPh>
    <phoneticPr fontId="23"/>
  </si>
  <si>
    <t>冷蔵庫の県/全国 比</t>
    <rPh sb="0" eb="3">
      <t>レイゾウコ</t>
    </rPh>
    <rPh sb="4" eb="5">
      <t>ケン</t>
    </rPh>
    <rPh sb="6" eb="8">
      <t>ゼンコク</t>
    </rPh>
    <rPh sb="9" eb="10">
      <t>ヒ</t>
    </rPh>
    <phoneticPr fontId="23"/>
  </si>
  <si>
    <t>エアコン冷蔵庫の県全国 比</t>
    <rPh sb="4" eb="7">
      <t>レイゾウコ</t>
    </rPh>
    <rPh sb="8" eb="9">
      <t>ケン</t>
    </rPh>
    <rPh sb="9" eb="11">
      <t>ゼンコク</t>
    </rPh>
    <rPh sb="12" eb="13">
      <t>ヒ</t>
    </rPh>
    <phoneticPr fontId="23"/>
  </si>
  <si>
    <t>ルームエアコン_世帯普及率(％)</t>
    <rPh sb="8" eb="10">
      <t>セタイ</t>
    </rPh>
    <rPh sb="10" eb="12">
      <t>フキュウ</t>
    </rPh>
    <rPh sb="12" eb="13">
      <t>リツ</t>
    </rPh>
    <phoneticPr fontId="23"/>
  </si>
  <si>
    <t>電気冷蔵庫_世帯普及率(％)</t>
    <phoneticPr fontId="23"/>
  </si>
  <si>
    <t>世帯数(日本人)</t>
    <rPh sb="0" eb="3">
      <t>セタイスウ</t>
    </rPh>
    <phoneticPr fontId="23"/>
  </si>
  <si>
    <t>単独世帯数</t>
    <rPh sb="0" eb="2">
      <t>タンドク</t>
    </rPh>
    <rPh sb="2" eb="5">
      <t>セタイスウ</t>
    </rPh>
    <phoneticPr fontId="23"/>
  </si>
  <si>
    <t>2人以上世帯数</t>
    <rPh sb="1" eb="4">
      <t>ニンイジョウ</t>
    </rPh>
    <rPh sb="4" eb="7">
      <t>セタイスウ</t>
    </rPh>
    <phoneticPr fontId="23"/>
  </si>
  <si>
    <t>エアコン推定数</t>
    <rPh sb="4" eb="6">
      <t>スイテイ</t>
    </rPh>
    <rPh sb="6" eb="7">
      <t>スウ</t>
    </rPh>
    <phoneticPr fontId="23"/>
  </si>
  <si>
    <t>販売電力量合計(百万kwh)</t>
    <phoneticPr fontId="23"/>
  </si>
  <si>
    <t>エアコン所有数(台/2人以上千世帯)</t>
    <rPh sb="4" eb="6">
      <t>ショユウ</t>
    </rPh>
    <rPh sb="6" eb="7">
      <t>スウ</t>
    </rPh>
    <rPh sb="8" eb="9">
      <t>ダイ</t>
    </rPh>
    <rPh sb="11" eb="14">
      <t>ニンイジョウ</t>
    </rPh>
    <rPh sb="14" eb="15">
      <t>セン</t>
    </rPh>
    <rPh sb="15" eb="17">
      <t>セタイ</t>
    </rPh>
    <phoneticPr fontId="23"/>
  </si>
  <si>
    <t>H17以降は回帰式による推計値</t>
    <rPh sb="3" eb="5">
      <t>イコウ</t>
    </rPh>
    <rPh sb="6" eb="8">
      <t>カイキ</t>
    </rPh>
    <rPh sb="8" eb="9">
      <t>シキ</t>
    </rPh>
    <rPh sb="12" eb="15">
      <t>スイケイチ</t>
    </rPh>
    <phoneticPr fontId="23"/>
  </si>
  <si>
    <t>(1) 排出源別の全国値に対する宮城県の寄与割合(県/全国 比)</t>
    <rPh sb="4" eb="7">
      <t>ハイシュツゲン</t>
    </rPh>
    <rPh sb="7" eb="8">
      <t>ベツ</t>
    </rPh>
    <rPh sb="9" eb="11">
      <t>ゼンコク</t>
    </rPh>
    <rPh sb="11" eb="12">
      <t>チ</t>
    </rPh>
    <rPh sb="13" eb="14">
      <t>タイ</t>
    </rPh>
    <rPh sb="16" eb="19">
      <t>ミヤギケン</t>
    </rPh>
    <rPh sb="20" eb="22">
      <t>キヨ</t>
    </rPh>
    <rPh sb="22" eb="24">
      <t>ワリアイ</t>
    </rPh>
    <rPh sb="25" eb="26">
      <t>ケン</t>
    </rPh>
    <rPh sb="27" eb="29">
      <t>ゼンコク</t>
    </rPh>
    <rPh sb="30" eb="31">
      <t>ヒ</t>
    </rPh>
    <phoneticPr fontId="9"/>
  </si>
  <si>
    <t>(2) 排出源別に県と全国の統計値(活動量)を収集し､全国値に対する宮城県の寄与割合(県/全国 比)を求める</t>
    <rPh sb="4" eb="7">
      <t>ハイシュツゲン</t>
    </rPh>
    <rPh sb="7" eb="8">
      <t>ベツ</t>
    </rPh>
    <rPh sb="9" eb="10">
      <t>ケン</t>
    </rPh>
    <rPh sb="11" eb="13">
      <t>ゼンコク</t>
    </rPh>
    <rPh sb="14" eb="16">
      <t>トウケイ</t>
    </rPh>
    <rPh sb="16" eb="17">
      <t>チ</t>
    </rPh>
    <rPh sb="18" eb="21">
      <t>カツドウリョウ</t>
    </rPh>
    <rPh sb="23" eb="25">
      <t>シュウシュウ</t>
    </rPh>
    <rPh sb="27" eb="29">
      <t>ゼンコク</t>
    </rPh>
    <rPh sb="29" eb="30">
      <t>チ</t>
    </rPh>
    <rPh sb="31" eb="32">
      <t>タイ</t>
    </rPh>
    <rPh sb="34" eb="37">
      <t>ミヤギケン</t>
    </rPh>
    <rPh sb="38" eb="40">
      <t>キヨ</t>
    </rPh>
    <rPh sb="40" eb="42">
      <t>ワリアイ</t>
    </rPh>
    <rPh sb="43" eb="44">
      <t>ケン</t>
    </rPh>
    <rPh sb="45" eb="47">
      <t>ゼンコク</t>
    </rPh>
    <rPh sb="48" eb="49">
      <t>ヒ</t>
    </rPh>
    <rPh sb="51" eb="52">
      <t>モト</t>
    </rPh>
    <phoneticPr fontId="9"/>
  </si>
  <si>
    <t>全国の統計値に対する宮城県寄与比(県/全国)をこのシート下部(2)から転記する</t>
    <rPh sb="0" eb="2">
      <t>ゼンコク</t>
    </rPh>
    <rPh sb="3" eb="5">
      <t>トウケイ</t>
    </rPh>
    <rPh sb="5" eb="6">
      <t>チ</t>
    </rPh>
    <rPh sb="7" eb="8">
      <t>タイ</t>
    </rPh>
    <rPh sb="10" eb="13">
      <t>ミヤギケン</t>
    </rPh>
    <rPh sb="13" eb="15">
      <t>キヨ</t>
    </rPh>
    <rPh sb="15" eb="16">
      <t>ヒ</t>
    </rPh>
    <rPh sb="17" eb="18">
      <t>ケン</t>
    </rPh>
    <rPh sb="19" eb="21">
      <t>ゼンコク</t>
    </rPh>
    <rPh sb="28" eb="30">
      <t>カブ</t>
    </rPh>
    <rPh sb="35" eb="37">
      <t>テンキ</t>
    </rPh>
    <phoneticPr fontId="9"/>
  </si>
  <si>
    <t xml:space="preserve">シート”国環研90~15”に下表(2)を掛けて､この表を完成する｡ </t>
    <rPh sb="4" eb="7">
      <t>コッカンケン</t>
    </rPh>
    <rPh sb="14" eb="16">
      <t>カヒョウ</t>
    </rPh>
    <rPh sb="20" eb="21">
      <t>カ</t>
    </rPh>
    <rPh sb="28" eb="30">
      <t>カンセイ</t>
    </rPh>
    <phoneticPr fontId="9"/>
  </si>
  <si>
    <t>二酸化炭素以外の温室ガス_小計</t>
    <rPh sb="0" eb="3">
      <t>ニサンカ</t>
    </rPh>
    <rPh sb="3" eb="5">
      <t>タンソ</t>
    </rPh>
    <rPh sb="5" eb="7">
      <t>イガイ</t>
    </rPh>
    <rPh sb="8" eb="10">
      <t>オンシツ</t>
    </rPh>
    <rPh sb="13" eb="15">
      <t>ショウケイ</t>
    </rPh>
    <phoneticPr fontId="9"/>
  </si>
  <si>
    <t>宮城県内の温室効果ガス排出量の経年推移</t>
    <rPh sb="15" eb="17">
      <t>ケイネン</t>
    </rPh>
    <rPh sb="17" eb="19">
      <t>スイイ</t>
    </rPh>
    <phoneticPr fontId="3"/>
  </si>
  <si>
    <t>国環研の ファイル 『L5-7gas_2017_gioweb_J1.2.xisx』 の Sheet3 (1.Total)様式</t>
    <rPh sb="0" eb="3">
      <t>コッカンケン</t>
    </rPh>
    <rPh sb="60" eb="62">
      <t>ヨウシキ</t>
    </rPh>
    <phoneticPr fontId="3"/>
  </si>
  <si>
    <t>国環研の ファイル 『L5-7gas_2017_gioweb_J1.2.xisx』 の Sheet12(10.CH4_detail)様式</t>
    <rPh sb="0" eb="3">
      <t>コッカンケン</t>
    </rPh>
    <rPh sb="66" eb="68">
      <t>ヨウシキ</t>
    </rPh>
    <phoneticPr fontId="3"/>
  </si>
  <si>
    <t>国環研の ファイル 『L5-7gas_2017_gioweb_J1.2.xisx』 の Sheet14 (12.N2O_detail)様式</t>
    <rPh sb="0" eb="3">
      <t>コッカンケン</t>
    </rPh>
    <rPh sb="67" eb="69">
      <t>ヨウシキ</t>
    </rPh>
    <phoneticPr fontId="3"/>
  </si>
  <si>
    <t>国環研の ファイル 『L5-7gas_2017_gioweb_J1.2.xisx』 の Sheet15 (13.F-gas)様式</t>
    <rPh sb="0" eb="3">
      <t>コッカンケン</t>
    </rPh>
    <rPh sb="62" eb="64">
      <t>ヨウシキ</t>
    </rPh>
    <phoneticPr fontId="3"/>
  </si>
  <si>
    <t>F-gas(HFCs, PFCs, SF6、NF3)排出量</t>
    <phoneticPr fontId="2"/>
  </si>
  <si>
    <t>県内総生産(実質_十億円)</t>
    <rPh sb="0" eb="2">
      <t>ケンナイ</t>
    </rPh>
    <rPh sb="2" eb="5">
      <t>ソウセイサン</t>
    </rPh>
    <rPh sb="6" eb="8">
      <t>ジッシツ</t>
    </rPh>
    <phoneticPr fontId="23"/>
  </si>
  <si>
    <t>一酸化二窒素</t>
    <rPh sb="0" eb="6">
      <t>ン２オ</t>
    </rPh>
    <phoneticPr fontId="3"/>
  </si>
  <si>
    <t>メタン</t>
    <phoneticPr fontId="9"/>
  </si>
  <si>
    <t>HFCs</t>
    <phoneticPr fontId="9"/>
  </si>
  <si>
    <t>PFCs</t>
    <phoneticPr fontId="9"/>
  </si>
  <si>
    <t>SF6</t>
    <phoneticPr fontId="9"/>
  </si>
  <si>
    <t>NF3</t>
    <phoneticPr fontId="9"/>
  </si>
  <si>
    <t>エネ起源</t>
    <rPh sb="2" eb="4">
      <t>キゲン</t>
    </rPh>
    <phoneticPr fontId="9"/>
  </si>
  <si>
    <t>非エネ起源</t>
    <rPh sb="0" eb="1">
      <t>ヒ</t>
    </rPh>
    <rPh sb="3" eb="5">
      <t>キゲン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</si>
</sst>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_ "/>
    <numFmt numFmtId="177" formatCode="#,##0_ "/>
    <numFmt numFmtId="178" formatCode="#,##0.00_ "/>
    <numFmt numFmtId="179" formatCode="0.0"/>
    <numFmt numFmtId="180" formatCode=".0000"/>
    <numFmt numFmtId="181" formatCode="yyyy"/>
    <numFmt numFmtId="182" formatCode="0.00_ "/>
  </numFmts>
  <fonts count="31">
    <font>
      <sz val="9"/>
      <color theme="1"/>
      <name val="Meiryo UI"/>
      <family val="2"/>
      <charset val="128"/>
    </font>
    <font>
      <sz val="12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Meiryo UI"/>
      <family val="2"/>
      <charset val="128"/>
    </font>
    <font>
      <b/>
      <sz val="15"/>
      <color theme="3"/>
      <name val="Meiryo UI"/>
      <family val="2"/>
      <charset val="128"/>
    </font>
    <font>
      <sz val="12"/>
      <name val="細明朝体"/>
      <family val="3"/>
      <charset val="128"/>
    </font>
    <font>
      <sz val="11"/>
      <name val="ＭＳ Ｐゴシック"/>
      <family val="3"/>
      <charset val="128"/>
    </font>
    <font>
      <vertAlign val="subscript"/>
      <sz val="9"/>
      <name val="Meiryo UI"/>
      <family val="3"/>
      <charset val="128"/>
    </font>
    <font>
      <vertAlign val="superscript"/>
      <sz val="9"/>
      <name val="Meiryo UI"/>
      <family val="3"/>
      <charset val="128"/>
    </font>
    <font>
      <sz val="8"/>
      <name val="Meiryo UI"/>
      <family val="3"/>
      <charset val="128"/>
    </font>
    <font>
      <sz val="7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6"/>
      <name val="明朝"/>
      <family val="1"/>
      <charset val="128"/>
    </font>
    <font>
      <sz val="7.5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0"/>
      <name val="Meiryo UI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0"/>
      <name val="ＭＳ 明朝"/>
      <family val="1"/>
      <charset val="128"/>
    </font>
    <font>
      <sz val="6"/>
      <name val="Meiryo UI"/>
      <family val="3"/>
      <charset val="128"/>
    </font>
    <font>
      <vertAlign val="superscript"/>
      <sz val="7"/>
      <name val="Meiryo UI"/>
      <family val="3"/>
      <charset val="128"/>
    </font>
    <font>
      <sz val="11"/>
      <color indexed="8"/>
      <name val="Times New Roman"/>
      <family val="1"/>
    </font>
    <font>
      <u/>
      <sz val="9"/>
      <color theme="10"/>
      <name val="Meiryo UI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9" fillId="0" borderId="0"/>
    <xf numFmtId="0" fontId="22" fillId="0" borderId="0"/>
    <xf numFmtId="38" fontId="10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26" fillId="0" borderId="0" applyNumberFormat="0" applyFont="0" applyFill="0" applyBorder="0" applyProtection="0">
      <alignment vertical="center"/>
    </xf>
    <xf numFmtId="0" fontId="7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>
      <alignment vertical="center"/>
    </xf>
  </cellStyleXfs>
  <cellXfs count="257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left" vertic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right" vertical="center"/>
    </xf>
    <xf numFmtId="0" fontId="5" fillId="0" borderId="0" xfId="3" applyFont="1" applyFill="1" applyBorder="1" applyAlignment="1">
      <alignment horizontal="center" vertical="center"/>
    </xf>
    <xf numFmtId="176" fontId="5" fillId="0" borderId="10" xfId="3" applyNumberFormat="1" applyFont="1" applyFill="1" applyBorder="1" applyAlignment="1">
      <alignment vertical="center"/>
    </xf>
    <xf numFmtId="177" fontId="5" fillId="0" borderId="8" xfId="3" applyNumberFormat="1" applyFont="1" applyFill="1" applyBorder="1" applyAlignment="1">
      <alignment horizontal="center" vertical="center"/>
    </xf>
    <xf numFmtId="176" fontId="5" fillId="0" borderId="0" xfId="3" applyNumberFormat="1" applyFont="1" applyFill="1" applyBorder="1" applyAlignment="1">
      <alignment vertical="center"/>
    </xf>
    <xf numFmtId="176" fontId="5" fillId="0" borderId="0" xfId="3" applyNumberFormat="1" applyFont="1" applyFill="1" applyAlignment="1">
      <alignment vertical="center"/>
    </xf>
    <xf numFmtId="0" fontId="5" fillId="0" borderId="13" xfId="3" applyFont="1" applyFill="1" applyBorder="1" applyAlignment="1">
      <alignment vertical="center"/>
    </xf>
    <xf numFmtId="0" fontId="5" fillId="0" borderId="7" xfId="3" applyFont="1" applyFill="1" applyBorder="1" applyAlignment="1">
      <alignment vertical="center"/>
    </xf>
    <xf numFmtId="0" fontId="5" fillId="0" borderId="16" xfId="3" applyFont="1" applyFill="1" applyBorder="1" applyAlignment="1">
      <alignment vertical="top" wrapText="1"/>
    </xf>
    <xf numFmtId="0" fontId="5" fillId="0" borderId="16" xfId="3" applyFont="1" applyFill="1" applyBorder="1" applyAlignment="1">
      <alignment vertical="center" shrinkToFit="1"/>
    </xf>
    <xf numFmtId="0" fontId="5" fillId="0" borderId="8" xfId="3" applyNumberFormat="1" applyFont="1" applyFill="1" applyBorder="1" applyAlignment="1">
      <alignment horizontal="center" vertical="center" shrinkToFit="1"/>
    </xf>
    <xf numFmtId="0" fontId="5" fillId="0" borderId="0" xfId="3" applyFont="1" applyFill="1" applyBorder="1" applyAlignment="1">
      <alignment horizontal="left" vertical="center"/>
    </xf>
    <xf numFmtId="177" fontId="5" fillId="0" borderId="0" xfId="3" applyNumberFormat="1" applyFont="1" applyFill="1" applyBorder="1" applyAlignment="1">
      <alignment horizontal="center" vertical="center"/>
    </xf>
    <xf numFmtId="0" fontId="5" fillId="0" borderId="28" xfId="3" applyFont="1" applyFill="1" applyBorder="1" applyAlignment="1">
      <alignment vertical="center"/>
    </xf>
    <xf numFmtId="0" fontId="5" fillId="0" borderId="21" xfId="3" applyFont="1" applyFill="1" applyBorder="1" applyAlignment="1">
      <alignment vertical="center"/>
    </xf>
    <xf numFmtId="0" fontId="5" fillId="0" borderId="33" xfId="3" applyFont="1" applyFill="1" applyBorder="1" applyAlignment="1">
      <alignment vertical="center"/>
    </xf>
    <xf numFmtId="0" fontId="5" fillId="0" borderId="35" xfId="3" applyFont="1" applyFill="1" applyBorder="1" applyAlignment="1">
      <alignment vertical="center"/>
    </xf>
    <xf numFmtId="0" fontId="5" fillId="0" borderId="36" xfId="3" applyFont="1" applyFill="1" applyBorder="1" applyAlignment="1">
      <alignment vertical="center"/>
    </xf>
    <xf numFmtId="0" fontId="5" fillId="0" borderId="41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1" fontId="4" fillId="0" borderId="0" xfId="0" applyNumberFormat="1" applyFont="1" applyFill="1" applyAlignment="1">
      <alignment vertical="center" shrinkToFit="1"/>
    </xf>
    <xf numFmtId="1" fontId="4" fillId="0" borderId="0" xfId="0" applyNumberFormat="1" applyFont="1" applyFill="1" applyAlignment="1">
      <alignment vertical="center"/>
    </xf>
    <xf numFmtId="1" fontId="5" fillId="0" borderId="12" xfId="3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5" fillId="2" borderId="21" xfId="3" applyFont="1" applyFill="1" applyBorder="1" applyAlignment="1">
      <alignment horizontal="center" vertical="center"/>
    </xf>
    <xf numFmtId="176" fontId="5" fillId="2" borderId="1" xfId="3" applyNumberFormat="1" applyFont="1" applyFill="1" applyBorder="1" applyAlignment="1">
      <alignment vertical="center"/>
    </xf>
    <xf numFmtId="0" fontId="5" fillId="2" borderId="9" xfId="3" applyFont="1" applyFill="1" applyBorder="1" applyAlignment="1">
      <alignment vertical="center"/>
    </xf>
    <xf numFmtId="176" fontId="5" fillId="2" borderId="10" xfId="3" applyNumberFormat="1" applyFont="1" applyFill="1" applyBorder="1" applyAlignment="1">
      <alignment vertical="center"/>
    </xf>
    <xf numFmtId="177" fontId="5" fillId="2" borderId="8" xfId="3" applyNumberFormat="1" applyFont="1" applyFill="1" applyBorder="1" applyAlignment="1">
      <alignment horizontal="center" vertical="center"/>
    </xf>
    <xf numFmtId="0" fontId="5" fillId="2" borderId="10" xfId="3" applyFont="1" applyFill="1" applyBorder="1" applyAlignment="1">
      <alignment vertical="center"/>
    </xf>
    <xf numFmtId="0" fontId="5" fillId="2" borderId="28" xfId="3" applyFont="1" applyFill="1" applyBorder="1" applyAlignment="1">
      <alignment vertical="center"/>
    </xf>
    <xf numFmtId="1" fontId="5" fillId="2" borderId="12" xfId="3" applyNumberFormat="1" applyFont="1" applyFill="1" applyBorder="1" applyAlignment="1">
      <alignment vertical="center" shrinkToFit="1"/>
    </xf>
    <xf numFmtId="1" fontId="5" fillId="2" borderId="29" xfId="3" applyNumberFormat="1" applyFont="1" applyFill="1" applyBorder="1" applyAlignment="1">
      <alignment vertical="center" shrinkToFit="1"/>
    </xf>
    <xf numFmtId="0" fontId="5" fillId="0" borderId="10" xfId="3" applyFont="1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1" fontId="4" fillId="0" borderId="20" xfId="0" applyNumberFormat="1" applyFont="1" applyFill="1" applyBorder="1" applyAlignment="1">
      <alignment vertical="center" shrinkToFit="1"/>
    </xf>
    <xf numFmtId="0" fontId="4" fillId="0" borderId="20" xfId="0" applyFont="1" applyFill="1" applyBorder="1">
      <alignment vertical="center"/>
    </xf>
    <xf numFmtId="0" fontId="4" fillId="0" borderId="29" xfId="0" applyFont="1" applyFill="1" applyBorder="1">
      <alignment vertical="center"/>
    </xf>
    <xf numFmtId="1" fontId="4" fillId="0" borderId="29" xfId="0" applyNumberFormat="1" applyFont="1" applyFill="1" applyBorder="1" applyAlignment="1">
      <alignment vertical="center" shrinkToFit="1"/>
    </xf>
    <xf numFmtId="0" fontId="5" fillId="0" borderId="25" xfId="3" applyFont="1" applyFill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177" fontId="5" fillId="0" borderId="8" xfId="3" applyNumberFormat="1" applyFont="1" applyFill="1" applyBorder="1" applyAlignment="1">
      <alignment vertical="center" wrapText="1"/>
    </xf>
    <xf numFmtId="0" fontId="5" fillId="0" borderId="45" xfId="3" applyFont="1" applyFill="1" applyBorder="1" applyAlignment="1">
      <alignment vertical="center"/>
    </xf>
    <xf numFmtId="0" fontId="5" fillId="0" borderId="17" xfId="3" applyFont="1" applyFill="1" applyBorder="1" applyAlignment="1">
      <alignment vertical="center"/>
    </xf>
    <xf numFmtId="0" fontId="5" fillId="3" borderId="2" xfId="3" applyFont="1" applyFill="1" applyBorder="1" applyAlignment="1">
      <alignment horizontal="left" vertical="center"/>
    </xf>
    <xf numFmtId="0" fontId="5" fillId="3" borderId="5" xfId="3" applyFont="1" applyFill="1" applyBorder="1" applyAlignment="1">
      <alignment horizontal="center" vertical="center"/>
    </xf>
    <xf numFmtId="0" fontId="5" fillId="3" borderId="6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5" fillId="3" borderId="4" xfId="3" applyFont="1" applyFill="1" applyBorder="1" applyAlignment="1">
      <alignment horizontal="center" vertical="center"/>
    </xf>
    <xf numFmtId="0" fontId="5" fillId="3" borderId="51" xfId="3" applyFont="1" applyFill="1" applyBorder="1" applyAlignment="1">
      <alignment vertical="center"/>
    </xf>
    <xf numFmtId="0" fontId="5" fillId="2" borderId="15" xfId="3" applyFont="1" applyFill="1" applyBorder="1" applyAlignment="1">
      <alignment vertical="center"/>
    </xf>
    <xf numFmtId="176" fontId="5" fillId="2" borderId="16" xfId="3" applyNumberFormat="1" applyFont="1" applyFill="1" applyBorder="1" applyAlignment="1">
      <alignment vertical="center"/>
    </xf>
    <xf numFmtId="0" fontId="5" fillId="2" borderId="24" xfId="3" applyFont="1" applyFill="1" applyBorder="1" applyAlignment="1">
      <alignment vertical="center"/>
    </xf>
    <xf numFmtId="0" fontId="5" fillId="2" borderId="22" xfId="3" applyFont="1" applyFill="1" applyBorder="1" applyAlignment="1">
      <alignment vertical="center"/>
    </xf>
    <xf numFmtId="0" fontId="5" fillId="2" borderId="21" xfId="3" applyFont="1" applyFill="1" applyBorder="1" applyAlignment="1">
      <alignment vertical="center"/>
    </xf>
    <xf numFmtId="1" fontId="4" fillId="2" borderId="26" xfId="0" applyNumberFormat="1" applyFont="1" applyFill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1" fontId="4" fillId="2" borderId="28" xfId="0" applyNumberFormat="1" applyFont="1" applyFill="1" applyBorder="1" applyAlignment="1">
      <alignment vertical="center"/>
    </xf>
    <xf numFmtId="1" fontId="5" fillId="3" borderId="5" xfId="3" applyNumberFormat="1" applyFont="1" applyFill="1" applyBorder="1" applyAlignment="1">
      <alignment horizontal="center" vertical="center"/>
    </xf>
    <xf numFmtId="1" fontId="5" fillId="3" borderId="6" xfId="3" applyNumberFormat="1" applyFont="1" applyFill="1" applyBorder="1" applyAlignment="1">
      <alignment horizontal="center" vertical="center"/>
    </xf>
    <xf numFmtId="1" fontId="5" fillId="3" borderId="3" xfId="3" applyNumberFormat="1" applyFont="1" applyFill="1" applyBorder="1" applyAlignment="1">
      <alignment horizontal="center" vertical="center"/>
    </xf>
    <xf numFmtId="1" fontId="5" fillId="3" borderId="4" xfId="3" applyNumberFormat="1" applyFont="1" applyFill="1" applyBorder="1" applyAlignment="1">
      <alignment horizontal="center" vertical="center"/>
    </xf>
    <xf numFmtId="1" fontId="5" fillId="2" borderId="5" xfId="3" applyNumberFormat="1" applyFont="1" applyFill="1" applyBorder="1" applyAlignment="1">
      <alignment vertical="center" shrinkToFit="1"/>
    </xf>
    <xf numFmtId="1" fontId="5" fillId="0" borderId="43" xfId="3" applyNumberFormat="1" applyFont="1" applyFill="1" applyBorder="1" applyAlignment="1">
      <alignment vertical="center" shrinkToFit="1"/>
    </xf>
    <xf numFmtId="1" fontId="5" fillId="0" borderId="27" xfId="3" applyNumberFormat="1" applyFont="1" applyFill="1" applyBorder="1" applyAlignment="1">
      <alignment vertical="center" shrinkToFit="1"/>
    </xf>
    <xf numFmtId="1" fontId="5" fillId="0" borderId="44" xfId="3" applyNumberFormat="1" applyFont="1" applyFill="1" applyBorder="1" applyAlignment="1">
      <alignment vertical="center" shrinkToFit="1"/>
    </xf>
    <xf numFmtId="1" fontId="5" fillId="0" borderId="38" xfId="3" applyNumberFormat="1" applyFont="1" applyFill="1" applyBorder="1" applyAlignment="1">
      <alignment vertical="center" shrinkToFit="1"/>
    </xf>
    <xf numFmtId="1" fontId="5" fillId="0" borderId="49" xfId="3" applyNumberFormat="1" applyFont="1" applyFill="1" applyBorder="1" applyAlignment="1">
      <alignment vertical="center" shrinkToFit="1"/>
    </xf>
    <xf numFmtId="1" fontId="5" fillId="0" borderId="20" xfId="3" applyNumberFormat="1" applyFont="1" applyFill="1" applyBorder="1" applyAlignment="1">
      <alignment vertical="center" shrinkToFit="1"/>
    </xf>
    <xf numFmtId="1" fontId="5" fillId="0" borderId="50" xfId="3" applyNumberFormat="1" applyFont="1" applyFill="1" applyBorder="1" applyAlignment="1">
      <alignment vertical="center" shrinkToFit="1"/>
    </xf>
    <xf numFmtId="1" fontId="5" fillId="2" borderId="49" xfId="3" applyNumberFormat="1" applyFont="1" applyFill="1" applyBorder="1" applyAlignment="1">
      <alignment vertical="center" shrinkToFit="1"/>
    </xf>
    <xf numFmtId="1" fontId="5" fillId="0" borderId="47" xfId="3" applyNumberFormat="1" applyFont="1" applyFill="1" applyBorder="1" applyAlignment="1">
      <alignment vertical="center" shrinkToFit="1"/>
    </xf>
    <xf numFmtId="177" fontId="5" fillId="2" borderId="4" xfId="3" applyNumberFormat="1" applyFont="1" applyFill="1" applyBorder="1" applyAlignment="1">
      <alignment vertical="center"/>
    </xf>
    <xf numFmtId="177" fontId="5" fillId="0" borderId="34" xfId="3" applyNumberFormat="1" applyFont="1" applyFill="1" applyBorder="1" applyAlignment="1">
      <alignment vertical="center"/>
    </xf>
    <xf numFmtId="177" fontId="5" fillId="0" borderId="31" xfId="3" applyNumberFormat="1" applyFont="1" applyFill="1" applyBorder="1" applyAlignment="1">
      <alignment vertical="center"/>
    </xf>
    <xf numFmtId="177" fontId="5" fillId="0" borderId="52" xfId="3" applyNumberFormat="1" applyFont="1" applyFill="1" applyBorder="1" applyAlignment="1">
      <alignment vertical="center"/>
    </xf>
    <xf numFmtId="177" fontId="5" fillId="0" borderId="37" xfId="3" applyNumberFormat="1" applyFont="1" applyFill="1" applyBorder="1" applyAlignment="1">
      <alignment vertical="center"/>
    </xf>
    <xf numFmtId="177" fontId="5" fillId="2" borderId="32" xfId="3" applyNumberFormat="1" applyFont="1" applyFill="1" applyBorder="1" applyAlignment="1">
      <alignment vertical="center"/>
    </xf>
    <xf numFmtId="177" fontId="5" fillId="0" borderId="30" xfId="3" applyNumberFormat="1" applyFont="1" applyFill="1" applyBorder="1" applyAlignment="1">
      <alignment vertical="center"/>
    </xf>
    <xf numFmtId="177" fontId="5" fillId="0" borderId="46" xfId="3" applyNumberFormat="1" applyFont="1" applyFill="1" applyBorder="1" applyAlignment="1">
      <alignment vertical="center"/>
    </xf>
    <xf numFmtId="177" fontId="5" fillId="2" borderId="48" xfId="3" applyNumberFormat="1" applyFont="1" applyFill="1" applyBorder="1" applyAlignment="1">
      <alignment vertical="center"/>
    </xf>
    <xf numFmtId="176" fontId="5" fillId="0" borderId="48" xfId="3" applyNumberFormat="1" applyFont="1" applyFill="1" applyBorder="1" applyAlignment="1">
      <alignment vertical="center"/>
    </xf>
    <xf numFmtId="177" fontId="5" fillId="0" borderId="19" xfId="3" applyNumberFormat="1" applyFont="1" applyFill="1" applyBorder="1" applyAlignment="1">
      <alignment vertical="center"/>
    </xf>
    <xf numFmtId="0" fontId="5" fillId="2" borderId="3" xfId="3" applyFont="1" applyFill="1" applyBorder="1" applyAlignment="1">
      <alignment vertical="center"/>
    </xf>
    <xf numFmtId="0" fontId="5" fillId="2" borderId="53" xfId="3" applyFont="1" applyFill="1" applyBorder="1" applyAlignment="1">
      <alignment vertical="center"/>
    </xf>
    <xf numFmtId="0" fontId="5" fillId="0" borderId="54" xfId="3" applyFont="1" applyFill="1" applyBorder="1" applyAlignment="1">
      <alignment vertical="center"/>
    </xf>
    <xf numFmtId="0" fontId="5" fillId="0" borderId="55" xfId="3" applyFont="1" applyFill="1" applyBorder="1" applyAlignment="1">
      <alignment vertical="center"/>
    </xf>
    <xf numFmtId="0" fontId="5" fillId="0" borderId="18" xfId="3" applyFont="1" applyFill="1" applyBorder="1" applyAlignment="1">
      <alignment vertical="center"/>
    </xf>
    <xf numFmtId="0" fontId="5" fillId="2" borderId="1" xfId="3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5" fillId="0" borderId="1" xfId="3" applyFont="1" applyFill="1" applyBorder="1" applyAlignment="1">
      <alignment vertical="center"/>
    </xf>
    <xf numFmtId="0" fontId="5" fillId="0" borderId="56" xfId="3" applyFont="1" applyFill="1" applyBorder="1" applyAlignment="1">
      <alignment vertical="center"/>
    </xf>
    <xf numFmtId="0" fontId="5" fillId="0" borderId="57" xfId="3" applyFont="1" applyFill="1" applyBorder="1" applyAlignment="1">
      <alignment vertical="center"/>
    </xf>
    <xf numFmtId="0" fontId="13" fillId="0" borderId="0" xfId="3" applyFont="1" applyFill="1" applyAlignment="1">
      <alignment vertical="center"/>
    </xf>
    <xf numFmtId="0" fontId="15" fillId="0" borderId="0" xfId="3" applyFont="1" applyFill="1" applyAlignment="1">
      <alignment vertical="center"/>
    </xf>
    <xf numFmtId="0" fontId="16" fillId="0" borderId="0" xfId="3" applyFont="1" applyFill="1" applyAlignment="1">
      <alignment vertical="center"/>
    </xf>
    <xf numFmtId="0" fontId="5" fillId="0" borderId="61" xfId="0" applyFont="1" applyBorder="1" applyAlignment="1">
      <alignment vertical="center"/>
    </xf>
    <xf numFmtId="1" fontId="5" fillId="0" borderId="65" xfId="0" applyNumberFormat="1" applyFont="1" applyFill="1" applyBorder="1" applyAlignment="1">
      <alignment vertical="center" shrinkToFit="1"/>
    </xf>
    <xf numFmtId="1" fontId="5" fillId="2" borderId="70" xfId="3" applyNumberFormat="1" applyFont="1" applyFill="1" applyBorder="1" applyAlignment="1">
      <alignment vertical="center" shrinkToFit="1"/>
    </xf>
    <xf numFmtId="1" fontId="5" fillId="0" borderId="65" xfId="4" applyNumberFormat="1" applyFont="1" applyFill="1" applyBorder="1" applyAlignment="1">
      <alignment vertical="center" shrinkToFit="1"/>
    </xf>
    <xf numFmtId="178" fontId="25" fillId="0" borderId="0" xfId="3" applyNumberFormat="1" applyFont="1" applyFill="1" applyAlignment="1">
      <alignment vertical="center"/>
    </xf>
    <xf numFmtId="0" fontId="5" fillId="3" borderId="23" xfId="3" applyFont="1" applyFill="1" applyBorder="1" applyAlignment="1">
      <alignment vertical="center"/>
    </xf>
    <xf numFmtId="0" fontId="5" fillId="0" borderId="69" xfId="3" applyFont="1" applyFill="1" applyBorder="1" applyAlignment="1">
      <alignment vertical="center"/>
    </xf>
    <xf numFmtId="0" fontId="5" fillId="0" borderId="58" xfId="3" applyFont="1" applyFill="1" applyBorder="1" applyAlignment="1">
      <alignment vertical="center"/>
    </xf>
    <xf numFmtId="1" fontId="5" fillId="4" borderId="12" xfId="3" applyNumberFormat="1" applyFont="1" applyFill="1" applyBorder="1" applyAlignment="1">
      <alignment vertical="center" shrinkToFit="1"/>
    </xf>
    <xf numFmtId="0" fontId="20" fillId="0" borderId="0" xfId="0" applyFont="1" applyFill="1">
      <alignment vertical="center"/>
    </xf>
    <xf numFmtId="180" fontId="5" fillId="0" borderId="43" xfId="3" applyNumberFormat="1" applyFont="1" applyFill="1" applyBorder="1" applyAlignment="1">
      <alignment vertical="center" shrinkToFit="1"/>
    </xf>
    <xf numFmtId="180" fontId="5" fillId="0" borderId="27" xfId="3" applyNumberFormat="1" applyFont="1" applyFill="1" applyBorder="1" applyAlignment="1">
      <alignment vertical="center" shrinkToFit="1"/>
    </xf>
    <xf numFmtId="180" fontId="5" fillId="0" borderId="38" xfId="3" applyNumberFormat="1" applyFont="1" applyFill="1" applyBorder="1" applyAlignment="1">
      <alignment vertical="center" shrinkToFit="1"/>
    </xf>
    <xf numFmtId="180" fontId="5" fillId="0" borderId="44" xfId="3" quotePrefix="1" applyNumberFormat="1" applyFont="1" applyFill="1" applyBorder="1" applyAlignment="1">
      <alignment vertical="center" shrinkToFit="1"/>
    </xf>
    <xf numFmtId="180" fontId="5" fillId="2" borderId="5" xfId="3" applyNumberFormat="1" applyFont="1" applyFill="1" applyBorder="1" applyAlignment="1">
      <alignment vertical="center" shrinkToFit="1"/>
    </xf>
    <xf numFmtId="180" fontId="5" fillId="2" borderId="29" xfId="3" applyNumberFormat="1" applyFont="1" applyFill="1" applyBorder="1" applyAlignment="1">
      <alignment vertical="center" shrinkToFit="1"/>
    </xf>
    <xf numFmtId="180" fontId="5" fillId="0" borderId="47" xfId="3" applyNumberFormat="1" applyFont="1" applyFill="1" applyBorder="1" applyAlignment="1">
      <alignment vertical="center" shrinkToFit="1"/>
    </xf>
    <xf numFmtId="180" fontId="5" fillId="2" borderId="49" xfId="3" applyNumberFormat="1" applyFont="1" applyFill="1" applyBorder="1" applyAlignment="1">
      <alignment vertical="center" shrinkToFit="1"/>
    </xf>
    <xf numFmtId="180" fontId="5" fillId="0" borderId="44" xfId="3" applyNumberFormat="1" applyFont="1" applyFill="1" applyBorder="1" applyAlignment="1">
      <alignment vertical="center" shrinkToFit="1"/>
    </xf>
    <xf numFmtId="180" fontId="5" fillId="0" borderId="49" xfId="3" applyNumberFormat="1" applyFont="1" applyFill="1" applyBorder="1" applyAlignment="1">
      <alignment vertical="center" shrinkToFit="1"/>
    </xf>
    <xf numFmtId="180" fontId="5" fillId="0" borderId="20" xfId="3" applyNumberFormat="1" applyFont="1" applyFill="1" applyBorder="1" applyAlignment="1">
      <alignment vertical="center" shrinkToFit="1"/>
    </xf>
    <xf numFmtId="180" fontId="5" fillId="0" borderId="50" xfId="3" applyNumberFormat="1" applyFont="1" applyFill="1" applyBorder="1" applyAlignment="1">
      <alignment vertical="center" shrinkToFit="1"/>
    </xf>
    <xf numFmtId="0" fontId="5" fillId="0" borderId="65" xfId="0" applyNumberFormat="1" applyFont="1" applyFill="1" applyBorder="1" applyAlignment="1">
      <alignment vertical="center"/>
    </xf>
    <xf numFmtId="180" fontId="5" fillId="0" borderId="12" xfId="3" applyNumberFormat="1" applyFont="1" applyFill="1" applyBorder="1" applyAlignment="1">
      <alignment vertical="center" shrinkToFit="1"/>
    </xf>
    <xf numFmtId="1" fontId="5" fillId="0" borderId="65" xfId="0" applyNumberFormat="1" applyFont="1" applyFill="1" applyBorder="1" applyAlignment="1" applyProtection="1">
      <alignment vertical="center" shrinkToFit="1"/>
      <protection locked="0"/>
    </xf>
    <xf numFmtId="2" fontId="5" fillId="0" borderId="65" xfId="0" applyNumberFormat="1" applyFont="1" applyFill="1" applyBorder="1" applyAlignment="1" applyProtection="1">
      <alignment vertical="center" shrinkToFit="1"/>
      <protection locked="0"/>
    </xf>
    <xf numFmtId="0" fontId="5" fillId="0" borderId="0" xfId="0" applyNumberFormat="1" applyFont="1" applyFill="1" applyAlignment="1">
      <alignment vertical="center"/>
    </xf>
    <xf numFmtId="179" fontId="5" fillId="0" borderId="65" xfId="0" applyNumberFormat="1" applyFont="1" applyFill="1" applyBorder="1" applyAlignment="1" applyProtection="1">
      <alignment vertical="center" shrinkToFit="1"/>
      <protection locked="0"/>
    </xf>
    <xf numFmtId="179" fontId="5" fillId="0" borderId="65" xfId="0" applyNumberFormat="1" applyFont="1" applyFill="1" applyBorder="1" applyAlignment="1">
      <alignment vertical="center" shrinkToFit="1"/>
    </xf>
    <xf numFmtId="1" fontId="5" fillId="2" borderId="65" xfId="0" applyNumberFormat="1" applyFont="1" applyFill="1" applyBorder="1" applyAlignment="1" applyProtection="1">
      <alignment vertical="center" shrinkToFit="1"/>
      <protection locked="0"/>
    </xf>
    <xf numFmtId="0" fontId="5" fillId="2" borderId="65" xfId="0" applyNumberFormat="1" applyFont="1" applyFill="1" applyBorder="1" applyAlignment="1">
      <alignment vertical="center"/>
    </xf>
    <xf numFmtId="179" fontId="5" fillId="2" borderId="65" xfId="0" applyNumberFormat="1" applyFont="1" applyFill="1" applyBorder="1" applyAlignment="1" applyProtection="1">
      <alignment vertical="center" shrinkToFit="1"/>
      <protection locked="0"/>
    </xf>
    <xf numFmtId="2" fontId="5" fillId="0" borderId="65" xfId="0" applyNumberFormat="1" applyFont="1" applyFill="1" applyBorder="1" applyAlignment="1">
      <alignment vertical="center" shrinkToFit="1"/>
    </xf>
    <xf numFmtId="180" fontId="5" fillId="2" borderId="65" xfId="0" applyNumberFormat="1" applyFont="1" applyFill="1" applyBorder="1" applyAlignment="1" applyProtection="1">
      <alignment vertical="center" shrinkToFit="1"/>
      <protection locked="0"/>
    </xf>
    <xf numFmtId="180" fontId="13" fillId="0" borderId="72" xfId="0" applyNumberFormat="1" applyFont="1" applyFill="1" applyBorder="1" applyAlignment="1">
      <alignment vertical="center" shrinkToFit="1"/>
    </xf>
    <xf numFmtId="2" fontId="5" fillId="0" borderId="0" xfId="0" applyNumberFormat="1" applyFont="1" applyFill="1" applyBorder="1" applyAlignment="1" applyProtection="1">
      <alignment vertical="center"/>
      <protection locked="0"/>
    </xf>
    <xf numFmtId="1" fontId="5" fillId="0" borderId="59" xfId="0" applyNumberFormat="1" applyFont="1" applyFill="1" applyBorder="1" applyAlignment="1">
      <alignment vertical="center" shrinkToFit="1"/>
    </xf>
    <xf numFmtId="1" fontId="5" fillId="2" borderId="59" xfId="0" applyNumberFormat="1" applyFont="1" applyFill="1" applyBorder="1" applyAlignment="1">
      <alignment vertical="center" shrinkToFit="1"/>
    </xf>
    <xf numFmtId="1" fontId="5" fillId="2" borderId="59" xfId="0" applyNumberFormat="1" applyFont="1" applyFill="1" applyBorder="1" applyAlignment="1" applyProtection="1">
      <alignment vertical="center" shrinkToFit="1"/>
      <protection locked="0"/>
    </xf>
    <xf numFmtId="1" fontId="5" fillId="0" borderId="59" xfId="0" applyNumberFormat="1" applyFont="1" applyFill="1" applyBorder="1" applyAlignment="1" applyProtection="1">
      <alignment vertical="center" shrinkToFit="1"/>
      <protection locked="0"/>
    </xf>
    <xf numFmtId="2" fontId="5" fillId="0" borderId="59" xfId="0" applyNumberFormat="1" applyFont="1" applyFill="1" applyBorder="1" applyAlignment="1">
      <alignment vertical="center" shrinkToFit="1"/>
    </xf>
    <xf numFmtId="1" fontId="5" fillId="0" borderId="60" xfId="0" applyNumberFormat="1" applyFont="1" applyFill="1" applyBorder="1" applyAlignment="1">
      <alignment vertical="center" shrinkToFit="1"/>
    </xf>
    <xf numFmtId="1" fontId="5" fillId="2" borderId="60" xfId="0" applyNumberFormat="1" applyFont="1" applyFill="1" applyBorder="1" applyAlignment="1">
      <alignment vertical="center" shrinkToFit="1"/>
    </xf>
    <xf numFmtId="1" fontId="5" fillId="6" borderId="60" xfId="0" applyNumberFormat="1" applyFont="1" applyFill="1" applyBorder="1" applyAlignment="1" applyProtection="1">
      <alignment vertical="center" shrinkToFit="1"/>
      <protection locked="0"/>
    </xf>
    <xf numFmtId="1" fontId="5" fillId="2" borderId="60" xfId="0" applyNumberFormat="1" applyFont="1" applyFill="1" applyBorder="1" applyAlignment="1" applyProtection="1">
      <alignment vertical="center" shrinkToFit="1"/>
      <protection locked="0"/>
    </xf>
    <xf numFmtId="1" fontId="5" fillId="0" borderId="60" xfId="0" applyNumberFormat="1" applyFont="1" applyFill="1" applyBorder="1" applyAlignment="1" applyProtection="1">
      <alignment vertical="center" shrinkToFit="1"/>
      <protection locked="0"/>
    </xf>
    <xf numFmtId="2" fontId="5" fillId="0" borderId="60" xfId="0" applyNumberFormat="1" applyFont="1" applyFill="1" applyBorder="1" applyAlignment="1" applyProtection="1">
      <alignment vertical="center" shrinkToFit="1"/>
      <protection locked="0"/>
    </xf>
    <xf numFmtId="2" fontId="5" fillId="0" borderId="60" xfId="0" applyNumberFormat="1" applyFont="1" applyFill="1" applyBorder="1" applyAlignment="1">
      <alignment vertical="center" shrinkToFit="1"/>
    </xf>
    <xf numFmtId="1" fontId="5" fillId="0" borderId="61" xfId="0" applyNumberFormat="1" applyFont="1" applyFill="1" applyBorder="1" applyAlignment="1">
      <alignment vertical="center" shrinkToFit="1"/>
    </xf>
    <xf numFmtId="1" fontId="5" fillId="0" borderId="61" xfId="0" applyNumberFormat="1" applyFont="1" applyFill="1" applyBorder="1" applyAlignment="1" applyProtection="1">
      <alignment vertical="center" shrinkToFit="1"/>
      <protection locked="0"/>
    </xf>
    <xf numFmtId="179" fontId="5" fillId="0" borderId="61" xfId="0" applyNumberFormat="1" applyFont="1" applyFill="1" applyBorder="1" applyAlignment="1" applyProtection="1">
      <alignment vertical="center" shrinkToFit="1"/>
      <protection locked="0"/>
    </xf>
    <xf numFmtId="2" fontId="5" fillId="0" borderId="61" xfId="0" applyNumberFormat="1" applyFont="1" applyFill="1" applyBorder="1" applyAlignment="1" applyProtection="1">
      <alignment vertical="center" shrinkToFit="1"/>
      <protection locked="0"/>
    </xf>
    <xf numFmtId="1" fontId="5" fillId="0" borderId="60" xfId="0" applyNumberFormat="1" applyFont="1" applyFill="1" applyBorder="1" applyAlignment="1">
      <alignment vertical="center"/>
    </xf>
    <xf numFmtId="2" fontId="5" fillId="0" borderId="59" xfId="0" applyNumberFormat="1" applyFont="1" applyFill="1" applyBorder="1" applyAlignment="1" applyProtection="1">
      <alignment vertical="center"/>
      <protection locked="0"/>
    </xf>
    <xf numFmtId="0" fontId="5" fillId="3" borderId="59" xfId="0" applyNumberFormat="1" applyFont="1" applyFill="1" applyBorder="1" applyAlignment="1" applyProtection="1">
      <alignment horizontal="center" vertical="center" shrinkToFit="1"/>
      <protection locked="0"/>
    </xf>
    <xf numFmtId="181" fontId="5" fillId="3" borderId="65" xfId="0" applyNumberFormat="1" applyFont="1" applyFill="1" applyBorder="1" applyAlignment="1" applyProtection="1">
      <alignment horizontal="center" vertical="center" shrinkToFit="1"/>
      <protection locked="0"/>
    </xf>
    <xf numFmtId="181" fontId="5" fillId="3" borderId="61" xfId="0" applyNumberFormat="1" applyFont="1" applyFill="1" applyBorder="1" applyAlignment="1" applyProtection="1">
      <alignment horizontal="center" vertical="center" shrinkToFit="1"/>
      <protection locked="0"/>
    </xf>
    <xf numFmtId="181" fontId="5" fillId="3" borderId="59" xfId="0" applyNumberFormat="1" applyFont="1" applyFill="1" applyBorder="1" applyAlignment="1" applyProtection="1">
      <alignment horizontal="center" vertical="center" shrinkToFit="1"/>
      <protection locked="0"/>
    </xf>
    <xf numFmtId="181" fontId="5" fillId="3" borderId="59" xfId="0" applyNumberFormat="1" applyFont="1" applyFill="1" applyBorder="1" applyAlignment="1" applyProtection="1">
      <alignment vertical="center"/>
      <protection locked="0"/>
    </xf>
    <xf numFmtId="181" fontId="5" fillId="3" borderId="60" xfId="0" applyNumberFormat="1" applyFont="1" applyFill="1" applyBorder="1" applyAlignment="1" applyProtection="1">
      <alignment vertical="center"/>
      <protection locked="0"/>
    </xf>
    <xf numFmtId="181" fontId="5" fillId="3" borderId="60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62" xfId="0" applyNumberFormat="1" applyFont="1" applyFill="1" applyBorder="1" applyAlignment="1" applyProtection="1">
      <alignment horizontal="center" vertical="center"/>
      <protection locked="0"/>
    </xf>
    <xf numFmtId="0" fontId="5" fillId="3" borderId="65" xfId="0" applyNumberFormat="1" applyFont="1" applyFill="1" applyBorder="1" applyAlignment="1" applyProtection="1">
      <alignment horizontal="center" vertical="center"/>
      <protection locked="0"/>
    </xf>
    <xf numFmtId="0" fontId="5" fillId="3" borderId="64" xfId="0" applyNumberFormat="1" applyFont="1" applyFill="1" applyBorder="1" applyAlignment="1" applyProtection="1">
      <alignment horizontal="center" vertical="center"/>
      <protection locked="0"/>
    </xf>
    <xf numFmtId="0" fontId="5" fillId="3" borderId="66" xfId="0" applyNumberFormat="1" applyFont="1" applyFill="1" applyBorder="1" applyAlignment="1" applyProtection="1">
      <alignment horizontal="center" vertical="center"/>
      <protection locked="0"/>
    </xf>
    <xf numFmtId="0" fontId="5" fillId="3" borderId="66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62" xfId="0" applyNumberFormat="1" applyFont="1" applyFill="1" applyBorder="1" applyAlignment="1" applyProtection="1">
      <alignment vertical="center"/>
      <protection locked="0"/>
    </xf>
    <xf numFmtId="0" fontId="5" fillId="3" borderId="63" xfId="0" applyNumberFormat="1" applyFont="1" applyFill="1" applyBorder="1" applyAlignment="1" applyProtection="1">
      <alignment vertical="center"/>
      <protection locked="0"/>
    </xf>
    <xf numFmtId="0" fontId="5" fillId="3" borderId="63" xfId="0" applyNumberFormat="1" applyFont="1" applyFill="1" applyBorder="1" applyAlignment="1" applyProtection="1">
      <alignment horizontal="center" vertical="center"/>
      <protection locked="0"/>
    </xf>
    <xf numFmtId="181" fontId="5" fillId="3" borderId="60" xfId="0" applyNumberFormat="1" applyFont="1" applyFill="1" applyBorder="1" applyAlignment="1">
      <alignment vertical="center" shrinkToFit="1"/>
    </xf>
    <xf numFmtId="57" fontId="5" fillId="3" borderId="63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61" xfId="0" applyNumberFormat="1" applyFont="1" applyFill="1" applyBorder="1" applyAlignment="1" applyProtection="1">
      <alignment vertical="center"/>
      <protection locked="0"/>
    </xf>
    <xf numFmtId="0" fontId="5" fillId="2" borderId="61" xfId="0" applyNumberFormat="1" applyFont="1" applyFill="1" applyBorder="1" applyAlignment="1" applyProtection="1">
      <alignment vertical="center"/>
      <protection locked="0"/>
    </xf>
    <xf numFmtId="0" fontId="5" fillId="0" borderId="61" xfId="0" quotePrefix="1" applyNumberFormat="1" applyFont="1" applyFill="1" applyBorder="1" applyAlignment="1" applyProtection="1">
      <alignment horizontal="left" vertical="center"/>
      <protection locked="0"/>
    </xf>
    <xf numFmtId="0" fontId="5" fillId="2" borderId="61" xfId="0" applyNumberFormat="1" applyFont="1" applyFill="1" applyBorder="1" applyAlignment="1">
      <alignment vertical="center"/>
    </xf>
    <xf numFmtId="182" fontId="5" fillId="0" borderId="61" xfId="0" applyNumberFormat="1" applyFont="1" applyFill="1" applyBorder="1" applyAlignment="1" applyProtection="1">
      <alignment horizontal="left" vertical="center"/>
      <protection locked="0"/>
    </xf>
    <xf numFmtId="0" fontId="5" fillId="3" borderId="59" xfId="0" applyNumberFormat="1" applyFont="1" applyFill="1" applyBorder="1" applyAlignment="1" applyProtection="1">
      <alignment vertical="center"/>
      <protection locked="0"/>
    </xf>
    <xf numFmtId="57" fontId="5" fillId="3" borderId="63" xfId="0" applyNumberFormat="1" applyFont="1" applyFill="1" applyBorder="1" applyAlignment="1" applyProtection="1">
      <alignment vertical="center" shrinkToFit="1"/>
      <protection locked="0"/>
    </xf>
    <xf numFmtId="0" fontId="18" fillId="0" borderId="59" xfId="0" applyNumberFormat="1" applyFont="1" applyFill="1" applyBorder="1" applyAlignment="1" applyProtection="1">
      <alignment vertical="center"/>
      <protection locked="0"/>
    </xf>
    <xf numFmtId="0" fontId="5" fillId="0" borderId="60" xfId="0" applyNumberFormat="1" applyFont="1" applyFill="1" applyBorder="1" applyAlignment="1" applyProtection="1">
      <alignment vertical="center"/>
      <protection locked="0"/>
    </xf>
    <xf numFmtId="0" fontId="18" fillId="2" borderId="59" xfId="0" applyNumberFormat="1" applyFont="1" applyFill="1" applyBorder="1" applyAlignment="1" applyProtection="1">
      <alignment vertical="center"/>
      <protection locked="0"/>
    </xf>
    <xf numFmtId="0" fontId="5" fillId="2" borderId="60" xfId="0" applyNumberFormat="1" applyFont="1" applyFill="1" applyBorder="1" applyAlignment="1" applyProtection="1">
      <alignment vertical="center"/>
      <protection locked="0"/>
    </xf>
    <xf numFmtId="0" fontId="5" fillId="0" borderId="59" xfId="0" quotePrefix="1" applyNumberFormat="1" applyFont="1" applyFill="1" applyBorder="1" applyAlignment="1" applyProtection="1">
      <alignment vertical="center"/>
      <protection locked="0"/>
    </xf>
    <xf numFmtId="0" fontId="5" fillId="0" borderId="60" xfId="0" applyFont="1" applyFill="1" applyBorder="1" applyAlignment="1">
      <alignment vertical="center"/>
    </xf>
    <xf numFmtId="0" fontId="5" fillId="0" borderId="59" xfId="0" applyNumberFormat="1" applyFont="1" applyFill="1" applyBorder="1" applyAlignment="1" applyProtection="1">
      <alignment vertical="center"/>
      <protection locked="0"/>
    </xf>
    <xf numFmtId="0" fontId="5" fillId="2" borderId="59" xfId="0" applyNumberFormat="1" applyFont="1" applyFill="1" applyBorder="1" applyAlignment="1" applyProtection="1">
      <alignment vertical="center"/>
      <protection locked="0"/>
    </xf>
    <xf numFmtId="0" fontId="5" fillId="0" borderId="60" xfId="0" quotePrefix="1" applyNumberFormat="1" applyFont="1" applyFill="1" applyBorder="1" applyAlignment="1" applyProtection="1">
      <alignment horizontal="left" vertical="center"/>
      <protection locked="0"/>
    </xf>
    <xf numFmtId="0" fontId="5" fillId="2" borderId="60" xfId="0" applyNumberFormat="1" applyFont="1" applyFill="1" applyBorder="1" applyAlignment="1">
      <alignment vertical="center"/>
    </xf>
    <xf numFmtId="0" fontId="5" fillId="0" borderId="60" xfId="0" applyNumberFormat="1" applyFont="1" applyFill="1" applyBorder="1" applyAlignment="1" applyProtection="1">
      <alignment horizontal="left" vertical="center"/>
      <protection locked="0"/>
    </xf>
    <xf numFmtId="0" fontId="5" fillId="0" borderId="65" xfId="0" applyNumberFormat="1" applyFont="1" applyFill="1" applyBorder="1" applyAlignment="1">
      <alignment horizontal="right" vertical="center"/>
    </xf>
    <xf numFmtId="0" fontId="5" fillId="2" borderId="65" xfId="0" applyNumberFormat="1" applyFont="1" applyFill="1" applyBorder="1" applyAlignment="1">
      <alignment horizontal="right" vertical="center"/>
    </xf>
    <xf numFmtId="179" fontId="5" fillId="0" borderId="61" xfId="0" applyNumberFormat="1" applyFont="1" applyFill="1" applyBorder="1" applyAlignment="1">
      <alignment vertical="center" shrinkToFit="1"/>
    </xf>
    <xf numFmtId="1" fontId="13" fillId="5" borderId="59" xfId="0" applyNumberFormat="1" applyFont="1" applyFill="1" applyBorder="1" applyAlignment="1">
      <alignment vertical="center"/>
    </xf>
    <xf numFmtId="1" fontId="14" fillId="0" borderId="60" xfId="0" applyNumberFormat="1" applyFont="1" applyFill="1" applyBorder="1" applyAlignment="1">
      <alignment vertical="center"/>
    </xf>
    <xf numFmtId="1" fontId="14" fillId="2" borderId="60" xfId="0" applyNumberFormat="1" applyFont="1" applyFill="1" applyBorder="1" applyAlignment="1">
      <alignment vertical="center"/>
    </xf>
    <xf numFmtId="0" fontId="5" fillId="0" borderId="65" xfId="0" applyNumberFormat="1" applyFont="1" applyFill="1" applyBorder="1" applyAlignment="1">
      <alignment horizontal="center" vertical="center" shrinkToFit="1"/>
    </xf>
    <xf numFmtId="0" fontId="5" fillId="0" borderId="65" xfId="0" applyNumberFormat="1" applyFont="1" applyFill="1" applyBorder="1" applyAlignment="1" applyProtection="1">
      <alignment horizontal="left" vertical="center"/>
      <protection locked="0"/>
    </xf>
    <xf numFmtId="2" fontId="5" fillId="0" borderId="68" xfId="0" applyNumberFormat="1" applyFont="1" applyFill="1" applyBorder="1" applyAlignment="1">
      <alignment vertical="center" shrinkToFit="1"/>
    </xf>
    <xf numFmtId="0" fontId="5" fillId="0" borderId="65" xfId="4" applyNumberFormat="1" applyFont="1" applyFill="1" applyBorder="1" applyAlignment="1">
      <alignment vertical="center" shrinkToFit="1"/>
    </xf>
    <xf numFmtId="1" fontId="5" fillId="0" borderId="59" xfId="4" applyNumberFormat="1" applyFont="1" applyFill="1" applyBorder="1" applyAlignment="1">
      <alignment vertical="center" shrinkToFit="1"/>
    </xf>
    <xf numFmtId="0" fontId="5" fillId="0" borderId="65" xfId="0" applyNumberFormat="1" applyFont="1" applyFill="1" applyBorder="1" applyAlignment="1" applyProtection="1">
      <alignment vertical="center"/>
      <protection locked="0"/>
    </xf>
    <xf numFmtId="0" fontId="14" fillId="0" borderId="65" xfId="0" applyNumberFormat="1" applyFont="1" applyFill="1" applyBorder="1" applyAlignment="1" applyProtection="1">
      <alignment horizontal="right" vertical="center"/>
      <protection locked="0"/>
    </xf>
    <xf numFmtId="0" fontId="27" fillId="0" borderId="65" xfId="0" applyNumberFormat="1" applyFont="1" applyFill="1" applyBorder="1" applyAlignment="1">
      <alignment vertical="top" wrapText="1"/>
    </xf>
    <xf numFmtId="1" fontId="5" fillId="0" borderId="61" xfId="4" applyNumberFormat="1" applyFont="1" applyFill="1" applyBorder="1" applyAlignment="1">
      <alignment vertical="center" shrinkToFit="1"/>
    </xf>
    <xf numFmtId="1" fontId="5" fillId="0" borderId="65" xfId="4" applyNumberFormat="1" applyFont="1" applyFill="1" applyBorder="1" applyAlignment="1">
      <alignment horizontal="left" vertical="center" shrinkToFit="1"/>
    </xf>
    <xf numFmtId="0" fontId="5" fillId="0" borderId="59" xfId="0" applyNumberFormat="1" applyFont="1" applyFill="1" applyBorder="1" applyAlignment="1">
      <alignment vertical="center"/>
    </xf>
    <xf numFmtId="0" fontId="5" fillId="0" borderId="61" xfId="0" applyFont="1" applyFill="1" applyBorder="1" applyAlignment="1">
      <alignment vertical="center" shrinkToFit="1"/>
    </xf>
    <xf numFmtId="0" fontId="5" fillId="0" borderId="65" xfId="0" applyFont="1" applyFill="1" applyBorder="1" applyAlignment="1">
      <alignment vertical="center" shrinkToFit="1"/>
    </xf>
    <xf numFmtId="1" fontId="5" fillId="2" borderId="0" xfId="0" applyNumberFormat="1" applyFont="1" applyFill="1" applyBorder="1" applyAlignment="1">
      <alignment vertical="center" shrinkToFit="1"/>
    </xf>
    <xf numFmtId="1" fontId="14" fillId="2" borderId="0" xfId="0" applyNumberFormat="1" applyFont="1" applyFill="1" applyBorder="1" applyAlignment="1">
      <alignment vertical="center"/>
    </xf>
    <xf numFmtId="179" fontId="5" fillId="0" borderId="65" xfId="4" applyNumberFormat="1" applyFont="1" applyFill="1" applyBorder="1" applyAlignment="1">
      <alignment vertical="center" shrinkToFit="1"/>
    </xf>
    <xf numFmtId="179" fontId="5" fillId="5" borderId="65" xfId="0" applyNumberFormat="1" applyFont="1" applyFill="1" applyBorder="1" applyAlignment="1">
      <alignment vertical="center" shrinkToFit="1"/>
    </xf>
    <xf numFmtId="0" fontId="5" fillId="0" borderId="61" xfId="0" applyFont="1" applyFill="1" applyBorder="1" applyAlignment="1">
      <alignment horizontal="center" vertical="center" shrinkToFit="1"/>
    </xf>
    <xf numFmtId="0" fontId="27" fillId="0" borderId="61" xfId="0" applyNumberFormat="1" applyFont="1" applyFill="1" applyBorder="1" applyAlignment="1" applyProtection="1">
      <alignment vertical="top" wrapText="1"/>
      <protection locked="0"/>
    </xf>
    <xf numFmtId="0" fontId="27" fillId="0" borderId="61" xfId="0" applyNumberFormat="1" applyFont="1" applyFill="1" applyBorder="1" applyAlignment="1">
      <alignment vertical="top" wrapText="1"/>
    </xf>
    <xf numFmtId="0" fontId="28" fillId="0" borderId="60" xfId="0" quotePrefix="1" applyNumberFormat="1" applyFont="1" applyFill="1" applyBorder="1" applyAlignment="1" applyProtection="1">
      <alignment horizontal="right" vertical="center"/>
      <protection locked="0"/>
    </xf>
    <xf numFmtId="0" fontId="27" fillId="0" borderId="60" xfId="0" applyNumberFormat="1" applyFont="1" applyFill="1" applyBorder="1" applyAlignment="1" applyProtection="1">
      <alignment vertical="top" wrapText="1"/>
      <protection locked="0"/>
    </xf>
    <xf numFmtId="0" fontId="14" fillId="0" borderId="60" xfId="0" applyNumberFormat="1" applyFont="1" applyFill="1" applyBorder="1" applyAlignment="1" applyProtection="1">
      <alignment horizontal="right" vertical="center"/>
      <protection locked="0"/>
    </xf>
    <xf numFmtId="0" fontId="27" fillId="0" borderId="60" xfId="0" applyNumberFormat="1" applyFont="1" applyFill="1" applyBorder="1" applyAlignment="1">
      <alignment vertical="top" wrapText="1"/>
    </xf>
    <xf numFmtId="179" fontId="29" fillId="2" borderId="65" xfId="8" applyNumberFormat="1" applyFont="1" applyFill="1" applyBorder="1" applyAlignment="1">
      <alignment vertical="center" shrinkToFit="1"/>
    </xf>
    <xf numFmtId="176" fontId="5" fillId="0" borderId="16" xfId="3" applyNumberFormat="1" applyFont="1" applyFill="1" applyBorder="1" applyAlignment="1">
      <alignment vertical="center"/>
    </xf>
    <xf numFmtId="176" fontId="5" fillId="0" borderId="28" xfId="3" applyNumberFormat="1" applyFont="1" applyFill="1" applyBorder="1" applyAlignment="1">
      <alignment vertical="center"/>
    </xf>
    <xf numFmtId="0" fontId="5" fillId="0" borderId="10" xfId="3" applyFont="1" applyFill="1" applyBorder="1" applyAlignment="1">
      <alignment vertical="top" wrapText="1"/>
    </xf>
    <xf numFmtId="0" fontId="5" fillId="0" borderId="10" xfId="3" applyFont="1" applyFill="1" applyBorder="1" applyAlignment="1">
      <alignment vertical="center" shrinkToFit="1"/>
    </xf>
    <xf numFmtId="0" fontId="5" fillId="0" borderId="0" xfId="3" applyFont="1" applyFill="1" applyBorder="1" applyAlignment="1">
      <alignment vertical="center" shrinkToFit="1"/>
    </xf>
    <xf numFmtId="0" fontId="5" fillId="0" borderId="74" xfId="3" applyNumberFormat="1" applyFont="1" applyFill="1" applyBorder="1" applyAlignment="1">
      <alignment horizontal="center" vertical="center" shrinkToFit="1"/>
    </xf>
    <xf numFmtId="177" fontId="5" fillId="2" borderId="48" xfId="3" applyNumberFormat="1" applyFont="1" applyFill="1" applyBorder="1" applyAlignment="1">
      <alignment horizontal="center" vertical="center"/>
    </xf>
    <xf numFmtId="0" fontId="5" fillId="2" borderId="75" xfId="3" applyFont="1" applyFill="1" applyBorder="1" applyAlignment="1">
      <alignment vertical="center"/>
    </xf>
    <xf numFmtId="176" fontId="5" fillId="2" borderId="76" xfId="3" applyNumberFormat="1" applyFont="1" applyFill="1" applyBorder="1" applyAlignment="1">
      <alignment vertical="center"/>
    </xf>
    <xf numFmtId="177" fontId="5" fillId="2" borderId="77" xfId="3" applyNumberFormat="1" applyFont="1" applyFill="1" applyBorder="1" applyAlignment="1">
      <alignment horizontal="center" vertical="center"/>
    </xf>
    <xf numFmtId="1" fontId="5" fillId="2" borderId="78" xfId="3" applyNumberFormat="1" applyFont="1" applyFill="1" applyBorder="1" applyAlignment="1">
      <alignment vertical="center" shrinkToFit="1"/>
    </xf>
    <xf numFmtId="1" fontId="5" fillId="0" borderId="70" xfId="3" applyNumberFormat="1" applyFont="1" applyFill="1" applyBorder="1" applyAlignment="1">
      <alignment vertical="center" shrinkToFit="1"/>
    </xf>
    <xf numFmtId="1" fontId="5" fillId="0" borderId="71" xfId="3" applyNumberFormat="1" applyFont="1" applyFill="1" applyBorder="1" applyAlignment="1">
      <alignment vertical="center" shrinkToFit="1"/>
    </xf>
    <xf numFmtId="1" fontId="5" fillId="2" borderId="79" xfId="3" applyNumberFormat="1" applyFont="1" applyFill="1" applyBorder="1" applyAlignment="1">
      <alignment vertical="center" shrinkToFit="1"/>
    </xf>
    <xf numFmtId="1" fontId="5" fillId="2" borderId="80" xfId="3" applyNumberFormat="1" applyFont="1" applyFill="1" applyBorder="1" applyAlignment="1">
      <alignment vertical="center" shrinkToFit="1"/>
    </xf>
    <xf numFmtId="0" fontId="5" fillId="3" borderId="24" xfId="0" applyNumberFormat="1" applyFont="1" applyFill="1" applyBorder="1" applyAlignment="1" applyProtection="1">
      <alignment horizontal="center" vertical="center"/>
      <protection locked="0"/>
    </xf>
    <xf numFmtId="0" fontId="5" fillId="3" borderId="67" xfId="0" applyNumberFormat="1" applyFont="1" applyFill="1" applyBorder="1" applyAlignment="1" applyProtection="1">
      <alignment vertical="center"/>
      <protection locked="0"/>
    </xf>
    <xf numFmtId="57" fontId="5" fillId="3" borderId="0" xfId="0" applyNumberFormat="1" applyFont="1" applyFill="1" applyBorder="1" applyAlignment="1" applyProtection="1">
      <alignment vertical="center" shrinkToFit="1"/>
      <protection locked="0"/>
    </xf>
    <xf numFmtId="57" fontId="5" fillId="3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81" xfId="3" applyFont="1" applyFill="1" applyBorder="1" applyAlignment="1">
      <alignment horizontal="left" vertical="center"/>
    </xf>
    <xf numFmtId="0" fontId="5" fillId="3" borderId="82" xfId="3" applyFont="1" applyFill="1" applyBorder="1" applyAlignment="1">
      <alignment horizontal="center" vertical="center"/>
    </xf>
    <xf numFmtId="0" fontId="5" fillId="3" borderId="40" xfId="3" applyFont="1" applyFill="1" applyBorder="1" applyAlignment="1">
      <alignment horizontal="center" vertical="center"/>
    </xf>
    <xf numFmtId="0" fontId="5" fillId="3" borderId="83" xfId="3" applyFont="1" applyFill="1" applyBorder="1" applyAlignment="1">
      <alignment horizontal="center" vertical="center"/>
    </xf>
    <xf numFmtId="0" fontId="5" fillId="3" borderId="23" xfId="3" applyFont="1" applyFill="1" applyBorder="1" applyAlignment="1">
      <alignment horizontal="center" vertical="center"/>
    </xf>
    <xf numFmtId="0" fontId="5" fillId="3" borderId="39" xfId="3" applyFont="1" applyFill="1" applyBorder="1" applyAlignment="1">
      <alignment horizontal="center" vertical="center"/>
    </xf>
    <xf numFmtId="0" fontId="5" fillId="3" borderId="84" xfId="3" applyFont="1" applyFill="1" applyBorder="1" applyAlignment="1">
      <alignment horizontal="center" vertical="center"/>
    </xf>
    <xf numFmtId="0" fontId="5" fillId="3" borderId="85" xfId="3" applyFont="1" applyFill="1" applyBorder="1" applyAlignment="1">
      <alignment horizontal="center" vertical="center"/>
    </xf>
    <xf numFmtId="0" fontId="5" fillId="3" borderId="86" xfId="3" applyFont="1" applyFill="1" applyBorder="1" applyAlignment="1">
      <alignment horizontal="center" vertical="center"/>
    </xf>
    <xf numFmtId="0" fontId="5" fillId="3" borderId="87" xfId="3" applyFont="1" applyFill="1" applyBorder="1" applyAlignment="1">
      <alignment horizontal="center" vertical="center"/>
    </xf>
    <xf numFmtId="0" fontId="5" fillId="3" borderId="73" xfId="3" applyFont="1" applyFill="1" applyBorder="1" applyAlignment="1">
      <alignment horizontal="center" vertical="center"/>
    </xf>
    <xf numFmtId="0" fontId="5" fillId="3" borderId="88" xfId="3" applyFont="1" applyFill="1" applyBorder="1" applyAlignment="1">
      <alignment horizontal="center" vertical="center"/>
    </xf>
    <xf numFmtId="0" fontId="5" fillId="3" borderId="89" xfId="3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 indent="1"/>
    </xf>
    <xf numFmtId="0" fontId="21" fillId="0" borderId="13" xfId="3" applyFont="1" applyFill="1" applyBorder="1" applyAlignment="1">
      <alignment vertical="center"/>
    </xf>
    <xf numFmtId="0" fontId="21" fillId="0" borderId="14" xfId="3" applyFont="1" applyFill="1" applyBorder="1" applyAlignment="1">
      <alignment vertical="center"/>
    </xf>
    <xf numFmtId="0" fontId="21" fillId="0" borderId="90" xfId="3" applyFont="1" applyFill="1" applyBorder="1" applyAlignment="1">
      <alignment vertical="center"/>
    </xf>
  </cellXfs>
  <cellStyles count="11">
    <cellStyle name="ハイパーリンク 2" xfId="9"/>
    <cellStyle name="桁区切り 2 2" xfId="5"/>
    <cellStyle name="標準" xfId="0" builtinId="0"/>
    <cellStyle name="標準 2" xfId="1"/>
    <cellStyle name="標準 2 2 2" xfId="6"/>
    <cellStyle name="標準 3" xfId="2"/>
    <cellStyle name="標準 4" xfId="4"/>
    <cellStyle name="標準 5" xfId="7"/>
    <cellStyle name="標準 6" xfId="8"/>
    <cellStyle name="標準 7" xfId="10"/>
    <cellStyle name="標準_6gasデータ2001q" xfId="3"/>
  </cellStyles>
  <dxfs count="0"/>
  <tableStyles count="0" defaultTableStyle="TableStyleMedium2" defaultPivotStyle="PivotStyleLight16"/>
  <colors>
    <mruColors>
      <color rgb="FFFFFF99"/>
      <color rgb="FFFFFFCC"/>
      <color rgb="FFCCFFFF"/>
      <color rgb="FFCCCCFF"/>
      <color rgb="FFCCFFCC"/>
      <color rgb="FFCC99FF"/>
      <color rgb="FF9966FF"/>
      <color rgb="FF99FF99"/>
      <color rgb="FF99CC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/>
              <a:t>宮城県内の温室効果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/>
              <a:t>ガス種別排出量推移</a:t>
            </a:r>
          </a:p>
        </c:rich>
      </c:tx>
      <c:layout>
        <c:manualLayout>
          <c:xMode val="edge"/>
          <c:yMode val="edge"/>
          <c:x val="0.27112281114114462"/>
          <c:y val="0.71753952023220524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862780507647932E-2"/>
          <c:y val="0.20624021339954299"/>
          <c:w val="0.89151408312766878"/>
          <c:h val="0.703757131414976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CO2換算ガス!$B$37</c:f>
              <c:strCache>
                <c:ptCount val="1"/>
                <c:pt idx="0">
                  <c:v>エネ起源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CO2換算ガス!$G$37:$AF$37</c:f>
              <c:numCache>
                <c:formatCode>0</c:formatCode>
                <c:ptCount val="26"/>
                <c:pt idx="0">
                  <c:v>14198.48874490082</c:v>
                </c:pt>
                <c:pt idx="1">
                  <c:v>14697.988024810056</c:v>
                </c:pt>
                <c:pt idx="2">
                  <c:v>15285.653743742925</c:v>
                </c:pt>
                <c:pt idx="3">
                  <c:v>16319.796658935589</c:v>
                </c:pt>
                <c:pt idx="4">
                  <c:v>17181.15661821733</c:v>
                </c:pt>
                <c:pt idx="5">
                  <c:v>17340.732098290689</c:v>
                </c:pt>
                <c:pt idx="6">
                  <c:v>17198.615193125966</c:v>
                </c:pt>
                <c:pt idx="7">
                  <c:v>19328.179042488347</c:v>
                </c:pt>
                <c:pt idx="8">
                  <c:v>17425.620187303819</c:v>
                </c:pt>
                <c:pt idx="9">
                  <c:v>18091.334212619695</c:v>
                </c:pt>
                <c:pt idx="10">
                  <c:v>18461.457171379654</c:v>
                </c:pt>
                <c:pt idx="11">
                  <c:v>18437.622065190462</c:v>
                </c:pt>
                <c:pt idx="12">
                  <c:v>18088.346046982577</c:v>
                </c:pt>
                <c:pt idx="13">
                  <c:v>19021.20658932667</c:v>
                </c:pt>
                <c:pt idx="14">
                  <c:v>18801.223383449964</c:v>
                </c:pt>
                <c:pt idx="15">
                  <c:v>20123.954103339202</c:v>
                </c:pt>
                <c:pt idx="16">
                  <c:v>19529.876957100267</c:v>
                </c:pt>
                <c:pt idx="17">
                  <c:v>20305.444562953173</c:v>
                </c:pt>
                <c:pt idx="18">
                  <c:v>18769.631103154352</c:v>
                </c:pt>
                <c:pt idx="19">
                  <c:v>19084.743975630394</c:v>
                </c:pt>
                <c:pt idx="20">
                  <c:v>18643.749126984949</c:v>
                </c:pt>
                <c:pt idx="21">
                  <c:v>17193.639686015573</c:v>
                </c:pt>
                <c:pt idx="22">
                  <c:v>21569.277046899533</c:v>
                </c:pt>
                <c:pt idx="23">
                  <c:v>21236.480684060276</c:v>
                </c:pt>
                <c:pt idx="24">
                  <c:v>20029.012663682941</c:v>
                </c:pt>
                <c:pt idx="25">
                  <c:v>0</c:v>
                </c:pt>
              </c:numCache>
            </c:numRef>
          </c:val>
        </c:ser>
        <c:ser>
          <c:idx val="1"/>
          <c:order val="1"/>
          <c:tx>
            <c:strRef>
              <c:f>CO2換算ガス!$B$38</c:f>
              <c:strCache>
                <c:ptCount val="1"/>
                <c:pt idx="0">
                  <c:v>非エネ起源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CO2換算ガス!$G$38:$AF$38</c:f>
              <c:numCache>
                <c:formatCode>0</c:formatCode>
                <c:ptCount val="26"/>
                <c:pt idx="0">
                  <c:v>1007.7034173221389</c:v>
                </c:pt>
                <c:pt idx="1">
                  <c:v>936.74909633507571</c:v>
                </c:pt>
                <c:pt idx="2">
                  <c:v>994.30704557053969</c:v>
                </c:pt>
                <c:pt idx="3">
                  <c:v>949.09740131533204</c:v>
                </c:pt>
                <c:pt idx="4">
                  <c:v>1008.1620926361671</c:v>
                </c:pt>
                <c:pt idx="5">
                  <c:v>1037.343033490193</c:v>
                </c:pt>
                <c:pt idx="6">
                  <c:v>1016.9194806117556</c:v>
                </c:pt>
                <c:pt idx="7">
                  <c:v>1063.1441077118104</c:v>
                </c:pt>
                <c:pt idx="8">
                  <c:v>1065.3140349784248</c:v>
                </c:pt>
                <c:pt idx="9">
                  <c:v>1070.7184091588711</c:v>
                </c:pt>
                <c:pt idx="10">
                  <c:v>1119.3325963751117</c:v>
                </c:pt>
                <c:pt idx="11">
                  <c:v>1122.2035506946729</c:v>
                </c:pt>
                <c:pt idx="12">
                  <c:v>1077.1556105047007</c:v>
                </c:pt>
                <c:pt idx="13">
                  <c:v>1159.7193355534425</c:v>
                </c:pt>
                <c:pt idx="14">
                  <c:v>1129.527120421099</c:v>
                </c:pt>
                <c:pt idx="15">
                  <c:v>1097.2692396142033</c:v>
                </c:pt>
                <c:pt idx="16">
                  <c:v>1075.7723849215561</c:v>
                </c:pt>
                <c:pt idx="17">
                  <c:v>1042.7929650064082</c:v>
                </c:pt>
                <c:pt idx="18">
                  <c:v>1035.6339864585098</c:v>
                </c:pt>
                <c:pt idx="19">
                  <c:v>873.37282118055123</c:v>
                </c:pt>
                <c:pt idx="20">
                  <c:v>990.22827185590938</c:v>
                </c:pt>
                <c:pt idx="21">
                  <c:v>910.87823007411191</c:v>
                </c:pt>
                <c:pt idx="22">
                  <c:v>1041.6254543716459</c:v>
                </c:pt>
                <c:pt idx="23">
                  <c:v>1099.9519298207661</c:v>
                </c:pt>
                <c:pt idx="24">
                  <c:v>973.9222326877325</c:v>
                </c:pt>
                <c:pt idx="25">
                  <c:v>0</c:v>
                </c:pt>
              </c:numCache>
            </c:numRef>
          </c:val>
        </c:ser>
        <c:ser>
          <c:idx val="2"/>
          <c:order val="2"/>
          <c:tx>
            <c:strRef>
              <c:f>CO2換算ガス!$B$39</c:f>
              <c:strCache>
                <c:ptCount val="1"/>
                <c:pt idx="0">
                  <c:v>メタン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CO2換算ガス!$G$39:$AF$39</c:f>
              <c:numCache>
                <c:formatCode>0</c:formatCode>
                <c:ptCount val="26"/>
                <c:pt idx="0">
                  <c:v>1106.9530631071391</c:v>
                </c:pt>
                <c:pt idx="1">
                  <c:v>1091.4639172892685</c:v>
                </c:pt>
                <c:pt idx="2">
                  <c:v>1159.7391462044584</c:v>
                </c:pt>
                <c:pt idx="3">
                  <c:v>1014.621508369182</c:v>
                </c:pt>
                <c:pt idx="4">
                  <c:v>1199.2361167739282</c:v>
                </c:pt>
                <c:pt idx="5">
                  <c:v>1140.4670669647735</c:v>
                </c:pt>
                <c:pt idx="6">
                  <c:v>1114.6231952752626</c:v>
                </c:pt>
                <c:pt idx="7">
                  <c:v>1091.9418202757674</c:v>
                </c:pt>
                <c:pt idx="8">
                  <c:v>1001.3843518139663</c:v>
                </c:pt>
                <c:pt idx="9">
                  <c:v>1009.2278461128458</c:v>
                </c:pt>
                <c:pt idx="10">
                  <c:v>1044.0961041670332</c:v>
                </c:pt>
                <c:pt idx="11">
                  <c:v>1016.2089579616638</c:v>
                </c:pt>
                <c:pt idx="12">
                  <c:v>1025.9406377321438</c:v>
                </c:pt>
                <c:pt idx="13">
                  <c:v>1032.318350763293</c:v>
                </c:pt>
                <c:pt idx="14">
                  <c:v>1039.5838466432963</c:v>
                </c:pt>
                <c:pt idx="15">
                  <c:v>1023.3624604387334</c:v>
                </c:pt>
                <c:pt idx="16">
                  <c:v>1007.6431304757228</c:v>
                </c:pt>
                <c:pt idx="17">
                  <c:v>1033.5692399186332</c:v>
                </c:pt>
                <c:pt idx="18">
                  <c:v>1052.0263629324293</c:v>
                </c:pt>
                <c:pt idx="19">
                  <c:v>1032.8231955582094</c:v>
                </c:pt>
                <c:pt idx="20">
                  <c:v>1074.5765313256416</c:v>
                </c:pt>
                <c:pt idx="21">
                  <c:v>981.29591218466157</c:v>
                </c:pt>
                <c:pt idx="22">
                  <c:v>975.18698898757543</c:v>
                </c:pt>
                <c:pt idx="23">
                  <c:v>974.96627898829638</c:v>
                </c:pt>
                <c:pt idx="24">
                  <c:v>970.489176587516</c:v>
                </c:pt>
                <c:pt idx="25">
                  <c:v>0</c:v>
                </c:pt>
              </c:numCache>
            </c:numRef>
          </c:val>
        </c:ser>
        <c:ser>
          <c:idx val="3"/>
          <c:order val="3"/>
          <c:tx>
            <c:strRef>
              <c:f>CO2換算ガス!$B$40</c:f>
              <c:strCache>
                <c:ptCount val="1"/>
                <c:pt idx="0">
                  <c:v>一酸化二窒素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CO2換算ガス!$G$40:$AF$40</c:f>
              <c:numCache>
                <c:formatCode>0</c:formatCode>
                <c:ptCount val="26"/>
                <c:pt idx="0">
                  <c:v>538.74422266142642</c:v>
                </c:pt>
                <c:pt idx="1">
                  <c:v>534.01774878018057</c:v>
                </c:pt>
                <c:pt idx="2">
                  <c:v>543.73476025569528</c:v>
                </c:pt>
                <c:pt idx="3">
                  <c:v>548.89136216910242</c:v>
                </c:pt>
                <c:pt idx="4">
                  <c:v>548.86866820471823</c:v>
                </c:pt>
                <c:pt idx="5">
                  <c:v>545.87749577091381</c:v>
                </c:pt>
                <c:pt idx="6">
                  <c:v>543.39568587263818</c:v>
                </c:pt>
                <c:pt idx="7">
                  <c:v>550.1370854143313</c:v>
                </c:pt>
                <c:pt idx="8">
                  <c:v>541.70386079000298</c:v>
                </c:pt>
                <c:pt idx="9">
                  <c:v>530.09207288994628</c:v>
                </c:pt>
                <c:pt idx="10">
                  <c:v>541.45611469287201</c:v>
                </c:pt>
                <c:pt idx="11">
                  <c:v>528.68262772535365</c:v>
                </c:pt>
                <c:pt idx="12">
                  <c:v>506.23446885733904</c:v>
                </c:pt>
                <c:pt idx="13">
                  <c:v>515.75592744496896</c:v>
                </c:pt>
                <c:pt idx="14">
                  <c:v>505.46930738388858</c:v>
                </c:pt>
                <c:pt idx="15">
                  <c:v>506.31230704558493</c:v>
                </c:pt>
                <c:pt idx="16">
                  <c:v>511.54315875442035</c:v>
                </c:pt>
                <c:pt idx="17">
                  <c:v>510.49782232862214</c:v>
                </c:pt>
                <c:pt idx="18">
                  <c:v>478.11464378740345</c:v>
                </c:pt>
                <c:pt idx="19">
                  <c:v>463.01919811268635</c:v>
                </c:pt>
                <c:pt idx="20">
                  <c:v>465.06903628888739</c:v>
                </c:pt>
                <c:pt idx="21">
                  <c:v>412.36616481932242</c:v>
                </c:pt>
                <c:pt idx="22">
                  <c:v>447.75076386903322</c:v>
                </c:pt>
                <c:pt idx="23">
                  <c:v>448.65170687212589</c:v>
                </c:pt>
                <c:pt idx="24">
                  <c:v>430.39211752691403</c:v>
                </c:pt>
                <c:pt idx="25">
                  <c:v>0</c:v>
                </c:pt>
              </c:numCache>
            </c:numRef>
          </c:val>
        </c:ser>
        <c:ser>
          <c:idx val="4"/>
          <c:order val="4"/>
          <c:tx>
            <c:strRef>
              <c:f>CO2換算ガス!$B$42</c:f>
              <c:strCache>
                <c:ptCount val="1"/>
                <c:pt idx="0">
                  <c:v>HFCs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CO2換算ガス!$G$42:$AF$42</c:f>
              <c:numCache>
                <c:formatCode>0</c:formatCode>
                <c:ptCount val="26"/>
                <c:pt idx="0">
                  <c:v>2.0460946986942861E-2</c:v>
                </c:pt>
                <c:pt idx="1">
                  <c:v>0</c:v>
                </c:pt>
                <c:pt idx="2">
                  <c:v>2.0203610479517313</c:v>
                </c:pt>
                <c:pt idx="3">
                  <c:v>15.306126849964837</c:v>
                </c:pt>
                <c:pt idx="4">
                  <c:v>31.561434405935803</c:v>
                </c:pt>
                <c:pt idx="5">
                  <c:v>46.90242615283212</c:v>
                </c:pt>
                <c:pt idx="6">
                  <c:v>66.511476701536068</c:v>
                </c:pt>
                <c:pt idx="7">
                  <c:v>83.957672845619967</c:v>
                </c:pt>
                <c:pt idx="8">
                  <c:v>94.075237701639495</c:v>
                </c:pt>
                <c:pt idx="9">
                  <c:v>99.071320647040949</c:v>
                </c:pt>
                <c:pt idx="10">
                  <c:v>105.24031190248807</c:v>
                </c:pt>
                <c:pt idx="11">
                  <c:v>110.60307567473197</c:v>
                </c:pt>
                <c:pt idx="12">
                  <c:v>122.83509081693167</c:v>
                </c:pt>
                <c:pt idx="13">
                  <c:v>140.54350496520317</c:v>
                </c:pt>
                <c:pt idx="14">
                  <c:v>153.50587606150555</c:v>
                </c:pt>
                <c:pt idx="15">
                  <c:v>166.97351392762297</c:v>
                </c:pt>
                <c:pt idx="16">
                  <c:v>185.33945451515515</c:v>
                </c:pt>
                <c:pt idx="17">
                  <c:v>221.04161246394557</c:v>
                </c:pt>
                <c:pt idx="18">
                  <c:v>254.94929314797537</c:v>
                </c:pt>
                <c:pt idx="19">
                  <c:v>285.73888744940206</c:v>
                </c:pt>
                <c:pt idx="20">
                  <c:v>317.25255194523896</c:v>
                </c:pt>
                <c:pt idx="21">
                  <c:v>351.37951810945867</c:v>
                </c:pt>
                <c:pt idx="22">
                  <c:v>402.24378509101598</c:v>
                </c:pt>
                <c:pt idx="23">
                  <c:v>442.80476013949863</c:v>
                </c:pt>
                <c:pt idx="24">
                  <c:v>497.79554623811453</c:v>
                </c:pt>
                <c:pt idx="25">
                  <c:v>0</c:v>
                </c:pt>
              </c:numCache>
            </c:numRef>
          </c:val>
        </c:ser>
        <c:ser>
          <c:idx val="5"/>
          <c:order val="5"/>
          <c:tx>
            <c:strRef>
              <c:f>CO2換算ガス!$B$43</c:f>
              <c:strCache>
                <c:ptCount val="1"/>
                <c:pt idx="0">
                  <c:v>PFCs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CO2換算ガス!$G$43:$AF$43</c:f>
              <c:numCache>
                <c:formatCode>0</c:formatCode>
                <c:ptCount val="26"/>
                <c:pt idx="0">
                  <c:v>120.62507526983245</c:v>
                </c:pt>
                <c:pt idx="1">
                  <c:v>136.61020211060688</c:v>
                </c:pt>
                <c:pt idx="2">
                  <c:v>142.31343405524467</c:v>
                </c:pt>
                <c:pt idx="3">
                  <c:v>208.74544533719813</c:v>
                </c:pt>
                <c:pt idx="4">
                  <c:v>258.95108843905768</c:v>
                </c:pt>
                <c:pt idx="5">
                  <c:v>331.52880834019828</c:v>
                </c:pt>
                <c:pt idx="6">
                  <c:v>333.87185484989959</c:v>
                </c:pt>
                <c:pt idx="7">
                  <c:v>353.90381957049937</c:v>
                </c:pt>
                <c:pt idx="8">
                  <c:v>299.78273294070669</c:v>
                </c:pt>
                <c:pt idx="9">
                  <c:v>243.056316270986</c:v>
                </c:pt>
                <c:pt idx="10">
                  <c:v>201.65167658585841</c:v>
                </c:pt>
                <c:pt idx="11">
                  <c:v>188.17184888814569</c:v>
                </c:pt>
                <c:pt idx="12">
                  <c:v>179.07055580757631</c:v>
                </c:pt>
                <c:pt idx="13">
                  <c:v>166.20871786307131</c:v>
                </c:pt>
                <c:pt idx="14">
                  <c:v>164.60707841162608</c:v>
                </c:pt>
                <c:pt idx="15">
                  <c:v>162.60520623520571</c:v>
                </c:pt>
                <c:pt idx="16">
                  <c:v>165.66677188426843</c:v>
                </c:pt>
                <c:pt idx="17">
                  <c:v>143.07289076850836</c:v>
                </c:pt>
                <c:pt idx="18">
                  <c:v>106.41453633412964</c:v>
                </c:pt>
                <c:pt idx="19">
                  <c:v>73.252125199615122</c:v>
                </c:pt>
                <c:pt idx="20">
                  <c:v>88.022740929130038</c:v>
                </c:pt>
                <c:pt idx="21">
                  <c:v>77.576568840322508</c:v>
                </c:pt>
                <c:pt idx="22">
                  <c:v>60.979033039159823</c:v>
                </c:pt>
                <c:pt idx="23">
                  <c:v>78.490474441370296</c:v>
                </c:pt>
                <c:pt idx="24">
                  <c:v>87.654187342428187</c:v>
                </c:pt>
                <c:pt idx="25">
                  <c:v>0</c:v>
                </c:pt>
              </c:numCache>
            </c:numRef>
          </c:val>
        </c:ser>
        <c:ser>
          <c:idx val="6"/>
          <c:order val="6"/>
          <c:tx>
            <c:strRef>
              <c:f>CO2換算ガス!$B$44</c:f>
              <c:strCache>
                <c:ptCount val="1"/>
                <c:pt idx="0">
                  <c:v>SF6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CO2換算ガス!$G$44:$AF$44</c:f>
              <c:numCache>
                <c:formatCode>0</c:formatCode>
                <c:ptCount val="26"/>
                <c:pt idx="0">
                  <c:v>127.8039503524999</c:v>
                </c:pt>
                <c:pt idx="1">
                  <c:v>141.44333764680633</c:v>
                </c:pt>
                <c:pt idx="2">
                  <c:v>159.46893665084806</c:v>
                </c:pt>
                <c:pt idx="3">
                  <c:v>162.312513447762</c:v>
                </c:pt>
                <c:pt idx="4">
                  <c:v>157.10665480268926</c:v>
                </c:pt>
                <c:pt idx="5">
                  <c:v>172.56042995160948</c:v>
                </c:pt>
                <c:pt idx="6">
                  <c:v>194.73966616936909</c:v>
                </c:pt>
                <c:pt idx="7">
                  <c:v>182.07478731565249</c:v>
                </c:pt>
                <c:pt idx="8">
                  <c:v>167.4761471875216</c:v>
                </c:pt>
                <c:pt idx="9">
                  <c:v>111.29116389067326</c:v>
                </c:pt>
                <c:pt idx="10">
                  <c:v>78.077949356181335</c:v>
                </c:pt>
                <c:pt idx="11">
                  <c:v>66.19233219855073</c:v>
                </c:pt>
                <c:pt idx="12">
                  <c:v>61.083919749906784</c:v>
                </c:pt>
                <c:pt idx="13">
                  <c:v>54.958888496831662</c:v>
                </c:pt>
                <c:pt idx="14">
                  <c:v>50.376090674991389</c:v>
                </c:pt>
                <c:pt idx="15">
                  <c:v>45.071073944078663</c:v>
                </c:pt>
                <c:pt idx="16">
                  <c:v>40.016651690157332</c:v>
                </c:pt>
                <c:pt idx="17">
                  <c:v>32.770541340904124</c:v>
                </c:pt>
                <c:pt idx="18">
                  <c:v>28.155889312617859</c:v>
                </c:pt>
                <c:pt idx="19">
                  <c:v>21.180253847591459</c:v>
                </c:pt>
                <c:pt idx="20">
                  <c:v>22.996751259621469</c:v>
                </c:pt>
                <c:pt idx="21">
                  <c:v>20.554173678654664</c:v>
                </c:pt>
                <c:pt idx="22">
                  <c:v>18.290374077916145</c:v>
                </c:pt>
                <c:pt idx="23">
                  <c:v>21.288633525730383</c:v>
                </c:pt>
                <c:pt idx="24">
                  <c:v>22.490575435976648</c:v>
                </c:pt>
                <c:pt idx="25">
                  <c:v>0</c:v>
                </c:pt>
              </c:numCache>
            </c:numRef>
          </c:val>
        </c:ser>
        <c:ser>
          <c:idx val="7"/>
          <c:order val="7"/>
          <c:tx>
            <c:strRef>
              <c:f>CO2換算ガス!$B$45</c:f>
              <c:strCache>
                <c:ptCount val="1"/>
                <c:pt idx="0">
                  <c:v>NF3</c:v>
                </c:pt>
              </c:strCache>
            </c:strRef>
          </c:tx>
          <c:spPr>
            <a:pattFill prst="ltDnDiag">
              <a:fgClr>
                <a:srgbClr val="CC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CO2換算ガス!$G$45:$AF$45</c:f>
              <c:numCache>
                <c:formatCode>0</c:formatCode>
                <c:ptCount val="26"/>
                <c:pt idx="0">
                  <c:v>0.70402702740900991</c:v>
                </c:pt>
                <c:pt idx="1">
                  <c:v>0.65218280894038383</c:v>
                </c:pt>
                <c:pt idx="2">
                  <c:v>0.69783268038222712</c:v>
                </c:pt>
                <c:pt idx="3">
                  <c:v>0.97040900827953336</c:v>
                </c:pt>
                <c:pt idx="4">
                  <c:v>1.6937506610775965</c:v>
                </c:pt>
                <c:pt idx="5">
                  <c:v>4.2296810086498597</c:v>
                </c:pt>
                <c:pt idx="6">
                  <c:v>3.8136081386080494</c:v>
                </c:pt>
                <c:pt idx="7">
                  <c:v>3.186867900418743</c:v>
                </c:pt>
                <c:pt idx="8">
                  <c:v>3.4012725227996286</c:v>
                </c:pt>
                <c:pt idx="9">
                  <c:v>5.9556872707758437</c:v>
                </c:pt>
                <c:pt idx="10">
                  <c:v>3.3190320429469624</c:v>
                </c:pt>
                <c:pt idx="11">
                  <c:v>4.266934188899846</c:v>
                </c:pt>
                <c:pt idx="12">
                  <c:v>5.3871438824140929</c:v>
                </c:pt>
                <c:pt idx="13">
                  <c:v>6.5664489556553765</c:v>
                </c:pt>
                <c:pt idx="14">
                  <c:v>7.4734443757122317</c:v>
                </c:pt>
                <c:pt idx="15">
                  <c:v>5.5369349951908049</c:v>
                </c:pt>
                <c:pt idx="16">
                  <c:v>6.3715834301495509</c:v>
                </c:pt>
                <c:pt idx="17">
                  <c:v>8.118968609597907</c:v>
                </c:pt>
                <c:pt idx="18">
                  <c:v>5.9488372859265519</c:v>
                </c:pt>
                <c:pt idx="19">
                  <c:v>4.6098879573972722</c:v>
                </c:pt>
                <c:pt idx="20">
                  <c:v>5.6279133020214109</c:v>
                </c:pt>
                <c:pt idx="21">
                  <c:v>5.266663591050893</c:v>
                </c:pt>
                <c:pt idx="22">
                  <c:v>3.8105152560736713</c:v>
                </c:pt>
                <c:pt idx="23">
                  <c:v>4.0898209633772025</c:v>
                </c:pt>
                <c:pt idx="24">
                  <c:v>5.4797528777888287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59910656"/>
        <c:axId val="259920640"/>
      </c:barChart>
      <c:catAx>
        <c:axId val="25991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9920640"/>
        <c:crosses val="autoZero"/>
        <c:auto val="1"/>
        <c:lblAlgn val="ctr"/>
        <c:lblOffset val="0"/>
        <c:tickMarkSkip val="1"/>
        <c:noMultiLvlLbl val="0"/>
      </c:catAx>
      <c:valAx>
        <c:axId val="259920640"/>
        <c:scaling>
          <c:orientation val="minMax"/>
          <c:min val="1300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千ｔ</a:t>
                </a:r>
                <a:r>
                  <a:rPr lang="en-US" altLang="ja-JP"/>
                  <a:t>-CO2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2.9781270522581518E-2"/>
              <c:y val="0.23672033599525935"/>
            </c:manualLayout>
          </c:layout>
          <c:overlay val="0"/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99106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9.652996046184617E-2"/>
          <c:y val="1.2159664881963064E-2"/>
          <c:w val="0.90347003953815386"/>
          <c:h val="0.1560510898891958"/>
        </c:manualLayout>
      </c:layout>
      <c:overlay val="0"/>
      <c:txPr>
        <a:bodyPr/>
        <a:lstStyle/>
        <a:p>
          <a:pPr>
            <a:defRPr sz="14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/>
              <a:t>宮城県内の温室効果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/>
              <a:t>ガス種別排出量割合</a:t>
            </a:r>
          </a:p>
        </c:rich>
      </c:tx>
      <c:layout>
        <c:manualLayout>
          <c:xMode val="edge"/>
          <c:yMode val="edge"/>
          <c:x val="0.27112281114114462"/>
          <c:y val="0.71753952023220524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862780507647932E-2"/>
          <c:y val="0.25927798297340332"/>
          <c:w val="0.89151408312766878"/>
          <c:h val="0.6507193618411161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CO2換算ガス!$B$37</c:f>
              <c:strCache>
                <c:ptCount val="1"/>
                <c:pt idx="0">
                  <c:v>エネ起源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CO2換算ガス!$G$37:$AF$37</c:f>
              <c:numCache>
                <c:formatCode>0</c:formatCode>
                <c:ptCount val="26"/>
                <c:pt idx="0">
                  <c:v>14198.48874490082</c:v>
                </c:pt>
                <c:pt idx="1">
                  <c:v>14697.988024810056</c:v>
                </c:pt>
                <c:pt idx="2">
                  <c:v>15285.653743742925</c:v>
                </c:pt>
                <c:pt idx="3">
                  <c:v>16319.796658935589</c:v>
                </c:pt>
                <c:pt idx="4">
                  <c:v>17181.15661821733</c:v>
                </c:pt>
                <c:pt idx="5">
                  <c:v>17340.732098290689</c:v>
                </c:pt>
                <c:pt idx="6">
                  <c:v>17198.615193125966</c:v>
                </c:pt>
                <c:pt idx="7">
                  <c:v>19328.179042488347</c:v>
                </c:pt>
                <c:pt idx="8">
                  <c:v>17425.620187303819</c:v>
                </c:pt>
                <c:pt idx="9">
                  <c:v>18091.334212619695</c:v>
                </c:pt>
                <c:pt idx="10">
                  <c:v>18461.457171379654</c:v>
                </c:pt>
                <c:pt idx="11">
                  <c:v>18437.622065190462</c:v>
                </c:pt>
                <c:pt idx="12">
                  <c:v>18088.346046982577</c:v>
                </c:pt>
                <c:pt idx="13">
                  <c:v>19021.20658932667</c:v>
                </c:pt>
                <c:pt idx="14">
                  <c:v>18801.223383449964</c:v>
                </c:pt>
                <c:pt idx="15">
                  <c:v>20123.954103339202</c:v>
                </c:pt>
                <c:pt idx="16">
                  <c:v>19529.876957100267</c:v>
                </c:pt>
                <c:pt idx="17">
                  <c:v>20305.444562953173</c:v>
                </c:pt>
                <c:pt idx="18">
                  <c:v>18769.631103154352</c:v>
                </c:pt>
                <c:pt idx="19">
                  <c:v>19084.743975630394</c:v>
                </c:pt>
                <c:pt idx="20">
                  <c:v>18643.749126984949</c:v>
                </c:pt>
                <c:pt idx="21">
                  <c:v>17193.639686015573</c:v>
                </c:pt>
                <c:pt idx="22">
                  <c:v>21569.277046899533</c:v>
                </c:pt>
                <c:pt idx="23">
                  <c:v>21236.480684060276</c:v>
                </c:pt>
                <c:pt idx="24">
                  <c:v>20029.012663682941</c:v>
                </c:pt>
                <c:pt idx="25">
                  <c:v>0</c:v>
                </c:pt>
              </c:numCache>
            </c:numRef>
          </c:val>
        </c:ser>
        <c:ser>
          <c:idx val="1"/>
          <c:order val="1"/>
          <c:tx>
            <c:strRef>
              <c:f>CO2換算ガス!$B$38</c:f>
              <c:strCache>
                <c:ptCount val="1"/>
                <c:pt idx="0">
                  <c:v>非エネ起源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CO2換算ガス!$G$38:$AF$38</c:f>
              <c:numCache>
                <c:formatCode>0</c:formatCode>
                <c:ptCount val="26"/>
                <c:pt idx="0">
                  <c:v>1007.7034173221389</c:v>
                </c:pt>
                <c:pt idx="1">
                  <c:v>936.74909633507571</c:v>
                </c:pt>
                <c:pt idx="2">
                  <c:v>994.30704557053969</c:v>
                </c:pt>
                <c:pt idx="3">
                  <c:v>949.09740131533204</c:v>
                </c:pt>
                <c:pt idx="4">
                  <c:v>1008.1620926361671</c:v>
                </c:pt>
                <c:pt idx="5">
                  <c:v>1037.343033490193</c:v>
                </c:pt>
                <c:pt idx="6">
                  <c:v>1016.9194806117556</c:v>
                </c:pt>
                <c:pt idx="7">
                  <c:v>1063.1441077118104</c:v>
                </c:pt>
                <c:pt idx="8">
                  <c:v>1065.3140349784248</c:v>
                </c:pt>
                <c:pt idx="9">
                  <c:v>1070.7184091588711</c:v>
                </c:pt>
                <c:pt idx="10">
                  <c:v>1119.3325963751117</c:v>
                </c:pt>
                <c:pt idx="11">
                  <c:v>1122.2035506946729</c:v>
                </c:pt>
                <c:pt idx="12">
                  <c:v>1077.1556105047007</c:v>
                </c:pt>
                <c:pt idx="13">
                  <c:v>1159.7193355534425</c:v>
                </c:pt>
                <c:pt idx="14">
                  <c:v>1129.527120421099</c:v>
                </c:pt>
                <c:pt idx="15">
                  <c:v>1097.2692396142033</c:v>
                </c:pt>
                <c:pt idx="16">
                  <c:v>1075.7723849215561</c:v>
                </c:pt>
                <c:pt idx="17">
                  <c:v>1042.7929650064082</c:v>
                </c:pt>
                <c:pt idx="18">
                  <c:v>1035.6339864585098</c:v>
                </c:pt>
                <c:pt idx="19">
                  <c:v>873.37282118055123</c:v>
                </c:pt>
                <c:pt idx="20">
                  <c:v>990.22827185590938</c:v>
                </c:pt>
                <c:pt idx="21">
                  <c:v>910.87823007411191</c:v>
                </c:pt>
                <c:pt idx="22">
                  <c:v>1041.6254543716459</c:v>
                </c:pt>
                <c:pt idx="23">
                  <c:v>1099.9519298207661</c:v>
                </c:pt>
                <c:pt idx="24">
                  <c:v>973.9222326877325</c:v>
                </c:pt>
                <c:pt idx="25">
                  <c:v>0</c:v>
                </c:pt>
              </c:numCache>
            </c:numRef>
          </c:val>
        </c:ser>
        <c:ser>
          <c:idx val="2"/>
          <c:order val="2"/>
          <c:tx>
            <c:strRef>
              <c:f>CO2換算ガス!$B$39</c:f>
              <c:strCache>
                <c:ptCount val="1"/>
                <c:pt idx="0">
                  <c:v>メタン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CO2換算ガス!$G$39:$AF$39</c:f>
              <c:numCache>
                <c:formatCode>0</c:formatCode>
                <c:ptCount val="26"/>
                <c:pt idx="0">
                  <c:v>1106.9530631071391</c:v>
                </c:pt>
                <c:pt idx="1">
                  <c:v>1091.4639172892685</c:v>
                </c:pt>
                <c:pt idx="2">
                  <c:v>1159.7391462044584</c:v>
                </c:pt>
                <c:pt idx="3">
                  <c:v>1014.621508369182</c:v>
                </c:pt>
                <c:pt idx="4">
                  <c:v>1199.2361167739282</c:v>
                </c:pt>
                <c:pt idx="5">
                  <c:v>1140.4670669647735</c:v>
                </c:pt>
                <c:pt idx="6">
                  <c:v>1114.6231952752626</c:v>
                </c:pt>
                <c:pt idx="7">
                  <c:v>1091.9418202757674</c:v>
                </c:pt>
                <c:pt idx="8">
                  <c:v>1001.3843518139663</c:v>
                </c:pt>
                <c:pt idx="9">
                  <c:v>1009.2278461128458</c:v>
                </c:pt>
                <c:pt idx="10">
                  <c:v>1044.0961041670332</c:v>
                </c:pt>
                <c:pt idx="11">
                  <c:v>1016.2089579616638</c:v>
                </c:pt>
                <c:pt idx="12">
                  <c:v>1025.9406377321438</c:v>
                </c:pt>
                <c:pt idx="13">
                  <c:v>1032.318350763293</c:v>
                </c:pt>
                <c:pt idx="14">
                  <c:v>1039.5838466432963</c:v>
                </c:pt>
                <c:pt idx="15">
                  <c:v>1023.3624604387334</c:v>
                </c:pt>
                <c:pt idx="16">
                  <c:v>1007.6431304757228</c:v>
                </c:pt>
                <c:pt idx="17">
                  <c:v>1033.5692399186332</c:v>
                </c:pt>
                <c:pt idx="18">
                  <c:v>1052.0263629324293</c:v>
                </c:pt>
                <c:pt idx="19">
                  <c:v>1032.8231955582094</c:v>
                </c:pt>
                <c:pt idx="20">
                  <c:v>1074.5765313256416</c:v>
                </c:pt>
                <c:pt idx="21">
                  <c:v>981.29591218466157</c:v>
                </c:pt>
                <c:pt idx="22">
                  <c:v>975.18698898757543</c:v>
                </c:pt>
                <c:pt idx="23">
                  <c:v>974.96627898829638</c:v>
                </c:pt>
                <c:pt idx="24">
                  <c:v>970.489176587516</c:v>
                </c:pt>
                <c:pt idx="25">
                  <c:v>0</c:v>
                </c:pt>
              </c:numCache>
            </c:numRef>
          </c:val>
        </c:ser>
        <c:ser>
          <c:idx val="3"/>
          <c:order val="3"/>
          <c:tx>
            <c:strRef>
              <c:f>CO2換算ガス!$B$40</c:f>
              <c:strCache>
                <c:ptCount val="1"/>
                <c:pt idx="0">
                  <c:v>一酸化二窒素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CO2換算ガス!$G$40:$AF$40</c:f>
              <c:numCache>
                <c:formatCode>0</c:formatCode>
                <c:ptCount val="26"/>
                <c:pt idx="0">
                  <c:v>538.74422266142642</c:v>
                </c:pt>
                <c:pt idx="1">
                  <c:v>534.01774878018057</c:v>
                </c:pt>
                <c:pt idx="2">
                  <c:v>543.73476025569528</c:v>
                </c:pt>
                <c:pt idx="3">
                  <c:v>548.89136216910242</c:v>
                </c:pt>
                <c:pt idx="4">
                  <c:v>548.86866820471823</c:v>
                </c:pt>
                <c:pt idx="5">
                  <c:v>545.87749577091381</c:v>
                </c:pt>
                <c:pt idx="6">
                  <c:v>543.39568587263818</c:v>
                </c:pt>
                <c:pt idx="7">
                  <c:v>550.1370854143313</c:v>
                </c:pt>
                <c:pt idx="8">
                  <c:v>541.70386079000298</c:v>
                </c:pt>
                <c:pt idx="9">
                  <c:v>530.09207288994628</c:v>
                </c:pt>
                <c:pt idx="10">
                  <c:v>541.45611469287201</c:v>
                </c:pt>
                <c:pt idx="11">
                  <c:v>528.68262772535365</c:v>
                </c:pt>
                <c:pt idx="12">
                  <c:v>506.23446885733904</c:v>
                </c:pt>
                <c:pt idx="13">
                  <c:v>515.75592744496896</c:v>
                </c:pt>
                <c:pt idx="14">
                  <c:v>505.46930738388858</c:v>
                </c:pt>
                <c:pt idx="15">
                  <c:v>506.31230704558493</c:v>
                </c:pt>
                <c:pt idx="16">
                  <c:v>511.54315875442035</c:v>
                </c:pt>
                <c:pt idx="17">
                  <c:v>510.49782232862214</c:v>
                </c:pt>
                <c:pt idx="18">
                  <c:v>478.11464378740345</c:v>
                </c:pt>
                <c:pt idx="19">
                  <c:v>463.01919811268635</c:v>
                </c:pt>
                <c:pt idx="20">
                  <c:v>465.06903628888739</c:v>
                </c:pt>
                <c:pt idx="21">
                  <c:v>412.36616481932242</c:v>
                </c:pt>
                <c:pt idx="22">
                  <c:v>447.75076386903322</c:v>
                </c:pt>
                <c:pt idx="23">
                  <c:v>448.65170687212589</c:v>
                </c:pt>
                <c:pt idx="24">
                  <c:v>430.39211752691403</c:v>
                </c:pt>
                <c:pt idx="25">
                  <c:v>0</c:v>
                </c:pt>
              </c:numCache>
            </c:numRef>
          </c:val>
        </c:ser>
        <c:ser>
          <c:idx val="4"/>
          <c:order val="4"/>
          <c:tx>
            <c:strRef>
              <c:f>CO2換算ガス!$B$42</c:f>
              <c:strCache>
                <c:ptCount val="1"/>
                <c:pt idx="0">
                  <c:v>HFCs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CO2換算ガス!$G$42:$AF$42</c:f>
              <c:numCache>
                <c:formatCode>0</c:formatCode>
                <c:ptCount val="26"/>
                <c:pt idx="0">
                  <c:v>2.0460946986942861E-2</c:v>
                </c:pt>
                <c:pt idx="1">
                  <c:v>0</c:v>
                </c:pt>
                <c:pt idx="2">
                  <c:v>2.0203610479517313</c:v>
                </c:pt>
                <c:pt idx="3">
                  <c:v>15.306126849964837</c:v>
                </c:pt>
                <c:pt idx="4">
                  <c:v>31.561434405935803</c:v>
                </c:pt>
                <c:pt idx="5">
                  <c:v>46.90242615283212</c:v>
                </c:pt>
                <c:pt idx="6">
                  <c:v>66.511476701536068</c:v>
                </c:pt>
                <c:pt idx="7">
                  <c:v>83.957672845619967</c:v>
                </c:pt>
                <c:pt idx="8">
                  <c:v>94.075237701639495</c:v>
                </c:pt>
                <c:pt idx="9">
                  <c:v>99.071320647040949</c:v>
                </c:pt>
                <c:pt idx="10">
                  <c:v>105.24031190248807</c:v>
                </c:pt>
                <c:pt idx="11">
                  <c:v>110.60307567473197</c:v>
                </c:pt>
                <c:pt idx="12">
                  <c:v>122.83509081693167</c:v>
                </c:pt>
                <c:pt idx="13">
                  <c:v>140.54350496520317</c:v>
                </c:pt>
                <c:pt idx="14">
                  <c:v>153.50587606150555</c:v>
                </c:pt>
                <c:pt idx="15">
                  <c:v>166.97351392762297</c:v>
                </c:pt>
                <c:pt idx="16">
                  <c:v>185.33945451515515</c:v>
                </c:pt>
                <c:pt idx="17">
                  <c:v>221.04161246394557</c:v>
                </c:pt>
                <c:pt idx="18">
                  <c:v>254.94929314797537</c:v>
                </c:pt>
                <c:pt idx="19">
                  <c:v>285.73888744940206</c:v>
                </c:pt>
                <c:pt idx="20">
                  <c:v>317.25255194523896</c:v>
                </c:pt>
                <c:pt idx="21">
                  <c:v>351.37951810945867</c:v>
                </c:pt>
                <c:pt idx="22">
                  <c:v>402.24378509101598</c:v>
                </c:pt>
                <c:pt idx="23">
                  <c:v>442.80476013949863</c:v>
                </c:pt>
                <c:pt idx="24">
                  <c:v>497.79554623811453</c:v>
                </c:pt>
                <c:pt idx="25">
                  <c:v>0</c:v>
                </c:pt>
              </c:numCache>
            </c:numRef>
          </c:val>
        </c:ser>
        <c:ser>
          <c:idx val="5"/>
          <c:order val="5"/>
          <c:tx>
            <c:strRef>
              <c:f>CO2換算ガス!$B$43</c:f>
              <c:strCache>
                <c:ptCount val="1"/>
                <c:pt idx="0">
                  <c:v>PFCs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CO2換算ガス!$G$43:$AF$43</c:f>
              <c:numCache>
                <c:formatCode>0</c:formatCode>
                <c:ptCount val="26"/>
                <c:pt idx="0">
                  <c:v>120.62507526983245</c:v>
                </c:pt>
                <c:pt idx="1">
                  <c:v>136.61020211060688</c:v>
                </c:pt>
                <c:pt idx="2">
                  <c:v>142.31343405524467</c:v>
                </c:pt>
                <c:pt idx="3">
                  <c:v>208.74544533719813</c:v>
                </c:pt>
                <c:pt idx="4">
                  <c:v>258.95108843905768</c:v>
                </c:pt>
                <c:pt idx="5">
                  <c:v>331.52880834019828</c:v>
                </c:pt>
                <c:pt idx="6">
                  <c:v>333.87185484989959</c:v>
                </c:pt>
                <c:pt idx="7">
                  <c:v>353.90381957049937</c:v>
                </c:pt>
                <c:pt idx="8">
                  <c:v>299.78273294070669</c:v>
                </c:pt>
                <c:pt idx="9">
                  <c:v>243.056316270986</c:v>
                </c:pt>
                <c:pt idx="10">
                  <c:v>201.65167658585841</c:v>
                </c:pt>
                <c:pt idx="11">
                  <c:v>188.17184888814569</c:v>
                </c:pt>
                <c:pt idx="12">
                  <c:v>179.07055580757631</c:v>
                </c:pt>
                <c:pt idx="13">
                  <c:v>166.20871786307131</c:v>
                </c:pt>
                <c:pt idx="14">
                  <c:v>164.60707841162608</c:v>
                </c:pt>
                <c:pt idx="15">
                  <c:v>162.60520623520571</c:v>
                </c:pt>
                <c:pt idx="16">
                  <c:v>165.66677188426843</c:v>
                </c:pt>
                <c:pt idx="17">
                  <c:v>143.07289076850836</c:v>
                </c:pt>
                <c:pt idx="18">
                  <c:v>106.41453633412964</c:v>
                </c:pt>
                <c:pt idx="19">
                  <c:v>73.252125199615122</c:v>
                </c:pt>
                <c:pt idx="20">
                  <c:v>88.022740929130038</c:v>
                </c:pt>
                <c:pt idx="21">
                  <c:v>77.576568840322508</c:v>
                </c:pt>
                <c:pt idx="22">
                  <c:v>60.979033039159823</c:v>
                </c:pt>
                <c:pt idx="23">
                  <c:v>78.490474441370296</c:v>
                </c:pt>
                <c:pt idx="24">
                  <c:v>87.654187342428187</c:v>
                </c:pt>
                <c:pt idx="25">
                  <c:v>0</c:v>
                </c:pt>
              </c:numCache>
            </c:numRef>
          </c:val>
        </c:ser>
        <c:ser>
          <c:idx val="6"/>
          <c:order val="6"/>
          <c:tx>
            <c:strRef>
              <c:f>CO2換算ガス!$B$44</c:f>
              <c:strCache>
                <c:ptCount val="1"/>
                <c:pt idx="0">
                  <c:v>SF6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CO2換算ガス!$G$44:$AF$44</c:f>
              <c:numCache>
                <c:formatCode>0</c:formatCode>
                <c:ptCount val="26"/>
                <c:pt idx="0">
                  <c:v>127.8039503524999</c:v>
                </c:pt>
                <c:pt idx="1">
                  <c:v>141.44333764680633</c:v>
                </c:pt>
                <c:pt idx="2">
                  <c:v>159.46893665084806</c:v>
                </c:pt>
                <c:pt idx="3">
                  <c:v>162.312513447762</c:v>
                </c:pt>
                <c:pt idx="4">
                  <c:v>157.10665480268926</c:v>
                </c:pt>
                <c:pt idx="5">
                  <c:v>172.56042995160948</c:v>
                </c:pt>
                <c:pt idx="6">
                  <c:v>194.73966616936909</c:v>
                </c:pt>
                <c:pt idx="7">
                  <c:v>182.07478731565249</c:v>
                </c:pt>
                <c:pt idx="8">
                  <c:v>167.4761471875216</c:v>
                </c:pt>
                <c:pt idx="9">
                  <c:v>111.29116389067326</c:v>
                </c:pt>
                <c:pt idx="10">
                  <c:v>78.077949356181335</c:v>
                </c:pt>
                <c:pt idx="11">
                  <c:v>66.19233219855073</c:v>
                </c:pt>
                <c:pt idx="12">
                  <c:v>61.083919749906784</c:v>
                </c:pt>
                <c:pt idx="13">
                  <c:v>54.958888496831662</c:v>
                </c:pt>
                <c:pt idx="14">
                  <c:v>50.376090674991389</c:v>
                </c:pt>
                <c:pt idx="15">
                  <c:v>45.071073944078663</c:v>
                </c:pt>
                <c:pt idx="16">
                  <c:v>40.016651690157332</c:v>
                </c:pt>
                <c:pt idx="17">
                  <c:v>32.770541340904124</c:v>
                </c:pt>
                <c:pt idx="18">
                  <c:v>28.155889312617859</c:v>
                </c:pt>
                <c:pt idx="19">
                  <c:v>21.180253847591459</c:v>
                </c:pt>
                <c:pt idx="20">
                  <c:v>22.996751259621469</c:v>
                </c:pt>
                <c:pt idx="21">
                  <c:v>20.554173678654664</c:v>
                </c:pt>
                <c:pt idx="22">
                  <c:v>18.290374077916145</c:v>
                </c:pt>
                <c:pt idx="23">
                  <c:v>21.288633525730383</c:v>
                </c:pt>
                <c:pt idx="24">
                  <c:v>22.490575435976648</c:v>
                </c:pt>
                <c:pt idx="25">
                  <c:v>0</c:v>
                </c:pt>
              </c:numCache>
            </c:numRef>
          </c:val>
        </c:ser>
        <c:ser>
          <c:idx val="7"/>
          <c:order val="7"/>
          <c:tx>
            <c:strRef>
              <c:f>CO2換算ガス!$B$45</c:f>
              <c:strCache>
                <c:ptCount val="1"/>
                <c:pt idx="0">
                  <c:v>NF3</c:v>
                </c:pt>
              </c:strCache>
            </c:strRef>
          </c:tx>
          <c:spPr>
            <a:pattFill prst="ltDnDiag">
              <a:fgClr>
                <a:srgbClr val="CC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CO2換算ガス!$G$34:$AF$34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CO2換算ガス!$G$45:$AF$45</c:f>
              <c:numCache>
                <c:formatCode>0</c:formatCode>
                <c:ptCount val="26"/>
                <c:pt idx="0">
                  <c:v>0.70402702740900991</c:v>
                </c:pt>
                <c:pt idx="1">
                  <c:v>0.65218280894038383</c:v>
                </c:pt>
                <c:pt idx="2">
                  <c:v>0.69783268038222712</c:v>
                </c:pt>
                <c:pt idx="3">
                  <c:v>0.97040900827953336</c:v>
                </c:pt>
                <c:pt idx="4">
                  <c:v>1.6937506610775965</c:v>
                </c:pt>
                <c:pt idx="5">
                  <c:v>4.2296810086498597</c:v>
                </c:pt>
                <c:pt idx="6">
                  <c:v>3.8136081386080494</c:v>
                </c:pt>
                <c:pt idx="7">
                  <c:v>3.186867900418743</c:v>
                </c:pt>
                <c:pt idx="8">
                  <c:v>3.4012725227996286</c:v>
                </c:pt>
                <c:pt idx="9">
                  <c:v>5.9556872707758437</c:v>
                </c:pt>
                <c:pt idx="10">
                  <c:v>3.3190320429469624</c:v>
                </c:pt>
                <c:pt idx="11">
                  <c:v>4.266934188899846</c:v>
                </c:pt>
                <c:pt idx="12">
                  <c:v>5.3871438824140929</c:v>
                </c:pt>
                <c:pt idx="13">
                  <c:v>6.5664489556553765</c:v>
                </c:pt>
                <c:pt idx="14">
                  <c:v>7.4734443757122317</c:v>
                </c:pt>
                <c:pt idx="15">
                  <c:v>5.5369349951908049</c:v>
                </c:pt>
                <c:pt idx="16">
                  <c:v>6.3715834301495509</c:v>
                </c:pt>
                <c:pt idx="17">
                  <c:v>8.118968609597907</c:v>
                </c:pt>
                <c:pt idx="18">
                  <c:v>5.9488372859265519</c:v>
                </c:pt>
                <c:pt idx="19">
                  <c:v>4.6098879573972722</c:v>
                </c:pt>
                <c:pt idx="20">
                  <c:v>5.6279133020214109</c:v>
                </c:pt>
                <c:pt idx="21">
                  <c:v>5.266663591050893</c:v>
                </c:pt>
                <c:pt idx="22">
                  <c:v>3.8105152560736713</c:v>
                </c:pt>
                <c:pt idx="23">
                  <c:v>4.0898209633772025</c:v>
                </c:pt>
                <c:pt idx="24">
                  <c:v>5.4797528777888287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0066304"/>
        <c:axId val="260092672"/>
      </c:barChart>
      <c:catAx>
        <c:axId val="260066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092672"/>
        <c:crosses val="autoZero"/>
        <c:auto val="1"/>
        <c:lblAlgn val="ctr"/>
        <c:lblOffset val="0"/>
        <c:tickMarkSkip val="1"/>
        <c:noMultiLvlLbl val="0"/>
      </c:catAx>
      <c:valAx>
        <c:axId val="260092672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0663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9.6530053700427651E-2"/>
          <c:y val="7.3571716823589303E-2"/>
          <c:w val="0.90347003953815386"/>
          <c:h val="0.1560510898891958"/>
        </c:manualLayout>
      </c:layout>
      <c:overlay val="0"/>
      <c:txPr>
        <a:bodyPr/>
        <a:lstStyle/>
        <a:p>
          <a:pPr>
            <a:defRPr sz="14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1</xdr:row>
      <xdr:rowOff>33618</xdr:rowOff>
    </xdr:from>
    <xdr:to>
      <xdr:col>9</xdr:col>
      <xdr:colOff>369794</xdr:colOff>
      <xdr:row>30</xdr:row>
      <xdr:rowOff>33617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358589</xdr:colOff>
      <xdr:row>1</xdr:row>
      <xdr:rowOff>22410</xdr:rowOff>
    </xdr:from>
    <xdr:to>
      <xdr:col>17</xdr:col>
      <xdr:colOff>276226</xdr:colOff>
      <xdr:row>30</xdr:row>
      <xdr:rowOff>89647</xdr:rowOff>
    </xdr:to>
    <xdr:pic>
      <xdr:nvPicPr>
        <xdr:cNvPr id="3" name="図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97" t="640" b="45036"/>
        <a:stretch/>
      </xdr:blipFill>
      <xdr:spPr bwMode="auto">
        <a:xfrm>
          <a:off x="3429001" y="179292"/>
          <a:ext cx="3234578" cy="461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190501</xdr:colOff>
      <xdr:row>1</xdr:row>
      <xdr:rowOff>33618</xdr:rowOff>
    </xdr:from>
    <xdr:to>
      <xdr:col>33</xdr:col>
      <xdr:colOff>265020</xdr:colOff>
      <xdr:row>31</xdr:row>
      <xdr:rowOff>168089</xdr:rowOff>
    </xdr:to>
    <xdr:pic>
      <xdr:nvPicPr>
        <xdr:cNvPr id="4" name="図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4750" b="2453"/>
        <a:stretch/>
      </xdr:blipFill>
      <xdr:spPr bwMode="auto">
        <a:xfrm>
          <a:off x="9894795" y="190500"/>
          <a:ext cx="3324225" cy="47849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33618</xdr:colOff>
      <xdr:row>1</xdr:row>
      <xdr:rowOff>33618</xdr:rowOff>
    </xdr:from>
    <xdr:to>
      <xdr:col>25</xdr:col>
      <xdr:colOff>313765</xdr:colOff>
      <xdr:row>30</xdr:row>
      <xdr:rowOff>33617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M328"/>
  <sheetViews>
    <sheetView tabSelected="1" zoomScale="85" zoomScaleNormal="85" workbookViewId="0">
      <selection activeCell="AO20" sqref="AO20"/>
    </sheetView>
  </sheetViews>
  <sheetFormatPr defaultColWidth="5.140625" defaultRowHeight="12"/>
  <cols>
    <col min="1" max="1" width="2.85546875" customWidth="1"/>
    <col min="2" max="2" width="3.7109375" customWidth="1"/>
    <col min="7" max="30" width="6.28515625" bestFit="1" customWidth="1"/>
    <col min="31" max="32" width="6.140625" customWidth="1"/>
  </cols>
  <sheetData>
    <row r="1" ht="8.25" customHeight="1"/>
    <row r="2" ht="12" customHeight="1"/>
    <row r="3" ht="12" customHeight="1"/>
    <row r="4" ht="12" customHeight="1"/>
    <row r="5" ht="12" customHeight="1"/>
    <row r="6" ht="12" customHeight="1"/>
    <row r="7" ht="12" customHeight="1"/>
    <row r="8" ht="12" customHeight="1"/>
    <row r="9" ht="12" customHeight="1"/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spans="2:36" ht="12" customHeight="1"/>
    <row r="18" spans="2:36" ht="12" customHeight="1"/>
    <row r="19" spans="2:36" ht="12" customHeight="1"/>
    <row r="20" spans="2:36" ht="12" customHeight="1"/>
    <row r="21" spans="2:36" ht="12" customHeight="1"/>
    <row r="22" spans="2:36" ht="12" customHeight="1"/>
    <row r="23" spans="2:36" ht="12" customHeight="1"/>
    <row r="24" spans="2:36" ht="12" customHeight="1"/>
    <row r="25" spans="2:36" ht="12" customHeight="1"/>
    <row r="26" spans="2:36" ht="12" customHeight="1"/>
    <row r="27" spans="2:36" ht="12" customHeight="1"/>
    <row r="28" spans="2:36" ht="12" customHeight="1"/>
    <row r="29" spans="2:36" ht="12" customHeight="1"/>
    <row r="30" spans="2:36" ht="12" customHeight="1"/>
    <row r="31" spans="2:36" ht="8.25" customHeight="1"/>
    <row r="32" spans="2:36" s="2" customFormat="1" ht="15.75" customHeight="1">
      <c r="B32" s="100" t="s">
        <v>228</v>
      </c>
      <c r="AG32" s="1"/>
      <c r="AH32" s="1"/>
      <c r="AI32" s="1"/>
      <c r="AJ32" s="1"/>
    </row>
    <row r="33" spans="1:39" s="2" customFormat="1" ht="13.5" customHeight="1" thickBot="1">
      <c r="D33" s="3" t="s">
        <v>68</v>
      </c>
      <c r="F33" s="4"/>
      <c r="S33" s="5"/>
      <c r="T33" s="5"/>
      <c r="V33" s="2" t="s">
        <v>229</v>
      </c>
      <c r="X33" s="5"/>
      <c r="Z33" s="5"/>
      <c r="AC33" s="5"/>
      <c r="AD33" s="5"/>
      <c r="AE33" s="5"/>
      <c r="AF33" s="5"/>
      <c r="AG33" s="1"/>
      <c r="AH33" s="1"/>
      <c r="AI33" s="1"/>
      <c r="AJ33" s="5"/>
      <c r="AK33" s="5"/>
      <c r="AL33" s="5"/>
      <c r="AM33" s="5"/>
    </row>
    <row r="34" spans="1:39" s="24" customFormat="1" ht="12.75" customHeight="1">
      <c r="B34" s="240" t="s">
        <v>0</v>
      </c>
      <c r="C34" s="106"/>
      <c r="D34" s="106"/>
      <c r="E34" s="106"/>
      <c r="F34" s="241" t="s">
        <v>1</v>
      </c>
      <c r="G34" s="242">
        <v>1990</v>
      </c>
      <c r="H34" s="242">
        <v>1991</v>
      </c>
      <c r="I34" s="242">
        <v>1992</v>
      </c>
      <c r="J34" s="242">
        <v>1993</v>
      </c>
      <c r="K34" s="242">
        <v>1994</v>
      </c>
      <c r="L34" s="242">
        <v>1995</v>
      </c>
      <c r="M34" s="242">
        <v>1996</v>
      </c>
      <c r="N34" s="242">
        <v>1997</v>
      </c>
      <c r="O34" s="242">
        <v>1998</v>
      </c>
      <c r="P34" s="243">
        <v>1999</v>
      </c>
      <c r="Q34" s="243">
        <v>2000</v>
      </c>
      <c r="R34" s="243">
        <f t="shared" ref="R34:AF34" si="0">Q34+1</f>
        <v>2001</v>
      </c>
      <c r="S34" s="243">
        <f t="shared" si="0"/>
        <v>2002</v>
      </c>
      <c r="T34" s="242">
        <f t="shared" si="0"/>
        <v>2003</v>
      </c>
      <c r="U34" s="242">
        <f t="shared" si="0"/>
        <v>2004</v>
      </c>
      <c r="V34" s="244">
        <f t="shared" si="0"/>
        <v>2005</v>
      </c>
      <c r="W34" s="242">
        <f t="shared" si="0"/>
        <v>2006</v>
      </c>
      <c r="X34" s="242">
        <f t="shared" si="0"/>
        <v>2007</v>
      </c>
      <c r="Y34" s="242">
        <f t="shared" si="0"/>
        <v>2008</v>
      </c>
      <c r="Z34" s="242">
        <f t="shared" si="0"/>
        <v>2009</v>
      </c>
      <c r="AA34" s="243">
        <f t="shared" si="0"/>
        <v>2010</v>
      </c>
      <c r="AB34" s="243">
        <f t="shared" si="0"/>
        <v>2011</v>
      </c>
      <c r="AC34" s="242">
        <f t="shared" si="0"/>
        <v>2012</v>
      </c>
      <c r="AD34" s="242">
        <f t="shared" si="0"/>
        <v>2013</v>
      </c>
      <c r="AE34" s="245">
        <f t="shared" si="0"/>
        <v>2014</v>
      </c>
      <c r="AF34" s="246">
        <f t="shared" si="0"/>
        <v>2015</v>
      </c>
      <c r="AG34" s="1"/>
      <c r="AH34" s="1"/>
      <c r="AI34" s="1"/>
      <c r="AJ34" s="5"/>
      <c r="AK34" s="5"/>
      <c r="AL34" s="5"/>
      <c r="AM34" s="6"/>
    </row>
    <row r="35" spans="1:39" s="127" customFormat="1" ht="11.1" customHeight="1">
      <c r="A35" s="1"/>
      <c r="B35" s="236"/>
      <c r="C35" s="237"/>
      <c r="D35" s="238"/>
      <c r="E35" s="239"/>
      <c r="F35" s="247"/>
      <c r="G35" s="248" t="s">
        <v>78</v>
      </c>
      <c r="H35" s="248" t="s">
        <v>79</v>
      </c>
      <c r="I35" s="248" t="s">
        <v>150</v>
      </c>
      <c r="J35" s="248" t="s">
        <v>80</v>
      </c>
      <c r="K35" s="248" t="s">
        <v>81</v>
      </c>
      <c r="L35" s="248" t="s">
        <v>82</v>
      </c>
      <c r="M35" s="248" t="s">
        <v>151</v>
      </c>
      <c r="N35" s="248" t="s">
        <v>83</v>
      </c>
      <c r="O35" s="248" t="s">
        <v>84</v>
      </c>
      <c r="P35" s="249" t="s">
        <v>85</v>
      </c>
      <c r="Q35" s="249" t="s">
        <v>152</v>
      </c>
      <c r="R35" s="249" t="s">
        <v>86</v>
      </c>
      <c r="S35" s="249" t="s">
        <v>87</v>
      </c>
      <c r="T35" s="248" t="s">
        <v>88</v>
      </c>
      <c r="U35" s="248" t="s">
        <v>153</v>
      </c>
      <c r="V35" s="250" t="s">
        <v>89</v>
      </c>
      <c r="W35" s="248" t="s">
        <v>90</v>
      </c>
      <c r="X35" s="248" t="s">
        <v>91</v>
      </c>
      <c r="Y35" s="248" t="s">
        <v>154</v>
      </c>
      <c r="Z35" s="248" t="s">
        <v>92</v>
      </c>
      <c r="AA35" s="249" t="s">
        <v>93</v>
      </c>
      <c r="AB35" s="249" t="s">
        <v>94</v>
      </c>
      <c r="AC35" s="248" t="s">
        <v>155</v>
      </c>
      <c r="AD35" s="248" t="s">
        <v>95</v>
      </c>
      <c r="AE35" s="251" t="s">
        <v>96</v>
      </c>
      <c r="AF35" s="252" t="s">
        <v>97</v>
      </c>
      <c r="AG35" s="1"/>
      <c r="AH35" s="1"/>
      <c r="AI35" s="1"/>
      <c r="AJ35" s="5"/>
      <c r="AK35" s="5"/>
      <c r="AL35" s="5"/>
    </row>
    <row r="36" spans="1:39" s="10" customFormat="1" ht="12.75" customHeight="1">
      <c r="B36" s="31" t="s">
        <v>33</v>
      </c>
      <c r="C36" s="32"/>
      <c r="D36" s="32"/>
      <c r="E36" s="32"/>
      <c r="F36" s="33">
        <v>1</v>
      </c>
      <c r="G36" s="36">
        <f t="shared" ref="G36" si="1">SUM(G37:G38)</f>
        <v>15206.192162222958</v>
      </c>
      <c r="H36" s="36">
        <f t="shared" ref="H36:AF36" si="2">SUM(H37:H38)</f>
        <v>15634.737121145132</v>
      </c>
      <c r="I36" s="36">
        <f t="shared" si="2"/>
        <v>16279.960789313465</v>
      </c>
      <c r="J36" s="36">
        <f t="shared" si="2"/>
        <v>17268.894060250921</v>
      </c>
      <c r="K36" s="36">
        <f t="shared" si="2"/>
        <v>18189.318710853498</v>
      </c>
      <c r="L36" s="36">
        <f t="shared" si="2"/>
        <v>18378.075131780883</v>
      </c>
      <c r="M36" s="36">
        <f t="shared" si="2"/>
        <v>18215.534673737722</v>
      </c>
      <c r="N36" s="36">
        <f t="shared" si="2"/>
        <v>20391.323150200158</v>
      </c>
      <c r="O36" s="36">
        <f t="shared" si="2"/>
        <v>18490.934222282245</v>
      </c>
      <c r="P36" s="36">
        <f t="shared" si="2"/>
        <v>19162.052621778566</v>
      </c>
      <c r="Q36" s="36">
        <f t="shared" si="2"/>
        <v>19580.789767754766</v>
      </c>
      <c r="R36" s="36">
        <f t="shared" si="2"/>
        <v>19559.825615885136</v>
      </c>
      <c r="S36" s="36">
        <f t="shared" si="2"/>
        <v>19165.501657487279</v>
      </c>
      <c r="T36" s="36">
        <f t="shared" si="2"/>
        <v>20180.925924880114</v>
      </c>
      <c r="U36" s="36">
        <f t="shared" si="2"/>
        <v>19930.750503871062</v>
      </c>
      <c r="V36" s="36">
        <f t="shared" si="2"/>
        <v>21221.223342953406</v>
      </c>
      <c r="W36" s="36">
        <f t="shared" si="2"/>
        <v>20605.649342021821</v>
      </c>
      <c r="X36" s="36">
        <f t="shared" si="2"/>
        <v>21348.23752795958</v>
      </c>
      <c r="Y36" s="36">
        <f t="shared" si="2"/>
        <v>19805.265089612862</v>
      </c>
      <c r="Z36" s="36">
        <f t="shared" si="2"/>
        <v>19958.116796810944</v>
      </c>
      <c r="AA36" s="36">
        <f t="shared" si="2"/>
        <v>19633.97739884086</v>
      </c>
      <c r="AB36" s="36">
        <f t="shared" si="2"/>
        <v>18104.517916089684</v>
      </c>
      <c r="AC36" s="36">
        <f t="shared" si="2"/>
        <v>22610.902501271179</v>
      </c>
      <c r="AD36" s="36">
        <f t="shared" si="2"/>
        <v>22336.432613881043</v>
      </c>
      <c r="AE36" s="36">
        <f t="shared" si="2"/>
        <v>21002.934896370673</v>
      </c>
      <c r="AF36" s="103">
        <f t="shared" si="2"/>
        <v>0</v>
      </c>
      <c r="AG36" s="1"/>
      <c r="AH36" s="1"/>
      <c r="AI36" s="1"/>
      <c r="AJ36" s="5"/>
      <c r="AK36" s="5"/>
      <c r="AL36" s="5"/>
      <c r="AM36" s="9"/>
    </row>
    <row r="37" spans="1:39" s="10" customFormat="1" ht="12.75" customHeight="1">
      <c r="B37" s="254" t="s">
        <v>241</v>
      </c>
      <c r="C37" s="222" t="s">
        <v>2</v>
      </c>
      <c r="D37" s="7"/>
      <c r="E37" s="221"/>
      <c r="F37" s="8">
        <v>1</v>
      </c>
      <c r="G37" s="27">
        <v>14198.48874490082</v>
      </c>
      <c r="H37" s="27">
        <v>14697.988024810056</v>
      </c>
      <c r="I37" s="27">
        <v>15285.653743742925</v>
      </c>
      <c r="J37" s="27">
        <v>16319.796658935589</v>
      </c>
      <c r="K37" s="27">
        <v>17181.15661821733</v>
      </c>
      <c r="L37" s="27">
        <v>17340.732098290689</v>
      </c>
      <c r="M37" s="27">
        <v>17198.615193125966</v>
      </c>
      <c r="N37" s="27">
        <v>19328.179042488347</v>
      </c>
      <c r="O37" s="27">
        <v>17425.620187303819</v>
      </c>
      <c r="P37" s="27">
        <v>18091.334212619695</v>
      </c>
      <c r="Q37" s="27">
        <v>18461.457171379654</v>
      </c>
      <c r="R37" s="27">
        <v>18437.622065190462</v>
      </c>
      <c r="S37" s="27">
        <v>18088.346046982577</v>
      </c>
      <c r="T37" s="27">
        <v>19021.20658932667</v>
      </c>
      <c r="U37" s="27">
        <v>18801.223383449964</v>
      </c>
      <c r="V37" s="27">
        <v>20123.954103339202</v>
      </c>
      <c r="W37" s="27">
        <v>19529.876957100267</v>
      </c>
      <c r="X37" s="27">
        <v>20305.444562953173</v>
      </c>
      <c r="Y37" s="27">
        <v>18769.631103154352</v>
      </c>
      <c r="Z37" s="27">
        <v>19084.743975630394</v>
      </c>
      <c r="AA37" s="27">
        <v>18643.749126984949</v>
      </c>
      <c r="AB37" s="27">
        <v>17193.639686015573</v>
      </c>
      <c r="AC37" s="27">
        <v>21569.277046899533</v>
      </c>
      <c r="AD37" s="27">
        <v>21236.480684060276</v>
      </c>
      <c r="AE37" s="27">
        <v>20029.012663682941</v>
      </c>
      <c r="AF37" s="232">
        <v>0</v>
      </c>
      <c r="AG37" s="1"/>
      <c r="AH37" s="1"/>
      <c r="AI37" s="1"/>
      <c r="AJ37" s="6"/>
      <c r="AK37" s="6"/>
      <c r="AL37" s="6"/>
      <c r="AM37" s="9"/>
    </row>
    <row r="38" spans="1:39" s="10" customFormat="1" ht="12.75" customHeight="1">
      <c r="B38" s="255" t="s">
        <v>242</v>
      </c>
      <c r="C38" s="222" t="s">
        <v>5</v>
      </c>
      <c r="D38" s="7"/>
      <c r="E38" s="221"/>
      <c r="F38" s="8">
        <v>1</v>
      </c>
      <c r="G38" s="27">
        <v>1007.7034173221389</v>
      </c>
      <c r="H38" s="27">
        <v>936.74909633507571</v>
      </c>
      <c r="I38" s="27">
        <v>994.30704557053969</v>
      </c>
      <c r="J38" s="27">
        <v>949.09740131533204</v>
      </c>
      <c r="K38" s="27">
        <v>1008.1620926361671</v>
      </c>
      <c r="L38" s="27">
        <v>1037.343033490193</v>
      </c>
      <c r="M38" s="27">
        <v>1016.9194806117556</v>
      </c>
      <c r="N38" s="27">
        <v>1063.1441077118104</v>
      </c>
      <c r="O38" s="27">
        <v>1065.3140349784248</v>
      </c>
      <c r="P38" s="27">
        <v>1070.7184091588711</v>
      </c>
      <c r="Q38" s="27">
        <v>1119.3325963751117</v>
      </c>
      <c r="R38" s="27">
        <v>1122.2035506946729</v>
      </c>
      <c r="S38" s="27">
        <v>1077.1556105047007</v>
      </c>
      <c r="T38" s="27">
        <v>1159.7193355534425</v>
      </c>
      <c r="U38" s="27">
        <v>1129.527120421099</v>
      </c>
      <c r="V38" s="27">
        <v>1097.2692396142033</v>
      </c>
      <c r="W38" s="27">
        <v>1075.7723849215561</v>
      </c>
      <c r="X38" s="27">
        <v>1042.7929650064082</v>
      </c>
      <c r="Y38" s="27">
        <v>1035.6339864585098</v>
      </c>
      <c r="Z38" s="27">
        <v>873.37282118055123</v>
      </c>
      <c r="AA38" s="27">
        <v>990.22827185590938</v>
      </c>
      <c r="AB38" s="27">
        <v>910.87823007411191</v>
      </c>
      <c r="AC38" s="27">
        <v>1041.6254543716459</v>
      </c>
      <c r="AD38" s="27">
        <v>1099.9519298207661</v>
      </c>
      <c r="AE38" s="27">
        <v>973.9222326877325</v>
      </c>
      <c r="AF38" s="232">
        <v>0</v>
      </c>
      <c r="AG38" s="1"/>
      <c r="AH38" s="1"/>
      <c r="AI38" s="1"/>
      <c r="AJ38" s="6"/>
      <c r="AK38" s="6"/>
      <c r="AL38" s="6"/>
      <c r="AM38" s="9"/>
    </row>
    <row r="39" spans="1:39" s="10" customFormat="1" ht="12.75" customHeight="1">
      <c r="B39" s="12" t="s">
        <v>236</v>
      </c>
      <c r="C39" s="7"/>
      <c r="D39" s="7"/>
      <c r="E39" s="7"/>
      <c r="F39" s="8">
        <v>25</v>
      </c>
      <c r="G39" s="27">
        <v>1106.9530631071391</v>
      </c>
      <c r="H39" s="27">
        <v>1091.4639172892685</v>
      </c>
      <c r="I39" s="27">
        <v>1159.7391462044584</v>
      </c>
      <c r="J39" s="27">
        <v>1014.621508369182</v>
      </c>
      <c r="K39" s="27">
        <v>1199.2361167739282</v>
      </c>
      <c r="L39" s="27">
        <v>1140.4670669647735</v>
      </c>
      <c r="M39" s="27">
        <v>1114.6231952752626</v>
      </c>
      <c r="N39" s="27">
        <v>1091.9418202757674</v>
      </c>
      <c r="O39" s="27">
        <v>1001.3843518139663</v>
      </c>
      <c r="P39" s="27">
        <v>1009.2278461128458</v>
      </c>
      <c r="Q39" s="27">
        <v>1044.0961041670332</v>
      </c>
      <c r="R39" s="27">
        <v>1016.2089579616638</v>
      </c>
      <c r="S39" s="27">
        <v>1025.9406377321438</v>
      </c>
      <c r="T39" s="27">
        <v>1032.318350763293</v>
      </c>
      <c r="U39" s="27">
        <v>1039.5838466432963</v>
      </c>
      <c r="V39" s="27">
        <v>1023.3624604387334</v>
      </c>
      <c r="W39" s="27">
        <v>1007.6431304757228</v>
      </c>
      <c r="X39" s="27">
        <v>1033.5692399186332</v>
      </c>
      <c r="Y39" s="27">
        <v>1052.0263629324293</v>
      </c>
      <c r="Z39" s="27">
        <v>1032.8231955582094</v>
      </c>
      <c r="AA39" s="27">
        <v>1074.5765313256416</v>
      </c>
      <c r="AB39" s="27">
        <v>981.29591218466157</v>
      </c>
      <c r="AC39" s="27">
        <v>975.18698898757543</v>
      </c>
      <c r="AD39" s="27">
        <v>974.96627898829638</v>
      </c>
      <c r="AE39" s="27">
        <v>970.489176587516</v>
      </c>
      <c r="AF39" s="232">
        <v>0</v>
      </c>
      <c r="AG39" s="1"/>
      <c r="AH39" s="1"/>
      <c r="AI39" s="1"/>
      <c r="AJ39" s="6"/>
      <c r="AK39" s="6"/>
      <c r="AL39" s="6"/>
      <c r="AM39" s="9"/>
    </row>
    <row r="40" spans="1:39" s="10" customFormat="1" ht="12.75" customHeight="1">
      <c r="B40" s="12" t="s">
        <v>235</v>
      </c>
      <c r="C40" s="7"/>
      <c r="D40" s="7"/>
      <c r="E40" s="7"/>
      <c r="F40" s="8">
        <v>298</v>
      </c>
      <c r="G40" s="27">
        <v>538.74422266142642</v>
      </c>
      <c r="H40" s="27">
        <v>534.01774878018057</v>
      </c>
      <c r="I40" s="27">
        <v>543.73476025569528</v>
      </c>
      <c r="J40" s="27">
        <v>548.89136216910242</v>
      </c>
      <c r="K40" s="27">
        <v>548.86866820471823</v>
      </c>
      <c r="L40" s="27">
        <v>545.87749577091381</v>
      </c>
      <c r="M40" s="27">
        <v>543.39568587263818</v>
      </c>
      <c r="N40" s="27">
        <v>550.1370854143313</v>
      </c>
      <c r="O40" s="27">
        <v>541.70386079000298</v>
      </c>
      <c r="P40" s="27">
        <v>530.09207288994628</v>
      </c>
      <c r="Q40" s="27">
        <v>541.45611469287201</v>
      </c>
      <c r="R40" s="27">
        <v>528.68262772535365</v>
      </c>
      <c r="S40" s="27">
        <v>506.23446885733904</v>
      </c>
      <c r="T40" s="27">
        <v>515.75592744496896</v>
      </c>
      <c r="U40" s="27">
        <v>505.46930738388858</v>
      </c>
      <c r="V40" s="27">
        <v>506.31230704558493</v>
      </c>
      <c r="W40" s="27">
        <v>511.54315875442035</v>
      </c>
      <c r="X40" s="27">
        <v>510.49782232862214</v>
      </c>
      <c r="Y40" s="27">
        <v>478.11464378740345</v>
      </c>
      <c r="Z40" s="27">
        <v>463.01919811268635</v>
      </c>
      <c r="AA40" s="27">
        <v>465.06903628888739</v>
      </c>
      <c r="AB40" s="27">
        <v>412.36616481932242</v>
      </c>
      <c r="AC40" s="27">
        <v>447.75076386903322</v>
      </c>
      <c r="AD40" s="27">
        <v>448.65170687212589</v>
      </c>
      <c r="AE40" s="27">
        <v>430.39211752691403</v>
      </c>
      <c r="AF40" s="232">
        <v>0</v>
      </c>
      <c r="AG40" s="1"/>
      <c r="AH40" s="1"/>
      <c r="AI40" s="1"/>
      <c r="AJ40" s="6"/>
      <c r="AK40" s="6"/>
      <c r="AL40" s="6"/>
      <c r="AM40" s="9"/>
    </row>
    <row r="41" spans="1:39" s="10" customFormat="1" ht="12.75" customHeight="1">
      <c r="B41" s="55" t="s">
        <v>3</v>
      </c>
      <c r="C41" s="32"/>
      <c r="D41" s="32"/>
      <c r="E41" s="56"/>
      <c r="F41" s="33"/>
      <c r="G41" s="36">
        <f t="shared" ref="G41" si="3">SUM(G42:G45)</f>
        <v>249.15351359672829</v>
      </c>
      <c r="H41" s="36">
        <f t="shared" ref="H41:AF41" si="4">SUM(H42:H45)</f>
        <v>278.70572256635359</v>
      </c>
      <c r="I41" s="36">
        <f t="shared" si="4"/>
        <v>304.50056443442668</v>
      </c>
      <c r="J41" s="36">
        <f t="shared" si="4"/>
        <v>387.33449464320455</v>
      </c>
      <c r="K41" s="36">
        <f t="shared" si="4"/>
        <v>449.31292830876038</v>
      </c>
      <c r="L41" s="36">
        <f t="shared" si="4"/>
        <v>555.2213454532897</v>
      </c>
      <c r="M41" s="36">
        <f t="shared" si="4"/>
        <v>598.93660585941279</v>
      </c>
      <c r="N41" s="36">
        <f t="shared" si="4"/>
        <v>623.12314763219058</v>
      </c>
      <c r="O41" s="36">
        <f t="shared" si="4"/>
        <v>564.73539035266742</v>
      </c>
      <c r="P41" s="36">
        <f t="shared" si="4"/>
        <v>459.37448807947607</v>
      </c>
      <c r="Q41" s="36">
        <f t="shared" si="4"/>
        <v>388.28896988747482</v>
      </c>
      <c r="R41" s="36">
        <f t="shared" si="4"/>
        <v>369.23419095032824</v>
      </c>
      <c r="S41" s="36">
        <f t="shared" si="4"/>
        <v>368.37671025682886</v>
      </c>
      <c r="T41" s="36">
        <f t="shared" si="4"/>
        <v>368.27756028076158</v>
      </c>
      <c r="U41" s="36">
        <f t="shared" si="4"/>
        <v>375.96248952383519</v>
      </c>
      <c r="V41" s="36">
        <f t="shared" si="4"/>
        <v>380.18672910209813</v>
      </c>
      <c r="W41" s="36">
        <f t="shared" si="4"/>
        <v>397.39446151973044</v>
      </c>
      <c r="X41" s="36">
        <f t="shared" si="4"/>
        <v>405.00401318295593</v>
      </c>
      <c r="Y41" s="36">
        <f t="shared" si="4"/>
        <v>395.46855608064942</v>
      </c>
      <c r="Z41" s="36">
        <f t="shared" si="4"/>
        <v>384.78115445400596</v>
      </c>
      <c r="AA41" s="36">
        <f t="shared" si="4"/>
        <v>433.8999574360119</v>
      </c>
      <c r="AB41" s="36">
        <f t="shared" si="4"/>
        <v>454.77692421948672</v>
      </c>
      <c r="AC41" s="36">
        <f t="shared" si="4"/>
        <v>485.32370746416564</v>
      </c>
      <c r="AD41" s="36">
        <f t="shared" si="4"/>
        <v>546.67368906997649</v>
      </c>
      <c r="AE41" s="36">
        <f t="shared" si="4"/>
        <v>613.42006189430822</v>
      </c>
      <c r="AF41" s="103">
        <f t="shared" si="4"/>
        <v>0</v>
      </c>
      <c r="AG41" s="1"/>
      <c r="AH41" s="1"/>
      <c r="AI41" s="1"/>
      <c r="AJ41" s="6"/>
      <c r="AK41" s="6"/>
      <c r="AL41" s="6"/>
      <c r="AM41" s="9"/>
    </row>
    <row r="42" spans="1:39" s="10" customFormat="1" ht="12.75" customHeight="1">
      <c r="B42" s="256" t="s">
        <v>237</v>
      </c>
      <c r="C42" s="38" t="s">
        <v>34</v>
      </c>
      <c r="D42" s="223"/>
      <c r="E42" s="13"/>
      <c r="F42" s="46" t="s">
        <v>20</v>
      </c>
      <c r="G42" s="27">
        <f>G103</f>
        <v>2.0460946986942861E-2</v>
      </c>
      <c r="H42" s="27">
        <f t="shared" ref="H42:AF42" si="5">H103</f>
        <v>0</v>
      </c>
      <c r="I42" s="27">
        <f t="shared" si="5"/>
        <v>2.0203610479517313</v>
      </c>
      <c r="J42" s="27">
        <f t="shared" si="5"/>
        <v>15.306126849964837</v>
      </c>
      <c r="K42" s="27">
        <f t="shared" si="5"/>
        <v>31.561434405935803</v>
      </c>
      <c r="L42" s="27">
        <f t="shared" si="5"/>
        <v>46.90242615283212</v>
      </c>
      <c r="M42" s="27">
        <f t="shared" si="5"/>
        <v>66.511476701536068</v>
      </c>
      <c r="N42" s="27">
        <f t="shared" si="5"/>
        <v>83.957672845619967</v>
      </c>
      <c r="O42" s="27">
        <f t="shared" si="5"/>
        <v>94.075237701639495</v>
      </c>
      <c r="P42" s="27">
        <f t="shared" si="5"/>
        <v>99.071320647040949</v>
      </c>
      <c r="Q42" s="27">
        <f t="shared" si="5"/>
        <v>105.24031190248807</v>
      </c>
      <c r="R42" s="27">
        <f t="shared" si="5"/>
        <v>110.60307567473197</v>
      </c>
      <c r="S42" s="27">
        <f t="shared" si="5"/>
        <v>122.83509081693167</v>
      </c>
      <c r="T42" s="27">
        <f t="shared" si="5"/>
        <v>140.54350496520317</v>
      </c>
      <c r="U42" s="27">
        <f t="shared" si="5"/>
        <v>153.50587606150555</v>
      </c>
      <c r="V42" s="27">
        <f t="shared" si="5"/>
        <v>166.97351392762297</v>
      </c>
      <c r="W42" s="27">
        <f t="shared" si="5"/>
        <v>185.33945451515515</v>
      </c>
      <c r="X42" s="27">
        <f t="shared" si="5"/>
        <v>221.04161246394557</v>
      </c>
      <c r="Y42" s="27">
        <f t="shared" si="5"/>
        <v>254.94929314797537</v>
      </c>
      <c r="Z42" s="27">
        <f t="shared" si="5"/>
        <v>285.73888744940206</v>
      </c>
      <c r="AA42" s="27">
        <f t="shared" si="5"/>
        <v>317.25255194523896</v>
      </c>
      <c r="AB42" s="27">
        <f t="shared" si="5"/>
        <v>351.37951810945867</v>
      </c>
      <c r="AC42" s="27">
        <f t="shared" si="5"/>
        <v>402.24378509101598</v>
      </c>
      <c r="AD42" s="27">
        <f t="shared" si="5"/>
        <v>442.80476013949863</v>
      </c>
      <c r="AE42" s="27">
        <f t="shared" si="5"/>
        <v>497.79554623811453</v>
      </c>
      <c r="AF42" s="232">
        <f t="shared" si="5"/>
        <v>0</v>
      </c>
      <c r="AG42" s="1"/>
      <c r="AH42" s="1"/>
      <c r="AI42" s="1"/>
      <c r="AJ42" s="6"/>
      <c r="AK42" s="6"/>
      <c r="AL42" s="6"/>
      <c r="AM42" s="9"/>
    </row>
    <row r="43" spans="1:39" s="10" customFormat="1" ht="12.75" customHeight="1">
      <c r="B43" s="256" t="s">
        <v>238</v>
      </c>
      <c r="C43" s="38" t="s">
        <v>35</v>
      </c>
      <c r="D43" s="223"/>
      <c r="E43" s="13"/>
      <c r="F43" s="46" t="s">
        <v>21</v>
      </c>
      <c r="G43" s="27">
        <f>G114</f>
        <v>120.62507526983245</v>
      </c>
      <c r="H43" s="27">
        <f t="shared" ref="H43:AF43" si="6">H114</f>
        <v>136.61020211060688</v>
      </c>
      <c r="I43" s="27">
        <f t="shared" si="6"/>
        <v>142.31343405524467</v>
      </c>
      <c r="J43" s="27">
        <f t="shared" si="6"/>
        <v>208.74544533719813</v>
      </c>
      <c r="K43" s="27">
        <f t="shared" si="6"/>
        <v>258.95108843905768</v>
      </c>
      <c r="L43" s="27">
        <f t="shared" si="6"/>
        <v>331.52880834019828</v>
      </c>
      <c r="M43" s="27">
        <f t="shared" si="6"/>
        <v>333.87185484989959</v>
      </c>
      <c r="N43" s="27">
        <f t="shared" si="6"/>
        <v>353.90381957049937</v>
      </c>
      <c r="O43" s="27">
        <f t="shared" si="6"/>
        <v>299.78273294070669</v>
      </c>
      <c r="P43" s="27">
        <f t="shared" si="6"/>
        <v>243.056316270986</v>
      </c>
      <c r="Q43" s="27">
        <f t="shared" si="6"/>
        <v>201.65167658585841</v>
      </c>
      <c r="R43" s="27">
        <f t="shared" si="6"/>
        <v>188.17184888814569</v>
      </c>
      <c r="S43" s="27">
        <f t="shared" si="6"/>
        <v>179.07055580757631</v>
      </c>
      <c r="T43" s="27">
        <f t="shared" si="6"/>
        <v>166.20871786307131</v>
      </c>
      <c r="U43" s="27">
        <f t="shared" si="6"/>
        <v>164.60707841162608</v>
      </c>
      <c r="V43" s="27">
        <f t="shared" si="6"/>
        <v>162.60520623520571</v>
      </c>
      <c r="W43" s="27">
        <f t="shared" si="6"/>
        <v>165.66677188426843</v>
      </c>
      <c r="X43" s="27">
        <f t="shared" si="6"/>
        <v>143.07289076850836</v>
      </c>
      <c r="Y43" s="27">
        <f t="shared" si="6"/>
        <v>106.41453633412964</v>
      </c>
      <c r="Z43" s="27">
        <f t="shared" si="6"/>
        <v>73.252125199615122</v>
      </c>
      <c r="AA43" s="27">
        <f t="shared" si="6"/>
        <v>88.022740929130038</v>
      </c>
      <c r="AB43" s="27">
        <f t="shared" si="6"/>
        <v>77.576568840322508</v>
      </c>
      <c r="AC43" s="27">
        <f t="shared" si="6"/>
        <v>60.979033039159823</v>
      </c>
      <c r="AD43" s="27">
        <f t="shared" si="6"/>
        <v>78.490474441370296</v>
      </c>
      <c r="AE43" s="27">
        <f t="shared" si="6"/>
        <v>87.654187342428187</v>
      </c>
      <c r="AF43" s="232">
        <f t="shared" si="6"/>
        <v>0</v>
      </c>
      <c r="AG43" s="1"/>
      <c r="AH43" s="1"/>
      <c r="AI43" s="1"/>
      <c r="AJ43" s="6"/>
      <c r="AK43" s="6"/>
      <c r="AL43" s="6"/>
      <c r="AM43" s="9"/>
    </row>
    <row r="44" spans="1:39" s="10" customFormat="1" ht="12.75" customHeight="1">
      <c r="B44" s="256" t="s">
        <v>239</v>
      </c>
      <c r="C44" s="38" t="s">
        <v>36</v>
      </c>
      <c r="D44" s="224"/>
      <c r="E44" s="14"/>
      <c r="F44" s="15">
        <v>22800</v>
      </c>
      <c r="G44" s="27">
        <f>G121</f>
        <v>127.8039503524999</v>
      </c>
      <c r="H44" s="27">
        <f t="shared" ref="H44:AF44" si="7">H121</f>
        <v>141.44333764680633</v>
      </c>
      <c r="I44" s="27">
        <f t="shared" si="7"/>
        <v>159.46893665084806</v>
      </c>
      <c r="J44" s="27">
        <f t="shared" si="7"/>
        <v>162.312513447762</v>
      </c>
      <c r="K44" s="27">
        <f t="shared" si="7"/>
        <v>157.10665480268926</v>
      </c>
      <c r="L44" s="27">
        <f t="shared" si="7"/>
        <v>172.56042995160948</v>
      </c>
      <c r="M44" s="27">
        <f t="shared" si="7"/>
        <v>194.73966616936909</v>
      </c>
      <c r="N44" s="27">
        <f t="shared" si="7"/>
        <v>182.07478731565249</v>
      </c>
      <c r="O44" s="27">
        <f t="shared" si="7"/>
        <v>167.4761471875216</v>
      </c>
      <c r="P44" s="27">
        <f t="shared" si="7"/>
        <v>111.29116389067326</v>
      </c>
      <c r="Q44" s="27">
        <f t="shared" si="7"/>
        <v>78.077949356181335</v>
      </c>
      <c r="R44" s="27">
        <f t="shared" si="7"/>
        <v>66.19233219855073</v>
      </c>
      <c r="S44" s="27">
        <f t="shared" si="7"/>
        <v>61.083919749906784</v>
      </c>
      <c r="T44" s="27">
        <f t="shared" si="7"/>
        <v>54.958888496831662</v>
      </c>
      <c r="U44" s="27">
        <f t="shared" si="7"/>
        <v>50.376090674991389</v>
      </c>
      <c r="V44" s="27">
        <f t="shared" si="7"/>
        <v>45.071073944078663</v>
      </c>
      <c r="W44" s="27">
        <f t="shared" si="7"/>
        <v>40.016651690157332</v>
      </c>
      <c r="X44" s="27">
        <f t="shared" si="7"/>
        <v>32.770541340904124</v>
      </c>
      <c r="Y44" s="27">
        <f t="shared" si="7"/>
        <v>28.155889312617859</v>
      </c>
      <c r="Z44" s="27">
        <f t="shared" si="7"/>
        <v>21.180253847591459</v>
      </c>
      <c r="AA44" s="27">
        <f t="shared" si="7"/>
        <v>22.996751259621469</v>
      </c>
      <c r="AB44" s="27">
        <f t="shared" si="7"/>
        <v>20.554173678654664</v>
      </c>
      <c r="AC44" s="27">
        <f t="shared" si="7"/>
        <v>18.290374077916145</v>
      </c>
      <c r="AD44" s="27">
        <f t="shared" si="7"/>
        <v>21.288633525730383</v>
      </c>
      <c r="AE44" s="27">
        <f t="shared" si="7"/>
        <v>22.490575435976648</v>
      </c>
      <c r="AF44" s="232">
        <f t="shared" si="7"/>
        <v>0</v>
      </c>
      <c r="AG44" s="1"/>
      <c r="AH44" s="1"/>
      <c r="AI44" s="1"/>
      <c r="AJ44" s="6"/>
      <c r="AK44" s="6"/>
      <c r="AL44" s="6"/>
      <c r="AM44" s="9"/>
    </row>
    <row r="45" spans="1:39" s="10" customFormat="1" ht="12.75" customHeight="1">
      <c r="B45" s="255" t="s">
        <v>240</v>
      </c>
      <c r="C45" s="24" t="s">
        <v>37</v>
      </c>
      <c r="D45" s="225"/>
      <c r="E45" s="225"/>
      <c r="F45" s="226">
        <v>17200</v>
      </c>
      <c r="G45" s="73">
        <f>G128</f>
        <v>0.70402702740900991</v>
      </c>
      <c r="H45" s="73">
        <f t="shared" ref="H45:AF45" si="8">H128</f>
        <v>0.65218280894038383</v>
      </c>
      <c r="I45" s="73">
        <f t="shared" si="8"/>
        <v>0.69783268038222712</v>
      </c>
      <c r="J45" s="73">
        <f t="shared" si="8"/>
        <v>0.97040900827953336</v>
      </c>
      <c r="K45" s="73">
        <f t="shared" si="8"/>
        <v>1.6937506610775965</v>
      </c>
      <c r="L45" s="73">
        <f t="shared" si="8"/>
        <v>4.2296810086498597</v>
      </c>
      <c r="M45" s="73">
        <f t="shared" si="8"/>
        <v>3.8136081386080494</v>
      </c>
      <c r="N45" s="73">
        <f t="shared" si="8"/>
        <v>3.186867900418743</v>
      </c>
      <c r="O45" s="73">
        <f t="shared" si="8"/>
        <v>3.4012725227996286</v>
      </c>
      <c r="P45" s="73">
        <f t="shared" si="8"/>
        <v>5.9556872707758437</v>
      </c>
      <c r="Q45" s="73">
        <f t="shared" si="8"/>
        <v>3.3190320429469624</v>
      </c>
      <c r="R45" s="73">
        <f t="shared" si="8"/>
        <v>4.266934188899846</v>
      </c>
      <c r="S45" s="73">
        <f t="shared" si="8"/>
        <v>5.3871438824140929</v>
      </c>
      <c r="T45" s="73">
        <f t="shared" si="8"/>
        <v>6.5664489556553765</v>
      </c>
      <c r="U45" s="73">
        <f t="shared" si="8"/>
        <v>7.4734443757122317</v>
      </c>
      <c r="V45" s="73">
        <f t="shared" si="8"/>
        <v>5.5369349951908049</v>
      </c>
      <c r="W45" s="73">
        <f t="shared" si="8"/>
        <v>6.3715834301495509</v>
      </c>
      <c r="X45" s="73">
        <f t="shared" si="8"/>
        <v>8.118968609597907</v>
      </c>
      <c r="Y45" s="73">
        <f t="shared" si="8"/>
        <v>5.9488372859265519</v>
      </c>
      <c r="Z45" s="73">
        <f t="shared" si="8"/>
        <v>4.6098879573972722</v>
      </c>
      <c r="AA45" s="73">
        <f t="shared" si="8"/>
        <v>5.6279133020214109</v>
      </c>
      <c r="AB45" s="73">
        <f t="shared" si="8"/>
        <v>5.266663591050893</v>
      </c>
      <c r="AC45" s="73">
        <f t="shared" si="8"/>
        <v>3.8105152560736713</v>
      </c>
      <c r="AD45" s="73">
        <f t="shared" si="8"/>
        <v>4.0898209633772025</v>
      </c>
      <c r="AE45" s="73">
        <f t="shared" si="8"/>
        <v>5.4797528777888287</v>
      </c>
      <c r="AF45" s="233">
        <f t="shared" si="8"/>
        <v>0</v>
      </c>
      <c r="AG45" s="1"/>
      <c r="AH45" s="1"/>
      <c r="AI45" s="1"/>
      <c r="AJ45" s="6"/>
      <c r="AK45" s="6"/>
      <c r="AL45" s="6"/>
      <c r="AM45" s="9"/>
    </row>
    <row r="46" spans="1:39" s="10" customFormat="1" ht="12.75" customHeight="1" thickBot="1">
      <c r="B46" s="228" t="s">
        <v>227</v>
      </c>
      <c r="C46" s="229"/>
      <c r="D46" s="229"/>
      <c r="E46" s="229"/>
      <c r="F46" s="230"/>
      <c r="G46" s="231">
        <f>SUM(G41,G40,G39)</f>
        <v>1894.8507993652938</v>
      </c>
      <c r="H46" s="231">
        <f t="shared" ref="H46:AF46" si="9">SUM(H41,H40,H39)</f>
        <v>1904.1873886358026</v>
      </c>
      <c r="I46" s="231">
        <f t="shared" si="9"/>
        <v>2007.9744708945805</v>
      </c>
      <c r="J46" s="231">
        <f t="shared" si="9"/>
        <v>1950.8473651814891</v>
      </c>
      <c r="K46" s="231">
        <f t="shared" si="9"/>
        <v>2197.4177132874065</v>
      </c>
      <c r="L46" s="231">
        <f t="shared" si="9"/>
        <v>2241.5659081889771</v>
      </c>
      <c r="M46" s="231">
        <f t="shared" si="9"/>
        <v>2256.9554870073134</v>
      </c>
      <c r="N46" s="231">
        <f t="shared" si="9"/>
        <v>2265.2020533222894</v>
      </c>
      <c r="O46" s="231">
        <f t="shared" si="9"/>
        <v>2107.8236029566369</v>
      </c>
      <c r="P46" s="231">
        <f t="shared" si="9"/>
        <v>1998.6944070822681</v>
      </c>
      <c r="Q46" s="231">
        <f t="shared" si="9"/>
        <v>1973.8411887473801</v>
      </c>
      <c r="R46" s="231">
        <f t="shared" si="9"/>
        <v>1914.1257766373458</v>
      </c>
      <c r="S46" s="231">
        <f t="shared" si="9"/>
        <v>1900.5518168463118</v>
      </c>
      <c r="T46" s="231">
        <f t="shared" si="9"/>
        <v>1916.3518384890235</v>
      </c>
      <c r="U46" s="231">
        <f t="shared" si="9"/>
        <v>1921.01564355102</v>
      </c>
      <c r="V46" s="231">
        <f t="shared" si="9"/>
        <v>1909.8614965864163</v>
      </c>
      <c r="W46" s="231">
        <f t="shared" si="9"/>
        <v>1916.5807507498735</v>
      </c>
      <c r="X46" s="231">
        <f t="shared" si="9"/>
        <v>1949.0710754302113</v>
      </c>
      <c r="Y46" s="231">
        <f t="shared" si="9"/>
        <v>1925.6095628004821</v>
      </c>
      <c r="Z46" s="231">
        <f t="shared" si="9"/>
        <v>1880.6235481249016</v>
      </c>
      <c r="AA46" s="231">
        <f t="shared" si="9"/>
        <v>1973.5455250505408</v>
      </c>
      <c r="AB46" s="231">
        <f t="shared" si="9"/>
        <v>1848.4390012234708</v>
      </c>
      <c r="AC46" s="231">
        <f t="shared" si="9"/>
        <v>1908.2614603207744</v>
      </c>
      <c r="AD46" s="231">
        <f t="shared" si="9"/>
        <v>1970.2916749303988</v>
      </c>
      <c r="AE46" s="231">
        <f t="shared" si="9"/>
        <v>2014.3013560087384</v>
      </c>
      <c r="AF46" s="234">
        <f t="shared" si="9"/>
        <v>0</v>
      </c>
      <c r="AG46" s="1"/>
      <c r="AH46" s="1"/>
      <c r="AI46" s="1"/>
      <c r="AJ46" s="6"/>
      <c r="AK46" s="6"/>
      <c r="AL46" s="6"/>
      <c r="AM46" s="9"/>
    </row>
    <row r="47" spans="1:39" s="10" customFormat="1" ht="12.75" customHeight="1" thickBot="1">
      <c r="B47" s="29" t="s">
        <v>4</v>
      </c>
      <c r="C47" s="30"/>
      <c r="D47" s="30"/>
      <c r="E47" s="30"/>
      <c r="F47" s="227"/>
      <c r="G47" s="75">
        <f>SUM(G36,G46)</f>
        <v>17101.042961588253</v>
      </c>
      <c r="H47" s="75">
        <f>SUM(H36,H46)</f>
        <v>17538.924509780933</v>
      </c>
      <c r="I47" s="75">
        <f t="shared" ref="I47:AF47" si="10">SUM(I36,I46)</f>
        <v>18287.935260208047</v>
      </c>
      <c r="J47" s="75">
        <f t="shared" si="10"/>
        <v>19219.74142543241</v>
      </c>
      <c r="K47" s="75">
        <f t="shared" si="10"/>
        <v>20386.736424140905</v>
      </c>
      <c r="L47" s="75">
        <f t="shared" si="10"/>
        <v>20619.641039969858</v>
      </c>
      <c r="M47" s="75">
        <f t="shared" si="10"/>
        <v>20472.490160745037</v>
      </c>
      <c r="N47" s="75">
        <f t="shared" si="10"/>
        <v>22656.525203522448</v>
      </c>
      <c r="O47" s="75">
        <f t="shared" si="10"/>
        <v>20598.757825238881</v>
      </c>
      <c r="P47" s="75">
        <f t="shared" si="10"/>
        <v>21160.747028860835</v>
      </c>
      <c r="Q47" s="75">
        <f t="shared" si="10"/>
        <v>21554.630956502147</v>
      </c>
      <c r="R47" s="75">
        <f t="shared" si="10"/>
        <v>21473.951392522482</v>
      </c>
      <c r="S47" s="75">
        <f t="shared" si="10"/>
        <v>21066.053474333592</v>
      </c>
      <c r="T47" s="75">
        <f t="shared" si="10"/>
        <v>22097.277763369137</v>
      </c>
      <c r="U47" s="75">
        <f t="shared" si="10"/>
        <v>21851.766147422084</v>
      </c>
      <c r="V47" s="75">
        <f t="shared" si="10"/>
        <v>23131.084839539821</v>
      </c>
      <c r="W47" s="75">
        <f t="shared" si="10"/>
        <v>22522.230092771693</v>
      </c>
      <c r="X47" s="75">
        <f t="shared" si="10"/>
        <v>23297.308603389793</v>
      </c>
      <c r="Y47" s="75">
        <f t="shared" si="10"/>
        <v>21730.874652413342</v>
      </c>
      <c r="Z47" s="75">
        <f t="shared" si="10"/>
        <v>21838.740344935846</v>
      </c>
      <c r="AA47" s="75">
        <f t="shared" si="10"/>
        <v>21607.5229238914</v>
      </c>
      <c r="AB47" s="75">
        <f t="shared" si="10"/>
        <v>19952.956917313153</v>
      </c>
      <c r="AC47" s="75">
        <f t="shared" si="10"/>
        <v>24519.163961591952</v>
      </c>
      <c r="AD47" s="75">
        <f t="shared" si="10"/>
        <v>24306.724288811442</v>
      </c>
      <c r="AE47" s="75">
        <f t="shared" si="10"/>
        <v>23017.236252379411</v>
      </c>
      <c r="AF47" s="235">
        <f t="shared" si="10"/>
        <v>0</v>
      </c>
      <c r="AG47" s="1"/>
      <c r="AH47" s="1"/>
      <c r="AI47" s="1"/>
      <c r="AJ47" s="6"/>
      <c r="AK47" s="6"/>
      <c r="AL47" s="6"/>
      <c r="AM47" s="9"/>
    </row>
    <row r="48" spans="1:39" s="10" customFormat="1" ht="9.9499999999999993" customHeight="1">
      <c r="D48" s="16" t="s">
        <v>6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"/>
      <c r="AH48" s="1"/>
      <c r="AI48" s="1"/>
      <c r="AJ48" s="9"/>
      <c r="AK48" s="9"/>
      <c r="AL48" s="9"/>
      <c r="AM48" s="9"/>
    </row>
    <row r="49" spans="2:37" ht="9.75" customHeight="1"/>
    <row r="50" spans="2:37" s="2" customFormat="1" ht="15.75" customHeight="1">
      <c r="B50" s="100" t="s">
        <v>228</v>
      </c>
      <c r="M50" s="105" t="s">
        <v>226</v>
      </c>
      <c r="AF50" s="99"/>
    </row>
    <row r="51" spans="2:37" s="1" customFormat="1" ht="15" customHeight="1" thickBot="1">
      <c r="B51" s="253" t="s">
        <v>38</v>
      </c>
      <c r="K51" s="1" t="s">
        <v>32</v>
      </c>
      <c r="V51" s="28" t="s">
        <v>230</v>
      </c>
    </row>
    <row r="52" spans="2:37" s="2" customFormat="1" ht="9.9499999999999993" customHeight="1" thickBot="1">
      <c r="B52" s="49" t="s">
        <v>69</v>
      </c>
      <c r="C52" s="54"/>
      <c r="D52" s="106"/>
      <c r="E52" s="106"/>
      <c r="F52" s="53"/>
      <c r="G52" s="63">
        <v>1990</v>
      </c>
      <c r="H52" s="63">
        <f t="shared" ref="H52:AF52" si="11">G52+1</f>
        <v>1991</v>
      </c>
      <c r="I52" s="63">
        <f t="shared" si="11"/>
        <v>1992</v>
      </c>
      <c r="J52" s="63">
        <f t="shared" si="11"/>
        <v>1993</v>
      </c>
      <c r="K52" s="63">
        <f t="shared" si="11"/>
        <v>1994</v>
      </c>
      <c r="L52" s="63">
        <f t="shared" si="11"/>
        <v>1995</v>
      </c>
      <c r="M52" s="63">
        <f t="shared" si="11"/>
        <v>1996</v>
      </c>
      <c r="N52" s="63">
        <f t="shared" si="11"/>
        <v>1997</v>
      </c>
      <c r="O52" s="63">
        <f t="shared" si="11"/>
        <v>1998</v>
      </c>
      <c r="P52" s="64">
        <f t="shared" si="11"/>
        <v>1999</v>
      </c>
      <c r="Q52" s="64">
        <f t="shared" si="11"/>
        <v>2000</v>
      </c>
      <c r="R52" s="64">
        <f t="shared" si="11"/>
        <v>2001</v>
      </c>
      <c r="S52" s="64">
        <f t="shared" si="11"/>
        <v>2002</v>
      </c>
      <c r="T52" s="63">
        <f t="shared" si="11"/>
        <v>2003</v>
      </c>
      <c r="U52" s="63">
        <f t="shared" si="11"/>
        <v>2004</v>
      </c>
      <c r="V52" s="65">
        <f t="shared" si="11"/>
        <v>2005</v>
      </c>
      <c r="W52" s="63">
        <f t="shared" si="11"/>
        <v>2006</v>
      </c>
      <c r="X52" s="63">
        <f t="shared" si="11"/>
        <v>2007</v>
      </c>
      <c r="Y52" s="63">
        <f t="shared" si="11"/>
        <v>2008</v>
      </c>
      <c r="Z52" s="63">
        <f t="shared" si="11"/>
        <v>2009</v>
      </c>
      <c r="AA52" s="64">
        <f t="shared" si="11"/>
        <v>2010</v>
      </c>
      <c r="AB52" s="64">
        <f t="shared" si="11"/>
        <v>2011</v>
      </c>
      <c r="AC52" s="63">
        <f t="shared" si="11"/>
        <v>2012</v>
      </c>
      <c r="AD52" s="63">
        <f t="shared" si="11"/>
        <v>2013</v>
      </c>
      <c r="AE52" s="66">
        <f t="shared" si="11"/>
        <v>2014</v>
      </c>
      <c r="AF52" s="66">
        <f t="shared" si="11"/>
        <v>2015</v>
      </c>
      <c r="AG52" s="1"/>
      <c r="AH52" s="1"/>
      <c r="AI52" s="1"/>
      <c r="AJ52" s="1"/>
      <c r="AK52" s="1"/>
    </row>
    <row r="53" spans="2:37" s="2" customFormat="1" ht="9.9499999999999993" customHeight="1">
      <c r="B53" s="58" t="s">
        <v>41</v>
      </c>
      <c r="C53" s="88"/>
      <c r="D53" s="88"/>
      <c r="E53" s="88"/>
      <c r="F53" s="77"/>
      <c r="G53" s="67">
        <f>SUM(G54:G58)</f>
        <v>17.054776172904695</v>
      </c>
      <c r="H53" s="67">
        <f t="shared" ref="H53:AD53" si="12">SUM(H54:H58)</f>
        <v>16.809931305039342</v>
      </c>
      <c r="I53" s="67">
        <f t="shared" si="12"/>
        <v>17.651598440180088</v>
      </c>
      <c r="J53" s="67">
        <f t="shared" si="12"/>
        <v>18.976808316723627</v>
      </c>
      <c r="K53" s="67">
        <f t="shared" si="12"/>
        <v>18.778558360260163</v>
      </c>
      <c r="L53" s="67">
        <f t="shared" si="12"/>
        <v>19.213007186937251</v>
      </c>
      <c r="M53" s="67">
        <f t="shared" si="12"/>
        <v>18.67782945868495</v>
      </c>
      <c r="N53" s="67">
        <f t="shared" si="12"/>
        <v>20.083482137420479</v>
      </c>
      <c r="O53" s="67">
        <f t="shared" si="12"/>
        <v>18.141703182610613</v>
      </c>
      <c r="P53" s="67">
        <f t="shared" si="12"/>
        <v>18.590267879351554</v>
      </c>
      <c r="Q53" s="67">
        <f t="shared" si="12"/>
        <v>18.727877940179429</v>
      </c>
      <c r="R53" s="67">
        <f t="shared" si="12"/>
        <v>18.897167022399092</v>
      </c>
      <c r="S53" s="67">
        <f t="shared" si="12"/>
        <v>18.153094755859073</v>
      </c>
      <c r="T53" s="67">
        <f t="shared" si="12"/>
        <v>18.65598276565747</v>
      </c>
      <c r="U53" s="67">
        <f t="shared" si="12"/>
        <v>20.066902298423678</v>
      </c>
      <c r="V53" s="67">
        <f t="shared" si="12"/>
        <v>22.75017144446111</v>
      </c>
      <c r="W53" s="67">
        <f t="shared" si="12"/>
        <v>23.74619399995386</v>
      </c>
      <c r="X53" s="67">
        <f t="shared" si="12"/>
        <v>23.572039509768924</v>
      </c>
      <c r="Y53" s="67">
        <f t="shared" si="12"/>
        <v>22.026957795756594</v>
      </c>
      <c r="Z53" s="67">
        <f t="shared" si="12"/>
        <v>21.885476308356917</v>
      </c>
      <c r="AA53" s="67">
        <f t="shared" si="12"/>
        <v>32.158599837085973</v>
      </c>
      <c r="AB53" s="67">
        <f t="shared" si="12"/>
        <v>21.718689638903538</v>
      </c>
      <c r="AC53" s="67">
        <f t="shared" si="12"/>
        <v>26.878522372782069</v>
      </c>
      <c r="AD53" s="67">
        <f t="shared" si="12"/>
        <v>25.700989989326974</v>
      </c>
      <c r="AE53" s="67">
        <f>SUM(AE54:AE58)</f>
        <v>25.135013546035275</v>
      </c>
      <c r="AF53" s="67">
        <f>SUM(AF54:AF58)</f>
        <v>0</v>
      </c>
    </row>
    <row r="54" spans="2:37" s="2" customFormat="1" ht="9.9499999999999993" customHeight="1">
      <c r="B54" s="11"/>
      <c r="C54" s="20" t="s">
        <v>42</v>
      </c>
      <c r="D54" s="96"/>
      <c r="E54" s="96"/>
      <c r="F54" s="78"/>
      <c r="G54" s="68">
        <v>3.0462292260274957</v>
      </c>
      <c r="H54" s="68">
        <v>2.521113073267041</v>
      </c>
      <c r="I54" s="68">
        <v>2.6137527460296339</v>
      </c>
      <c r="J54" s="68">
        <v>2.4461043218319349</v>
      </c>
      <c r="K54" s="68">
        <v>2.6338504441205384</v>
      </c>
      <c r="L54" s="68">
        <v>2.4680762170678854</v>
      </c>
      <c r="M54" s="68">
        <v>2.4573901979439965</v>
      </c>
      <c r="N54" s="68">
        <v>2.1609312982919167</v>
      </c>
      <c r="O54" s="68">
        <v>1.8365481480544665</v>
      </c>
      <c r="P54" s="68">
        <v>1.7218989193293366</v>
      </c>
      <c r="Q54" s="68">
        <v>1.364438425612907</v>
      </c>
      <c r="R54" s="68">
        <v>1.6237989400117459</v>
      </c>
      <c r="S54" s="68">
        <v>1.3989351636619121</v>
      </c>
      <c r="T54" s="68">
        <v>1.4822210186665361</v>
      </c>
      <c r="U54" s="68">
        <v>1.6294372398153374</v>
      </c>
      <c r="V54" s="68">
        <v>2.005830506038861</v>
      </c>
      <c r="W54" s="68">
        <v>3.3084820761454772</v>
      </c>
      <c r="X54" s="68">
        <v>3.1009195143202075</v>
      </c>
      <c r="Y54" s="68">
        <v>3.037727535235089</v>
      </c>
      <c r="Z54" s="68">
        <v>3.0812552097188406</v>
      </c>
      <c r="AA54" s="68">
        <v>3.5147262187016248</v>
      </c>
      <c r="AB54" s="68">
        <v>0.21775255200086646</v>
      </c>
      <c r="AC54" s="68">
        <v>3.8170608323936799</v>
      </c>
      <c r="AD54" s="68">
        <v>2.711764110404344</v>
      </c>
      <c r="AE54" s="68">
        <v>2.829352766176755</v>
      </c>
      <c r="AF54" s="68">
        <v>0</v>
      </c>
    </row>
    <row r="55" spans="2:37" s="2" customFormat="1" ht="9.9499999999999993" customHeight="1">
      <c r="B55" s="11"/>
      <c r="C55" s="21" t="s">
        <v>43</v>
      </c>
      <c r="D55" s="90"/>
      <c r="E55" s="90"/>
      <c r="F55" s="79"/>
      <c r="G55" s="69">
        <v>4.2479671923070246</v>
      </c>
      <c r="H55" s="69">
        <v>4.5352511671419178</v>
      </c>
      <c r="I55" s="69">
        <v>4.5131806871961775</v>
      </c>
      <c r="J55" s="69">
        <v>4.695692494073171</v>
      </c>
      <c r="K55" s="69">
        <v>4.8819253624039494</v>
      </c>
      <c r="L55" s="69">
        <v>4.9937160564048408</v>
      </c>
      <c r="M55" s="69">
        <v>5.2577217437205004</v>
      </c>
      <c r="N55" s="69">
        <v>5.5521214051740309</v>
      </c>
      <c r="O55" s="69">
        <v>4.6588679399913424</v>
      </c>
      <c r="P55" s="69">
        <v>4.4379649423325445</v>
      </c>
      <c r="Q55" s="69">
        <v>4.9038915671216827</v>
      </c>
      <c r="R55" s="69">
        <v>4.8898723120012724</v>
      </c>
      <c r="S55" s="69">
        <v>5.0917712627231388</v>
      </c>
      <c r="T55" s="69">
        <v>5.3427635585680502</v>
      </c>
      <c r="U55" s="69">
        <v>5.6835985604794521</v>
      </c>
      <c r="V55" s="69">
        <v>6.355706498164734</v>
      </c>
      <c r="W55" s="69">
        <v>6.5614873969384471</v>
      </c>
      <c r="X55" s="69">
        <v>6.9456682232822624</v>
      </c>
      <c r="Y55" s="69">
        <v>6.671508048176058</v>
      </c>
      <c r="Z55" s="69">
        <v>6.6366053880459006</v>
      </c>
      <c r="AA55" s="69">
        <v>6.904050789364085</v>
      </c>
      <c r="AB55" s="69">
        <v>3.7193638980239556</v>
      </c>
      <c r="AC55" s="69">
        <v>5.5279950505844839</v>
      </c>
      <c r="AD55" s="69">
        <v>5.4896452670181413</v>
      </c>
      <c r="AE55" s="69">
        <v>5.5366891886215139</v>
      </c>
      <c r="AF55" s="69">
        <v>0</v>
      </c>
    </row>
    <row r="56" spans="2:37" s="2" customFormat="1" ht="9.9499999999999993" customHeight="1">
      <c r="B56" s="11"/>
      <c r="C56" s="21" t="s">
        <v>44</v>
      </c>
      <c r="D56" s="90"/>
      <c r="E56" s="90"/>
      <c r="F56" s="79"/>
      <c r="G56" s="69">
        <v>4.8849794424777864</v>
      </c>
      <c r="H56" s="69">
        <v>4.8536067573844779</v>
      </c>
      <c r="I56" s="69">
        <v>5.1038259230592935</v>
      </c>
      <c r="J56" s="69">
        <v>5.3052101451774307</v>
      </c>
      <c r="K56" s="69">
        <v>5.1737533421636677</v>
      </c>
      <c r="L56" s="69">
        <v>5.147887373842452</v>
      </c>
      <c r="M56" s="69">
        <v>5.3870235141290292</v>
      </c>
      <c r="N56" s="69">
        <v>5.4988814117700864</v>
      </c>
      <c r="O56" s="69">
        <v>5.6913405393407768</v>
      </c>
      <c r="P56" s="69">
        <v>5.8390345361181835</v>
      </c>
      <c r="Q56" s="69">
        <v>5.9303983494246157</v>
      </c>
      <c r="R56" s="69">
        <v>5.7078177223075448</v>
      </c>
      <c r="S56" s="69">
        <v>5.2996213937340571</v>
      </c>
      <c r="T56" s="69">
        <v>5.4959969522545986</v>
      </c>
      <c r="U56" s="69">
        <v>5.0985140716639563</v>
      </c>
      <c r="V56" s="69">
        <v>4.7046511034472376</v>
      </c>
      <c r="W56" s="69">
        <v>4.4101503188517697</v>
      </c>
      <c r="X56" s="69">
        <v>4.2080379779925119</v>
      </c>
      <c r="Y56" s="69">
        <v>3.6808263575871178</v>
      </c>
      <c r="Z56" s="69">
        <v>3.4862995398816379</v>
      </c>
      <c r="AA56" s="69">
        <v>3.3616938928107225</v>
      </c>
      <c r="AB56" s="69">
        <v>3.0102665205902706</v>
      </c>
      <c r="AC56" s="69">
        <v>3.4690246808579279</v>
      </c>
      <c r="AD56" s="69">
        <v>3.4348965245798553</v>
      </c>
      <c r="AE56" s="69">
        <v>3.2850715712965814</v>
      </c>
      <c r="AF56" s="69">
        <v>0</v>
      </c>
    </row>
    <row r="57" spans="2:37" s="2" customFormat="1" ht="9.9499999999999993" customHeight="1">
      <c r="B57" s="11"/>
      <c r="C57" s="21" t="s">
        <v>45</v>
      </c>
      <c r="D57" s="107"/>
      <c r="E57" s="107"/>
      <c r="F57" s="80"/>
      <c r="G57" s="70">
        <v>4.8756003120923888</v>
      </c>
      <c r="H57" s="70">
        <v>4.8999603072459053</v>
      </c>
      <c r="I57" s="70">
        <v>5.4208390838949807</v>
      </c>
      <c r="J57" s="70">
        <v>6.529801355641089</v>
      </c>
      <c r="K57" s="70">
        <v>6.0890292115720088</v>
      </c>
      <c r="L57" s="70">
        <v>6.6033275396220708</v>
      </c>
      <c r="M57" s="70">
        <v>5.5756940028914244</v>
      </c>
      <c r="N57" s="70">
        <v>6.8715480221844443</v>
      </c>
      <c r="O57" s="70">
        <v>5.9549465552240246</v>
      </c>
      <c r="P57" s="70">
        <v>6.5913694815714914</v>
      </c>
      <c r="Q57" s="70">
        <v>6.5291495980202239</v>
      </c>
      <c r="R57" s="70">
        <v>6.6756780480785292</v>
      </c>
      <c r="S57" s="70">
        <v>6.3627669357399625</v>
      </c>
      <c r="T57" s="70">
        <v>6.335001236168285</v>
      </c>
      <c r="U57" s="70">
        <v>7.6553524264649324</v>
      </c>
      <c r="V57" s="70">
        <v>9.6839833368102806</v>
      </c>
      <c r="W57" s="70">
        <v>9.466074208018167</v>
      </c>
      <c r="X57" s="70">
        <v>9.317413794173941</v>
      </c>
      <c r="Y57" s="70">
        <v>8.6368958547583272</v>
      </c>
      <c r="Z57" s="70">
        <v>8.681316170710538</v>
      </c>
      <c r="AA57" s="70">
        <v>18.378128936209542</v>
      </c>
      <c r="AB57" s="70">
        <v>14.771306668288446</v>
      </c>
      <c r="AC57" s="70">
        <v>14.064441808945977</v>
      </c>
      <c r="AD57" s="70">
        <v>14.064684087324633</v>
      </c>
      <c r="AE57" s="70">
        <v>13.483900019940421</v>
      </c>
      <c r="AF57" s="70">
        <v>0</v>
      </c>
    </row>
    <row r="58" spans="2:37" s="2" customFormat="1" ht="9.9499999999999993" customHeight="1" thickBot="1">
      <c r="B58" s="47"/>
      <c r="C58" s="22" t="s">
        <v>46</v>
      </c>
      <c r="D58" s="97"/>
      <c r="E58" s="97"/>
      <c r="F58" s="81"/>
      <c r="G58" s="71" t="s">
        <v>11</v>
      </c>
      <c r="H58" s="71" t="s">
        <v>11</v>
      </c>
      <c r="I58" s="71" t="s">
        <v>11</v>
      </c>
      <c r="J58" s="71" t="s">
        <v>11</v>
      </c>
      <c r="K58" s="71" t="s">
        <v>11</v>
      </c>
      <c r="L58" s="71" t="s">
        <v>11</v>
      </c>
      <c r="M58" s="71" t="s">
        <v>11</v>
      </c>
      <c r="N58" s="71" t="s">
        <v>11</v>
      </c>
      <c r="O58" s="71" t="s">
        <v>11</v>
      </c>
      <c r="P58" s="71" t="s">
        <v>11</v>
      </c>
      <c r="Q58" s="71" t="s">
        <v>11</v>
      </c>
      <c r="R58" s="71" t="s">
        <v>11</v>
      </c>
      <c r="S58" s="71" t="s">
        <v>11</v>
      </c>
      <c r="T58" s="71" t="s">
        <v>11</v>
      </c>
      <c r="U58" s="71" t="s">
        <v>11</v>
      </c>
      <c r="V58" s="71" t="s">
        <v>11</v>
      </c>
      <c r="W58" s="71" t="s">
        <v>11</v>
      </c>
      <c r="X58" s="71" t="s">
        <v>11</v>
      </c>
      <c r="Y58" s="71" t="s">
        <v>11</v>
      </c>
      <c r="Z58" s="71" t="s">
        <v>11</v>
      </c>
      <c r="AA58" s="71" t="s">
        <v>11</v>
      </c>
      <c r="AB58" s="71" t="s">
        <v>11</v>
      </c>
      <c r="AC58" s="71" t="s">
        <v>11</v>
      </c>
      <c r="AD58" s="71" t="s">
        <v>11</v>
      </c>
      <c r="AE58" s="71" t="s">
        <v>11</v>
      </c>
      <c r="AF58" s="71" t="s">
        <v>11</v>
      </c>
    </row>
    <row r="59" spans="2:37" s="2" customFormat="1" ht="9.9499999999999993" customHeight="1">
      <c r="B59" s="58" t="s">
        <v>47</v>
      </c>
      <c r="C59" s="88"/>
      <c r="D59" s="88"/>
      <c r="E59" s="88"/>
      <c r="F59" s="77"/>
      <c r="G59" s="67">
        <f>SUM(G60:G61)</f>
        <v>6.2557722527761124</v>
      </c>
      <c r="H59" s="67">
        <f t="shared" ref="H59:AD59" si="13">SUM(H60:H61)</f>
        <v>5.0263554392801506</v>
      </c>
      <c r="I59" s="67">
        <f t="shared" si="13"/>
        <v>5.1600303341443698</v>
      </c>
      <c r="J59" s="67">
        <f t="shared" si="13"/>
        <v>4.8256714500726607</v>
      </c>
      <c r="K59" s="67">
        <f t="shared" si="13"/>
        <v>5.2190431727860283</v>
      </c>
      <c r="L59" s="67">
        <f t="shared" si="13"/>
        <v>4.9653515056988127</v>
      </c>
      <c r="M59" s="67">
        <f t="shared" si="13"/>
        <v>5.0759070333382965</v>
      </c>
      <c r="N59" s="67">
        <f t="shared" si="13"/>
        <v>5.1756608466350258</v>
      </c>
      <c r="O59" s="67">
        <f t="shared" si="13"/>
        <v>4.7374055848914702</v>
      </c>
      <c r="P59" s="67">
        <f t="shared" si="13"/>
        <v>4.3314512214626326</v>
      </c>
      <c r="Q59" s="67">
        <f t="shared" si="13"/>
        <v>4.7617743481066279</v>
      </c>
      <c r="R59" s="67">
        <f t="shared" si="13"/>
        <v>5.5543538473370102</v>
      </c>
      <c r="S59" s="67">
        <f t="shared" si="13"/>
        <v>4.6730534744892331</v>
      </c>
      <c r="T59" s="67">
        <f t="shared" si="13"/>
        <v>4.8806811065192548</v>
      </c>
      <c r="U59" s="67">
        <f t="shared" si="13"/>
        <v>4.9904706704843544</v>
      </c>
      <c r="V59" s="67">
        <f t="shared" si="13"/>
        <v>4.8703718847677484</v>
      </c>
      <c r="W59" s="67">
        <f t="shared" si="13"/>
        <v>4.921374141993974</v>
      </c>
      <c r="X59" s="67">
        <f t="shared" si="13"/>
        <v>4.8512268572328656</v>
      </c>
      <c r="Y59" s="67">
        <f t="shared" si="13"/>
        <v>4.9091263439429458</v>
      </c>
      <c r="Z59" s="67">
        <f t="shared" si="13"/>
        <v>5.0156577723264704</v>
      </c>
      <c r="AA59" s="67">
        <f t="shared" si="13"/>
        <v>4.7505998145819408</v>
      </c>
      <c r="AB59" s="67">
        <f t="shared" si="13"/>
        <v>3.5680492198805758</v>
      </c>
      <c r="AC59" s="67">
        <f t="shared" si="13"/>
        <v>3.6026931952847923</v>
      </c>
      <c r="AD59" s="67">
        <f t="shared" si="13"/>
        <v>3.3572474783500326</v>
      </c>
      <c r="AE59" s="67">
        <f>SUM(AE60:AE61)</f>
        <v>3.1062119583086298</v>
      </c>
      <c r="AF59" s="67">
        <f>SUM(AF60:AF61)</f>
        <v>0</v>
      </c>
    </row>
    <row r="60" spans="2:37" s="2" customFormat="1" ht="9.9499999999999993" customHeight="1">
      <c r="B60" s="11"/>
      <c r="C60" s="20" t="s">
        <v>70</v>
      </c>
      <c r="D60" s="96"/>
      <c r="E60" s="96"/>
      <c r="F60" s="78"/>
      <c r="G60" s="68">
        <v>3.5713080409673004</v>
      </c>
      <c r="H60" s="68">
        <v>2.2149559520976365</v>
      </c>
      <c r="I60" s="68">
        <v>2.3441798083677141</v>
      </c>
      <c r="J60" s="68">
        <v>2.0200503134260663</v>
      </c>
      <c r="K60" s="68">
        <v>2.3701288257464252</v>
      </c>
      <c r="L60" s="68">
        <v>2.0385378689441782</v>
      </c>
      <c r="M60" s="68">
        <v>2.0970839813146398</v>
      </c>
      <c r="N60" s="68">
        <v>2.1597772975544252</v>
      </c>
      <c r="O60" s="68">
        <v>1.7228013994895999</v>
      </c>
      <c r="P60" s="68">
        <v>1.4805870584006482</v>
      </c>
      <c r="Q60" s="68">
        <v>1.6203075179592101</v>
      </c>
      <c r="R60" s="68">
        <v>2.4130549426285226</v>
      </c>
      <c r="S60" s="68">
        <v>1.3481787548913611</v>
      </c>
      <c r="T60" s="68">
        <v>1.625380128631835</v>
      </c>
      <c r="U60" s="68">
        <v>1.4490191692202603</v>
      </c>
      <c r="V60" s="68">
        <v>1.2967377673848346</v>
      </c>
      <c r="W60" s="68">
        <v>1.4111727388326716</v>
      </c>
      <c r="X60" s="68">
        <v>1.1269071818729675</v>
      </c>
      <c r="Y60" s="68">
        <v>1.1249350507238676</v>
      </c>
      <c r="Z60" s="68">
        <v>1.2426341717634322</v>
      </c>
      <c r="AA60" s="68">
        <v>1.1437573564094397</v>
      </c>
      <c r="AB60" s="68">
        <v>0.19746133181174622</v>
      </c>
      <c r="AC60" s="68">
        <v>0</v>
      </c>
      <c r="AD60" s="68">
        <v>0</v>
      </c>
      <c r="AE60" s="68">
        <v>0</v>
      </c>
      <c r="AF60" s="68">
        <v>0</v>
      </c>
    </row>
    <row r="61" spans="2:37" s="2" customFormat="1" ht="9.9499999999999993" customHeight="1" thickBot="1">
      <c r="B61" s="47"/>
      <c r="C61" s="22" t="s">
        <v>48</v>
      </c>
      <c r="D61" s="97"/>
      <c r="E61" s="97"/>
      <c r="F61" s="81"/>
      <c r="G61" s="71">
        <v>2.684464211808812</v>
      </c>
      <c r="H61" s="71">
        <v>2.8113994871825145</v>
      </c>
      <c r="I61" s="71">
        <v>2.8158505257766557</v>
      </c>
      <c r="J61" s="71">
        <v>2.8056211366465944</v>
      </c>
      <c r="K61" s="71">
        <v>2.8489143470396026</v>
      </c>
      <c r="L61" s="71">
        <v>2.926813636754634</v>
      </c>
      <c r="M61" s="71">
        <v>2.9788230520236572</v>
      </c>
      <c r="N61" s="71">
        <v>3.0158835490806006</v>
      </c>
      <c r="O61" s="71">
        <v>3.0146041854018706</v>
      </c>
      <c r="P61" s="71">
        <v>2.8508641630619849</v>
      </c>
      <c r="Q61" s="71">
        <v>3.1414668301474178</v>
      </c>
      <c r="R61" s="71">
        <v>3.1412989047084872</v>
      </c>
      <c r="S61" s="71">
        <v>3.3248747195978718</v>
      </c>
      <c r="T61" s="71">
        <v>3.2553009778874196</v>
      </c>
      <c r="U61" s="71">
        <v>3.5414515012640941</v>
      </c>
      <c r="V61" s="71">
        <v>3.5736341173829138</v>
      </c>
      <c r="W61" s="71">
        <v>3.510201403161302</v>
      </c>
      <c r="X61" s="71">
        <v>3.7243196753598982</v>
      </c>
      <c r="Y61" s="71">
        <v>3.7841912932190778</v>
      </c>
      <c r="Z61" s="71">
        <v>3.7730236005630378</v>
      </c>
      <c r="AA61" s="71">
        <v>3.6068424581725012</v>
      </c>
      <c r="AB61" s="71">
        <v>3.3705878880688296</v>
      </c>
      <c r="AC61" s="71">
        <v>3.6026931952847923</v>
      </c>
      <c r="AD61" s="71">
        <v>3.3572474783500326</v>
      </c>
      <c r="AE61" s="71">
        <v>3.1062119583086298</v>
      </c>
      <c r="AF61" s="71">
        <v>0</v>
      </c>
    </row>
    <row r="62" spans="2:37" s="2" customFormat="1" ht="9.9499999999999993" customHeight="1">
      <c r="B62" s="58" t="s">
        <v>71</v>
      </c>
      <c r="C62" s="88"/>
      <c r="D62" s="88"/>
      <c r="E62" s="88"/>
      <c r="F62" s="77"/>
      <c r="G62" s="67">
        <f>SUM(G63:G64)</f>
        <v>0.33790017322385174</v>
      </c>
      <c r="H62" s="67">
        <f t="shared" ref="H62:AD62" si="14">SUM(H63:H64)</f>
        <v>0.25768362684252655</v>
      </c>
      <c r="I62" s="67">
        <f t="shared" si="14"/>
        <v>0.29190213451703373</v>
      </c>
      <c r="J62" s="67">
        <f t="shared" si="14"/>
        <v>0.30884427303337347</v>
      </c>
      <c r="K62" s="67">
        <f t="shared" si="14"/>
        <v>0.32855137124735156</v>
      </c>
      <c r="L62" s="67">
        <f t="shared" si="14"/>
        <v>0.33701734535939259</v>
      </c>
      <c r="M62" s="67">
        <f t="shared" si="14"/>
        <v>0.31220228609382572</v>
      </c>
      <c r="N62" s="67">
        <f t="shared" si="14"/>
        <v>0.31306021825513985</v>
      </c>
      <c r="O62" s="67">
        <f t="shared" si="14"/>
        <v>0.31281588828834223</v>
      </c>
      <c r="P62" s="67">
        <f t="shared" si="14"/>
        <v>0.33750514059849457</v>
      </c>
      <c r="Q62" s="67">
        <f t="shared" si="14"/>
        <v>0.380056296508128</v>
      </c>
      <c r="R62" s="67">
        <f t="shared" si="14"/>
        <v>0.36778730200180387</v>
      </c>
      <c r="S62" s="67">
        <f t="shared" si="14"/>
        <v>0.36895973849060815</v>
      </c>
      <c r="T62" s="67">
        <f t="shared" si="14"/>
        <v>0.35631784176077574</v>
      </c>
      <c r="U62" s="67">
        <f t="shared" si="14"/>
        <v>0.35310724449771702</v>
      </c>
      <c r="V62" s="67">
        <f t="shared" si="14"/>
        <v>0.36022742293199783</v>
      </c>
      <c r="W62" s="67">
        <f t="shared" si="14"/>
        <v>0.37656393726578563</v>
      </c>
      <c r="X62" s="67">
        <f t="shared" si="14"/>
        <v>0.33965399396826013</v>
      </c>
      <c r="Y62" s="67">
        <f t="shared" si="14"/>
        <v>0.32136377358522655</v>
      </c>
      <c r="Z62" s="67">
        <f t="shared" si="14"/>
        <v>0.3202342109067508</v>
      </c>
      <c r="AA62" s="67">
        <f t="shared" si="14"/>
        <v>0.32531819308834264</v>
      </c>
      <c r="AB62" s="67">
        <f t="shared" si="14"/>
        <v>0.27481046544193877</v>
      </c>
      <c r="AC62" s="67">
        <f t="shared" si="14"/>
        <v>0.34505376433036816</v>
      </c>
      <c r="AD62" s="67">
        <f t="shared" si="14"/>
        <v>0.32564734975245851</v>
      </c>
      <c r="AE62" s="67">
        <f>SUM(AE63:AE64)</f>
        <v>0.30579553973067736</v>
      </c>
      <c r="AF62" s="67">
        <f>SUM(AF63:AF64)</f>
        <v>0</v>
      </c>
    </row>
    <row r="63" spans="2:37" s="2" customFormat="1" ht="9.9499999999999993" customHeight="1">
      <c r="B63" s="11"/>
      <c r="C63" s="20" t="s">
        <v>49</v>
      </c>
      <c r="D63" s="96"/>
      <c r="E63" s="96"/>
      <c r="F63" s="78"/>
      <c r="G63" s="68">
        <v>7.5575888052599682E-2</v>
      </c>
      <c r="H63" s="68">
        <v>5.3107046270140235E-2</v>
      </c>
      <c r="I63" s="68">
        <v>6.615501344875567E-2</v>
      </c>
      <c r="J63" s="68">
        <v>6.6085570214603942E-2</v>
      </c>
      <c r="K63" s="68">
        <v>7.5744881105669681E-2</v>
      </c>
      <c r="L63" s="68">
        <v>8.0871376173897544E-2</v>
      </c>
      <c r="M63" s="68">
        <v>6.2506934507284076E-2</v>
      </c>
      <c r="N63" s="68">
        <v>6.7033161906934063E-2</v>
      </c>
      <c r="O63" s="68">
        <v>6.9991816056790626E-2</v>
      </c>
      <c r="P63" s="68">
        <v>7.1377893443679952E-2</v>
      </c>
      <c r="Q63" s="68">
        <v>9.9218052876326929E-2</v>
      </c>
      <c r="R63" s="68">
        <v>0.11139669903888849</v>
      </c>
      <c r="S63" s="68">
        <v>0.10927955181747413</v>
      </c>
      <c r="T63" s="68">
        <v>0.10486415439816558</v>
      </c>
      <c r="U63" s="68">
        <v>0.10954584216397022</v>
      </c>
      <c r="V63" s="68">
        <v>0.10587635782931427</v>
      </c>
      <c r="W63" s="68">
        <v>0.10780687608444196</v>
      </c>
      <c r="X63" s="68">
        <v>9.1593408032688894E-2</v>
      </c>
      <c r="Y63" s="68">
        <v>0.1137662431564166</v>
      </c>
      <c r="Z63" s="68">
        <v>0.12826494286950849</v>
      </c>
      <c r="AA63" s="68">
        <v>0.11159856284164739</v>
      </c>
      <c r="AB63" s="68">
        <v>9.0372961528535911E-2</v>
      </c>
      <c r="AC63" s="68">
        <v>0.12332546796273298</v>
      </c>
      <c r="AD63" s="68">
        <v>9.0113552981758258E-2</v>
      </c>
      <c r="AE63" s="68">
        <v>8.0234860988103437E-2</v>
      </c>
      <c r="AF63" s="68">
        <v>0</v>
      </c>
    </row>
    <row r="64" spans="2:37" s="2" customFormat="1" ht="9.9499999999999993" customHeight="1" thickBot="1">
      <c r="B64" s="47"/>
      <c r="C64" s="22" t="s">
        <v>50</v>
      </c>
      <c r="D64" s="97"/>
      <c r="E64" s="97"/>
      <c r="F64" s="81"/>
      <c r="G64" s="71">
        <v>0.26232428517125206</v>
      </c>
      <c r="H64" s="71">
        <v>0.20457658057238634</v>
      </c>
      <c r="I64" s="71">
        <v>0.22574712106827807</v>
      </c>
      <c r="J64" s="71">
        <v>0.24275870281876955</v>
      </c>
      <c r="K64" s="71">
        <v>0.25280649014168188</v>
      </c>
      <c r="L64" s="71">
        <v>0.25614596918549504</v>
      </c>
      <c r="M64" s="71">
        <v>0.24969535158654166</v>
      </c>
      <c r="N64" s="71">
        <v>0.24602705634820582</v>
      </c>
      <c r="O64" s="71">
        <v>0.24282407223155159</v>
      </c>
      <c r="P64" s="71">
        <v>0.26612724715481462</v>
      </c>
      <c r="Q64" s="71">
        <v>0.28083824363180104</v>
      </c>
      <c r="R64" s="71">
        <v>0.25639060296291538</v>
      </c>
      <c r="S64" s="71">
        <v>0.25968018667313403</v>
      </c>
      <c r="T64" s="71">
        <v>0.25145368736261015</v>
      </c>
      <c r="U64" s="71">
        <v>0.24356140233374679</v>
      </c>
      <c r="V64" s="71">
        <v>0.25435106510268357</v>
      </c>
      <c r="W64" s="71">
        <v>0.26875706118134368</v>
      </c>
      <c r="X64" s="71">
        <v>0.24806058593557126</v>
      </c>
      <c r="Y64" s="71">
        <v>0.20759753042880993</v>
      </c>
      <c r="Z64" s="71">
        <v>0.19196926803724232</v>
      </c>
      <c r="AA64" s="71">
        <v>0.21371963024669527</v>
      </c>
      <c r="AB64" s="71">
        <v>0.18443750391340288</v>
      </c>
      <c r="AC64" s="71">
        <v>0.22172829636763519</v>
      </c>
      <c r="AD64" s="71">
        <v>0.23553379677070024</v>
      </c>
      <c r="AE64" s="71">
        <v>0.22556067874257391</v>
      </c>
      <c r="AF64" s="71">
        <v>0</v>
      </c>
    </row>
    <row r="65" spans="2:37" s="2" customFormat="1" ht="9.9499999999999993" customHeight="1">
      <c r="B65" s="58" t="s">
        <v>51</v>
      </c>
      <c r="C65" s="88"/>
      <c r="D65" s="88"/>
      <c r="E65" s="88"/>
      <c r="F65" s="77"/>
      <c r="G65" s="67">
        <f>SUM(G66:G69)</f>
        <v>936.76139607553341</v>
      </c>
      <c r="H65" s="67">
        <f t="shared" ref="H65:AD65" si="15">SUM(H66:H69)</f>
        <v>916.83795174508373</v>
      </c>
      <c r="I65" s="67">
        <f t="shared" si="15"/>
        <v>971.04287056281748</v>
      </c>
      <c r="J65" s="67">
        <f t="shared" si="15"/>
        <v>833.03894384640034</v>
      </c>
      <c r="K65" s="67">
        <f t="shared" si="15"/>
        <v>1002.7498869317235</v>
      </c>
      <c r="L65" s="67">
        <f t="shared" si="15"/>
        <v>963.18898813771023</v>
      </c>
      <c r="M65" s="67">
        <f t="shared" si="15"/>
        <v>941.48365665360814</v>
      </c>
      <c r="N65" s="67">
        <f t="shared" si="15"/>
        <v>925.09316474224033</v>
      </c>
      <c r="O65" s="67">
        <f t="shared" si="15"/>
        <v>871.16142642595946</v>
      </c>
      <c r="P65" s="67">
        <f t="shared" si="15"/>
        <v>885.24944429959203</v>
      </c>
      <c r="Q65" s="67">
        <f t="shared" si="15"/>
        <v>906.69609380107204</v>
      </c>
      <c r="R65" s="67">
        <f t="shared" si="15"/>
        <v>894.46539142391157</v>
      </c>
      <c r="S65" s="67">
        <f t="shared" si="15"/>
        <v>902.70967989586006</v>
      </c>
      <c r="T65" s="67">
        <f t="shared" si="15"/>
        <v>847.89120027088404</v>
      </c>
      <c r="U65" s="67">
        <f t="shared" si="15"/>
        <v>905.83904965029296</v>
      </c>
      <c r="V65" s="67">
        <f t="shared" si="15"/>
        <v>905.06875174150878</v>
      </c>
      <c r="W65" s="67">
        <f t="shared" si="15"/>
        <v>893.47420184323539</v>
      </c>
      <c r="X65" s="67">
        <f t="shared" si="15"/>
        <v>922.28351025239067</v>
      </c>
      <c r="Y65" s="67">
        <f t="shared" si="15"/>
        <v>927.82471074811372</v>
      </c>
      <c r="Z65" s="67">
        <f t="shared" si="15"/>
        <v>911.45267956206635</v>
      </c>
      <c r="AA65" s="67">
        <f t="shared" si="15"/>
        <v>953.26768774419952</v>
      </c>
      <c r="AB65" s="67">
        <f t="shared" si="15"/>
        <v>884.61720025540171</v>
      </c>
      <c r="AC65" s="67">
        <f t="shared" si="15"/>
        <v>876.44872714889868</v>
      </c>
      <c r="AD65" s="67">
        <f t="shared" si="15"/>
        <v>886.9596350212862</v>
      </c>
      <c r="AE65" s="67">
        <f>SUM(AE66:AE69)</f>
        <v>875.27207281055507</v>
      </c>
      <c r="AF65" s="67">
        <f>SUM(AF66:AF69)</f>
        <v>0</v>
      </c>
    </row>
    <row r="66" spans="2:37" s="2" customFormat="1" ht="9.9499999999999993" customHeight="1">
      <c r="B66" s="11"/>
      <c r="C66" s="20" t="s">
        <v>52</v>
      </c>
      <c r="D66" s="96"/>
      <c r="E66" s="96"/>
      <c r="F66" s="78"/>
      <c r="G66" s="68">
        <v>292.85029112041798</v>
      </c>
      <c r="H66" s="68">
        <v>301.41247974901103</v>
      </c>
      <c r="I66" s="68">
        <v>301.13467618978524</v>
      </c>
      <c r="J66" s="68">
        <v>295.25189099812087</v>
      </c>
      <c r="K66" s="68">
        <v>287.41479604755807</v>
      </c>
      <c r="L66" s="68">
        <v>283.24760695886141</v>
      </c>
      <c r="M66" s="68">
        <v>281.6368924157938</v>
      </c>
      <c r="N66" s="68">
        <v>273.75128899063571</v>
      </c>
      <c r="O66" s="68">
        <v>269.19272298744733</v>
      </c>
      <c r="P66" s="68">
        <v>267.70762783062889</v>
      </c>
      <c r="Q66" s="68">
        <v>264.92117107981329</v>
      </c>
      <c r="R66" s="68">
        <v>262.97401172971138</v>
      </c>
      <c r="S66" s="68">
        <v>260.99414871896198</v>
      </c>
      <c r="T66" s="68">
        <v>249.83143264426025</v>
      </c>
      <c r="U66" s="68">
        <v>242.81682575452007</v>
      </c>
      <c r="V66" s="68">
        <v>238.34589899683778</v>
      </c>
      <c r="W66" s="68">
        <v>236.77633890252909</v>
      </c>
      <c r="X66" s="68">
        <v>237.71572844054276</v>
      </c>
      <c r="Y66" s="68">
        <v>231.15306968725432</v>
      </c>
      <c r="Z66" s="68">
        <v>227.63147763636297</v>
      </c>
      <c r="AA66" s="68">
        <v>218.51076348502781</v>
      </c>
      <c r="AB66" s="68">
        <v>211.83431538519196</v>
      </c>
      <c r="AC66" s="68">
        <v>207.9501754299539</v>
      </c>
      <c r="AD66" s="68">
        <v>198.25669986666932</v>
      </c>
      <c r="AE66" s="68">
        <v>193.42840922960605</v>
      </c>
      <c r="AF66" s="68">
        <v>0</v>
      </c>
    </row>
    <row r="67" spans="2:37" s="2" customFormat="1" ht="9.9499999999999993" customHeight="1">
      <c r="B67" s="11"/>
      <c r="C67" s="21" t="s">
        <v>53</v>
      </c>
      <c r="D67" s="90"/>
      <c r="E67" s="90"/>
      <c r="F67" s="79"/>
      <c r="G67" s="69">
        <v>104.8477105630715</v>
      </c>
      <c r="H67" s="69">
        <v>106.14995986816092</v>
      </c>
      <c r="I67" s="69">
        <v>104.19493038221826</v>
      </c>
      <c r="J67" s="69">
        <v>100.94328317396797</v>
      </c>
      <c r="K67" s="69">
        <v>96.94110924283062</v>
      </c>
      <c r="L67" s="69">
        <v>95.67764381591472</v>
      </c>
      <c r="M67" s="69">
        <v>94.414703783737565</v>
      </c>
      <c r="N67" s="69">
        <v>90.652244253269927</v>
      </c>
      <c r="O67" s="69">
        <v>88.316394407474263</v>
      </c>
      <c r="P67" s="69">
        <v>86.792900523590902</v>
      </c>
      <c r="Q67" s="69">
        <v>84.687074206743887</v>
      </c>
      <c r="R67" s="69">
        <v>83.768554285551332</v>
      </c>
      <c r="S67" s="69">
        <v>83.21410494076467</v>
      </c>
      <c r="T67" s="69">
        <v>79.978788814771249</v>
      </c>
      <c r="U67" s="69">
        <v>77.83399832788561</v>
      </c>
      <c r="V67" s="69">
        <v>75.856003071186421</v>
      </c>
      <c r="W67" s="69">
        <v>73.348173027973871</v>
      </c>
      <c r="X67" s="69">
        <v>72.495687149519725</v>
      </c>
      <c r="Y67" s="69">
        <v>70.616113762705183</v>
      </c>
      <c r="Z67" s="69">
        <v>70.014779283076351</v>
      </c>
      <c r="AA67" s="69">
        <v>67.919180432247046</v>
      </c>
      <c r="AB67" s="69">
        <v>66.128483925427275</v>
      </c>
      <c r="AC67" s="69">
        <v>64.833386614863414</v>
      </c>
      <c r="AD67" s="69">
        <v>62.071582877115318</v>
      </c>
      <c r="AE67" s="69">
        <v>60.759212730349176</v>
      </c>
      <c r="AF67" s="69">
        <v>0</v>
      </c>
    </row>
    <row r="68" spans="2:37" s="2" customFormat="1" ht="9.9499999999999993" customHeight="1">
      <c r="B68" s="11"/>
      <c r="C68" s="21" t="s">
        <v>54</v>
      </c>
      <c r="D68" s="90"/>
      <c r="E68" s="90"/>
      <c r="F68" s="79"/>
      <c r="G68" s="69">
        <v>535.43410214449739</v>
      </c>
      <c r="H68" s="69">
        <v>505.91188312739854</v>
      </c>
      <c r="I68" s="69">
        <v>562.2281181342421</v>
      </c>
      <c r="J68" s="69">
        <v>433.66702441834894</v>
      </c>
      <c r="K68" s="69">
        <v>615.0526898066546</v>
      </c>
      <c r="L68" s="69">
        <v>581.05581558773702</v>
      </c>
      <c r="M68" s="69">
        <v>562.2940789976052</v>
      </c>
      <c r="N68" s="69">
        <v>557.63084540728835</v>
      </c>
      <c r="O68" s="69">
        <v>510.71944496315234</v>
      </c>
      <c r="P68" s="69">
        <v>527.86157662384153</v>
      </c>
      <c r="Q68" s="69">
        <v>554.27322200058427</v>
      </c>
      <c r="R68" s="69">
        <v>544.92202169801931</v>
      </c>
      <c r="S68" s="69">
        <v>555.78836972575812</v>
      </c>
      <c r="T68" s="69">
        <v>515.4992433146158</v>
      </c>
      <c r="U68" s="69">
        <v>582.70864164615273</v>
      </c>
      <c r="V68" s="69">
        <v>588.34623933901332</v>
      </c>
      <c r="W68" s="69">
        <v>580.90491538752894</v>
      </c>
      <c r="X68" s="69">
        <v>609.68922259614658</v>
      </c>
      <c r="Y68" s="69">
        <v>623.75438185261623</v>
      </c>
      <c r="Z68" s="69">
        <v>611.56666873173947</v>
      </c>
      <c r="AA68" s="69">
        <v>664.65420525370575</v>
      </c>
      <c r="AB68" s="69">
        <v>604.64218520818076</v>
      </c>
      <c r="AC68" s="69">
        <v>601.67351457188443</v>
      </c>
      <c r="AD68" s="69">
        <v>624.56959711875777</v>
      </c>
      <c r="AE68" s="69">
        <v>619.0807921783902</v>
      </c>
      <c r="AF68" s="69">
        <v>0</v>
      </c>
    </row>
    <row r="69" spans="2:37" s="2" customFormat="1" ht="9.9499999999999993" customHeight="1" thickBot="1">
      <c r="B69" s="47"/>
      <c r="C69" s="22" t="s">
        <v>55</v>
      </c>
      <c r="D69" s="97"/>
      <c r="E69" s="97"/>
      <c r="F69" s="81"/>
      <c r="G69" s="71">
        <v>3.6292922475465503</v>
      </c>
      <c r="H69" s="71">
        <v>3.3636290005131886</v>
      </c>
      <c r="I69" s="71">
        <v>3.4851458565719184</v>
      </c>
      <c r="J69" s="71">
        <v>3.1767452559624454</v>
      </c>
      <c r="K69" s="71">
        <v>3.3412918346801757</v>
      </c>
      <c r="L69" s="71">
        <v>3.2079217751971081</v>
      </c>
      <c r="M69" s="71">
        <v>3.1379814564716528</v>
      </c>
      <c r="N69" s="71">
        <v>3.0587860910464282</v>
      </c>
      <c r="O69" s="71">
        <v>2.9328640678854492</v>
      </c>
      <c r="P69" s="71">
        <v>2.8873393215306842</v>
      </c>
      <c r="Q69" s="71">
        <v>2.8146265139305564</v>
      </c>
      <c r="R69" s="71">
        <v>2.8008037106296193</v>
      </c>
      <c r="S69" s="71">
        <v>2.7130565103753344</v>
      </c>
      <c r="T69" s="71">
        <v>2.5817354972367217</v>
      </c>
      <c r="U69" s="71">
        <v>2.4795839217345561</v>
      </c>
      <c r="V69" s="71">
        <v>2.5206103344712205</v>
      </c>
      <c r="W69" s="71">
        <v>2.4447745252034152</v>
      </c>
      <c r="X69" s="71">
        <v>2.3828720661816001</v>
      </c>
      <c r="Y69" s="71">
        <v>2.3011454455380354</v>
      </c>
      <c r="Z69" s="71">
        <v>2.2397539108875471</v>
      </c>
      <c r="AA69" s="71">
        <v>2.1835385732188821</v>
      </c>
      <c r="AB69" s="71">
        <v>2.0122157366017563</v>
      </c>
      <c r="AC69" s="71">
        <v>1.9916505321970248</v>
      </c>
      <c r="AD69" s="71">
        <v>2.0617551587438308</v>
      </c>
      <c r="AE69" s="71">
        <v>2.0036586722096836</v>
      </c>
      <c r="AF69" s="71">
        <v>0</v>
      </c>
    </row>
    <row r="70" spans="2:37" s="2" customFormat="1" ht="9.9499999999999993" customHeight="1">
      <c r="B70" s="57" t="s">
        <v>56</v>
      </c>
      <c r="C70" s="89"/>
      <c r="D70" s="89"/>
      <c r="E70" s="89"/>
      <c r="F70" s="82"/>
      <c r="G70" s="37">
        <f>SUM(G71:G75)</f>
        <v>146.54321843270091</v>
      </c>
      <c r="H70" s="37">
        <f t="shared" ref="H70:AD70" si="16">SUM(H71:H75)</f>
        <v>152.53199517302258</v>
      </c>
      <c r="I70" s="37">
        <f t="shared" si="16"/>
        <v>165.59274473279956</v>
      </c>
      <c r="J70" s="37">
        <f t="shared" si="16"/>
        <v>157.47124048295194</v>
      </c>
      <c r="K70" s="37">
        <f t="shared" si="16"/>
        <v>172.16007693791104</v>
      </c>
      <c r="L70" s="37">
        <f t="shared" si="16"/>
        <v>152.7627027890677</v>
      </c>
      <c r="M70" s="37">
        <f t="shared" si="16"/>
        <v>149.07359984353727</v>
      </c>
      <c r="N70" s="37">
        <f t="shared" si="16"/>
        <v>141.27645233121646</v>
      </c>
      <c r="O70" s="37">
        <f t="shared" si="16"/>
        <v>107.03100073221641</v>
      </c>
      <c r="P70" s="37">
        <f t="shared" si="16"/>
        <v>100.71917757184106</v>
      </c>
      <c r="Q70" s="37">
        <f t="shared" si="16"/>
        <v>113.53030178116714</v>
      </c>
      <c r="R70" s="37">
        <f t="shared" si="16"/>
        <v>96.924258366014286</v>
      </c>
      <c r="S70" s="37">
        <f t="shared" si="16"/>
        <v>100.03584986744477</v>
      </c>
      <c r="T70" s="37">
        <f t="shared" si="16"/>
        <v>160.53416877847147</v>
      </c>
      <c r="U70" s="37">
        <f t="shared" si="16"/>
        <v>108.3343167795976</v>
      </c>
      <c r="V70" s="37">
        <f t="shared" si="16"/>
        <v>90.312937945063695</v>
      </c>
      <c r="W70" s="37">
        <f t="shared" si="16"/>
        <v>85.124796553273896</v>
      </c>
      <c r="X70" s="37">
        <f t="shared" si="16"/>
        <v>82.522809305272432</v>
      </c>
      <c r="Y70" s="37">
        <f t="shared" si="16"/>
        <v>96.944204271030785</v>
      </c>
      <c r="Z70" s="37">
        <f t="shared" si="16"/>
        <v>94.149147704552789</v>
      </c>
      <c r="AA70" s="37">
        <f t="shared" si="16"/>
        <v>84.074325736685751</v>
      </c>
      <c r="AB70" s="37">
        <f t="shared" si="16"/>
        <v>71.117162605033897</v>
      </c>
      <c r="AC70" s="37">
        <f t="shared" si="16"/>
        <v>67.911992506279461</v>
      </c>
      <c r="AD70" s="37">
        <f t="shared" si="16"/>
        <v>58.622759149580659</v>
      </c>
      <c r="AE70" s="37">
        <f>SUM(AE71:AE75)</f>
        <v>66.670082732886414</v>
      </c>
      <c r="AF70" s="37">
        <f>SUM(AF71:AF75)</f>
        <v>0</v>
      </c>
    </row>
    <row r="71" spans="2:37" s="2" customFormat="1" ht="9.9499999999999993" customHeight="1">
      <c r="B71" s="11"/>
      <c r="C71" s="20" t="s">
        <v>57</v>
      </c>
      <c r="D71" s="96"/>
      <c r="E71" s="96"/>
      <c r="F71" s="78"/>
      <c r="G71" s="68">
        <v>86.420273540239663</v>
      </c>
      <c r="H71" s="68">
        <v>92.600683488865826</v>
      </c>
      <c r="I71" s="68">
        <v>106.31365904081365</v>
      </c>
      <c r="J71" s="68">
        <v>99.443097488100292</v>
      </c>
      <c r="K71" s="68">
        <v>115.16226416304656</v>
      </c>
      <c r="L71" s="68">
        <v>96.13194750368946</v>
      </c>
      <c r="M71" s="68">
        <v>94.207725328240784</v>
      </c>
      <c r="N71" s="68">
        <v>87.897710196023553</v>
      </c>
      <c r="O71" s="68">
        <v>54.318626264857109</v>
      </c>
      <c r="P71" s="68">
        <v>49.192735254815652</v>
      </c>
      <c r="Q71" s="68">
        <v>63.09349832156434</v>
      </c>
      <c r="R71" s="68">
        <v>50.937821277063591</v>
      </c>
      <c r="S71" s="68">
        <v>56.427558094576561</v>
      </c>
      <c r="T71" s="68">
        <v>112.53574772267281</v>
      </c>
      <c r="U71" s="68">
        <v>61.235529338914048</v>
      </c>
      <c r="V71" s="68">
        <v>44.589174032665653</v>
      </c>
      <c r="W71" s="68">
        <v>40.53112552976723</v>
      </c>
      <c r="X71" s="68">
        <v>39.023689963892863</v>
      </c>
      <c r="Y71" s="68">
        <v>53.843386210100341</v>
      </c>
      <c r="Z71" s="68">
        <v>52.613496071741011</v>
      </c>
      <c r="AA71" s="68">
        <v>44.026062855058036</v>
      </c>
      <c r="AB71" s="68">
        <v>31.439960778065373</v>
      </c>
      <c r="AC71" s="68">
        <v>29.313970289198931</v>
      </c>
      <c r="AD71" s="68">
        <v>20.53994881058334</v>
      </c>
      <c r="AE71" s="68">
        <v>29.07199381417135</v>
      </c>
      <c r="AF71" s="68">
        <v>0</v>
      </c>
    </row>
    <row r="72" spans="2:37" s="2" customFormat="1" ht="9.9499999999999993" customHeight="1">
      <c r="B72" s="11"/>
      <c r="C72" s="21" t="s">
        <v>58</v>
      </c>
      <c r="D72" s="90"/>
      <c r="E72" s="90"/>
      <c r="F72" s="79"/>
      <c r="G72" s="69">
        <v>0</v>
      </c>
      <c r="H72" s="69">
        <v>0</v>
      </c>
      <c r="I72" s="69">
        <v>0</v>
      </c>
      <c r="J72" s="69">
        <v>0</v>
      </c>
      <c r="K72" s="69">
        <v>0</v>
      </c>
      <c r="L72" s="69">
        <v>0</v>
      </c>
      <c r="M72" s="69">
        <v>0</v>
      </c>
      <c r="N72" s="69">
        <v>0</v>
      </c>
      <c r="O72" s="69">
        <v>0</v>
      </c>
      <c r="P72" s="69">
        <v>0</v>
      </c>
      <c r="Q72" s="69">
        <v>0</v>
      </c>
      <c r="R72" s="69">
        <v>0</v>
      </c>
      <c r="S72" s="69">
        <v>0</v>
      </c>
      <c r="T72" s="69">
        <v>0</v>
      </c>
      <c r="U72" s="69">
        <v>0</v>
      </c>
      <c r="V72" s="69">
        <v>0</v>
      </c>
      <c r="W72" s="69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69">
        <v>0</v>
      </c>
      <c r="AD72" s="69">
        <v>0</v>
      </c>
      <c r="AE72" s="69">
        <v>0</v>
      </c>
      <c r="AF72" s="69">
        <v>0</v>
      </c>
    </row>
    <row r="73" spans="2:37" s="2" customFormat="1" ht="9.9499999999999993" customHeight="1">
      <c r="B73" s="11"/>
      <c r="C73" s="90" t="s">
        <v>59</v>
      </c>
      <c r="D73" s="90"/>
      <c r="E73" s="90"/>
      <c r="F73" s="79"/>
      <c r="G73" s="69">
        <v>0.37468522513334107</v>
      </c>
      <c r="H73" s="69">
        <v>0.35564679348817319</v>
      </c>
      <c r="I73" s="69">
        <v>0.36218973422790052</v>
      </c>
      <c r="J73" s="69">
        <v>0.35183456861993295</v>
      </c>
      <c r="K73" s="69">
        <v>0.36647921643396514</v>
      </c>
      <c r="L73" s="69">
        <v>0.38226116134451998</v>
      </c>
      <c r="M73" s="69">
        <v>0.37838653199915112</v>
      </c>
      <c r="N73" s="69">
        <v>0.3672245846335323</v>
      </c>
      <c r="O73" s="69">
        <v>0.36104406198883898</v>
      </c>
      <c r="P73" s="69">
        <v>0.35631825353793561</v>
      </c>
      <c r="Q73" s="69">
        <v>0.34232290277371547</v>
      </c>
      <c r="R73" s="69">
        <v>0.32422300561713396</v>
      </c>
      <c r="S73" s="69">
        <v>0.47653150294127872</v>
      </c>
      <c r="T73" s="69">
        <v>0.46843926342639208</v>
      </c>
      <c r="U73" s="69">
        <v>0.42259753783515641</v>
      </c>
      <c r="V73" s="69">
        <v>0.39365354412694342</v>
      </c>
      <c r="W73" s="69">
        <v>0.3702729217172871</v>
      </c>
      <c r="X73" s="69">
        <v>0.35786780954337533</v>
      </c>
      <c r="Y73" s="69">
        <v>0.33774268239617256</v>
      </c>
      <c r="Z73" s="69">
        <v>0.28170615875429644</v>
      </c>
      <c r="AA73" s="69">
        <v>0.27735391750984223</v>
      </c>
      <c r="AB73" s="69">
        <v>0.2865213748401591</v>
      </c>
      <c r="AC73" s="69">
        <v>0.30399882949193724</v>
      </c>
      <c r="AD73" s="69">
        <v>0.33933556526697073</v>
      </c>
      <c r="AE73" s="69">
        <v>0.20956810385038435</v>
      </c>
      <c r="AF73" s="69">
        <v>0</v>
      </c>
    </row>
    <row r="74" spans="2:37" s="2" customFormat="1" ht="9.9499999999999993" customHeight="1">
      <c r="B74" s="11"/>
      <c r="C74" s="91" t="s">
        <v>60</v>
      </c>
      <c r="D74" s="91"/>
      <c r="E74" s="91"/>
      <c r="F74" s="83"/>
      <c r="G74" s="69">
        <v>57.514709109029802</v>
      </c>
      <c r="H74" s="69">
        <v>57.469399356768626</v>
      </c>
      <c r="I74" s="69">
        <v>56.822942656361548</v>
      </c>
      <c r="J74" s="69">
        <v>55.689247449725485</v>
      </c>
      <c r="K74" s="69">
        <v>54.68503899935962</v>
      </c>
      <c r="L74" s="69">
        <v>54.303615918411872</v>
      </c>
      <c r="M74" s="69">
        <v>52.58169196703804</v>
      </c>
      <c r="N74" s="69">
        <v>51.098413084852488</v>
      </c>
      <c r="O74" s="69">
        <v>50.610503876933926</v>
      </c>
      <c r="P74" s="69">
        <v>49.396647165293857</v>
      </c>
      <c r="Q74" s="69">
        <v>47.968281932079094</v>
      </c>
      <c r="R74" s="69">
        <v>43.984808299199578</v>
      </c>
      <c r="S74" s="69">
        <v>41.758951643764988</v>
      </c>
      <c r="T74" s="69">
        <v>45.59824429064885</v>
      </c>
      <c r="U74" s="69">
        <v>44.649301611384381</v>
      </c>
      <c r="V74" s="69">
        <v>43.177722799437454</v>
      </c>
      <c r="W74" s="69">
        <v>41.968572664250537</v>
      </c>
      <c r="X74" s="69">
        <v>40.72218678349104</v>
      </c>
      <c r="Y74" s="69">
        <v>39.971575718858624</v>
      </c>
      <c r="Z74" s="69">
        <v>38.51912703839016</v>
      </c>
      <c r="AA74" s="69">
        <v>37.003302204513247</v>
      </c>
      <c r="AB74" s="69">
        <v>36.553220505225028</v>
      </c>
      <c r="AC74" s="69">
        <v>35.453604986469884</v>
      </c>
      <c r="AD74" s="69">
        <v>34.80923630201255</v>
      </c>
      <c r="AE74" s="69">
        <v>34.142950536991897</v>
      </c>
      <c r="AF74" s="69">
        <v>0</v>
      </c>
    </row>
    <row r="75" spans="2:37" s="2" customFormat="1" ht="9.9499999999999993" customHeight="1" thickBot="1">
      <c r="B75" s="48"/>
      <c r="C75" s="92" t="s">
        <v>61</v>
      </c>
      <c r="D75" s="92"/>
      <c r="E75" s="92"/>
      <c r="F75" s="84"/>
      <c r="G75" s="76">
        <v>2.2335505582981057</v>
      </c>
      <c r="H75" s="76">
        <v>2.1062655338999381</v>
      </c>
      <c r="I75" s="76">
        <v>2.093953301396466</v>
      </c>
      <c r="J75" s="76">
        <v>1.987060976506227</v>
      </c>
      <c r="K75" s="76">
        <v>1.946294559070906</v>
      </c>
      <c r="L75" s="76">
        <v>1.9448782056218505</v>
      </c>
      <c r="M75" s="76">
        <v>1.9057960162593066</v>
      </c>
      <c r="N75" s="76">
        <v>1.9131044657068792</v>
      </c>
      <c r="O75" s="76">
        <v>1.7408265284365241</v>
      </c>
      <c r="P75" s="76">
        <v>1.7734768981936093</v>
      </c>
      <c r="Q75" s="76">
        <v>2.126198624749982</v>
      </c>
      <c r="R75" s="76">
        <v>1.6774057841339782</v>
      </c>
      <c r="S75" s="76">
        <v>1.3728086261619463</v>
      </c>
      <c r="T75" s="76">
        <v>1.9317375017234095</v>
      </c>
      <c r="U75" s="76">
        <v>2.0268882914640161</v>
      </c>
      <c r="V75" s="76">
        <v>2.1523875688336482</v>
      </c>
      <c r="W75" s="76">
        <v>2.2548254375388423</v>
      </c>
      <c r="X75" s="76">
        <v>2.4190647483451557</v>
      </c>
      <c r="Y75" s="76">
        <v>2.7914996596756425</v>
      </c>
      <c r="Z75" s="76">
        <v>2.7348184356673237</v>
      </c>
      <c r="AA75" s="76">
        <v>2.7676067596046283</v>
      </c>
      <c r="AB75" s="76">
        <v>2.8374599469033313</v>
      </c>
      <c r="AC75" s="76">
        <v>2.8404184011187104</v>
      </c>
      <c r="AD75" s="76">
        <v>2.9342384717177992</v>
      </c>
      <c r="AE75" s="76">
        <v>3.2455702778727926</v>
      </c>
      <c r="AF75" s="76">
        <v>0</v>
      </c>
    </row>
    <row r="76" spans="2:37" s="2" customFormat="1" ht="9.9499999999999993" customHeight="1" thickTop="1" thickBot="1">
      <c r="B76" s="59" t="s">
        <v>7</v>
      </c>
      <c r="C76" s="93"/>
      <c r="D76" s="93"/>
      <c r="E76" s="93"/>
      <c r="F76" s="85"/>
      <c r="G76" s="75">
        <f>SUM(G53,G59,G62,G65,G70)</f>
        <v>1106.9530631071391</v>
      </c>
      <c r="H76" s="75">
        <f t="shared" ref="H76:AD76" si="17">SUM(H53,H59,H62,H65,H70)</f>
        <v>1091.4639172892685</v>
      </c>
      <c r="I76" s="75">
        <f t="shared" si="17"/>
        <v>1159.7391462044584</v>
      </c>
      <c r="J76" s="75">
        <f t="shared" si="17"/>
        <v>1014.621508369182</v>
      </c>
      <c r="K76" s="75">
        <f t="shared" si="17"/>
        <v>1199.2361167739282</v>
      </c>
      <c r="L76" s="75">
        <f t="shared" si="17"/>
        <v>1140.4670669647735</v>
      </c>
      <c r="M76" s="75">
        <f t="shared" si="17"/>
        <v>1114.6231952752626</v>
      </c>
      <c r="N76" s="75">
        <f t="shared" si="17"/>
        <v>1091.9418202757674</v>
      </c>
      <c r="O76" s="75">
        <f t="shared" si="17"/>
        <v>1001.3843518139663</v>
      </c>
      <c r="P76" s="75">
        <f t="shared" si="17"/>
        <v>1009.2278461128458</v>
      </c>
      <c r="Q76" s="75">
        <f t="shared" si="17"/>
        <v>1044.0961041670332</v>
      </c>
      <c r="R76" s="75">
        <f t="shared" si="17"/>
        <v>1016.2089579616638</v>
      </c>
      <c r="S76" s="75">
        <f t="shared" si="17"/>
        <v>1025.9406377321438</v>
      </c>
      <c r="T76" s="75">
        <f t="shared" si="17"/>
        <v>1032.318350763293</v>
      </c>
      <c r="U76" s="75">
        <f t="shared" si="17"/>
        <v>1039.5838466432963</v>
      </c>
      <c r="V76" s="75">
        <f t="shared" si="17"/>
        <v>1023.3624604387334</v>
      </c>
      <c r="W76" s="75">
        <f t="shared" si="17"/>
        <v>1007.6431304757228</v>
      </c>
      <c r="X76" s="75">
        <f t="shared" si="17"/>
        <v>1033.5692399186332</v>
      </c>
      <c r="Y76" s="75">
        <f t="shared" si="17"/>
        <v>1052.0263629324293</v>
      </c>
      <c r="Z76" s="75">
        <f t="shared" si="17"/>
        <v>1032.8231955582094</v>
      </c>
      <c r="AA76" s="75">
        <f t="shared" si="17"/>
        <v>1074.5765313256416</v>
      </c>
      <c r="AB76" s="75">
        <f t="shared" si="17"/>
        <v>981.29591218466157</v>
      </c>
      <c r="AC76" s="75">
        <f t="shared" si="17"/>
        <v>975.18698898757543</v>
      </c>
      <c r="AD76" s="75">
        <f t="shared" si="17"/>
        <v>974.96627898829638</v>
      </c>
      <c r="AE76" s="75">
        <f>SUM(AE53,AE59,AE62,AE65,AE70)</f>
        <v>970.489176587516</v>
      </c>
      <c r="AF76" s="75">
        <f>SUM(AF53,AF59,AF62,AF65,AF70)</f>
        <v>0</v>
      </c>
    </row>
    <row r="77" spans="2:37" s="1" customFormat="1" ht="9.9499999999999993" customHeight="1">
      <c r="C77" s="94"/>
      <c r="D77" s="94"/>
      <c r="E77" s="94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</row>
    <row r="78" spans="2:37" s="1" customFormat="1" ht="15" customHeight="1" thickBot="1">
      <c r="B78" s="253" t="s">
        <v>62</v>
      </c>
      <c r="D78" s="94"/>
      <c r="E78" s="94"/>
      <c r="G78" s="25"/>
      <c r="H78" s="25"/>
      <c r="I78" s="25"/>
      <c r="J78" s="25"/>
      <c r="K78" s="94" t="s">
        <v>32</v>
      </c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8" t="s">
        <v>231</v>
      </c>
      <c r="W78" s="25"/>
      <c r="X78" s="25"/>
      <c r="Y78" s="25"/>
      <c r="Z78" s="25"/>
      <c r="AA78" s="25"/>
      <c r="AB78" s="25"/>
      <c r="AC78" s="25"/>
      <c r="AD78" s="25"/>
      <c r="AE78" s="25"/>
      <c r="AF78" s="25"/>
    </row>
    <row r="79" spans="2:37" s="2" customFormat="1" ht="9.9499999999999993" customHeight="1" thickBot="1">
      <c r="B79" s="49" t="s">
        <v>69</v>
      </c>
      <c r="C79" s="54"/>
      <c r="D79" s="106"/>
      <c r="E79" s="106"/>
      <c r="F79" s="53"/>
      <c r="G79" s="63">
        <v>1990</v>
      </c>
      <c r="H79" s="63">
        <f t="shared" ref="H79:AF79" si="18">G79+1</f>
        <v>1991</v>
      </c>
      <c r="I79" s="63">
        <f t="shared" si="18"/>
        <v>1992</v>
      </c>
      <c r="J79" s="63">
        <f t="shared" si="18"/>
        <v>1993</v>
      </c>
      <c r="K79" s="63">
        <f t="shared" si="18"/>
        <v>1994</v>
      </c>
      <c r="L79" s="63">
        <f t="shared" si="18"/>
        <v>1995</v>
      </c>
      <c r="M79" s="63">
        <f t="shared" si="18"/>
        <v>1996</v>
      </c>
      <c r="N79" s="63">
        <f t="shared" si="18"/>
        <v>1997</v>
      </c>
      <c r="O79" s="63">
        <f t="shared" si="18"/>
        <v>1998</v>
      </c>
      <c r="P79" s="64">
        <f t="shared" si="18"/>
        <v>1999</v>
      </c>
      <c r="Q79" s="64">
        <f t="shared" si="18"/>
        <v>2000</v>
      </c>
      <c r="R79" s="64">
        <f t="shared" si="18"/>
        <v>2001</v>
      </c>
      <c r="S79" s="64">
        <f t="shared" si="18"/>
        <v>2002</v>
      </c>
      <c r="T79" s="63">
        <f t="shared" si="18"/>
        <v>2003</v>
      </c>
      <c r="U79" s="63">
        <f t="shared" si="18"/>
        <v>2004</v>
      </c>
      <c r="V79" s="65">
        <f t="shared" si="18"/>
        <v>2005</v>
      </c>
      <c r="W79" s="63">
        <f t="shared" si="18"/>
        <v>2006</v>
      </c>
      <c r="X79" s="63">
        <f t="shared" si="18"/>
        <v>2007</v>
      </c>
      <c r="Y79" s="63">
        <f t="shared" si="18"/>
        <v>2008</v>
      </c>
      <c r="Z79" s="63">
        <f t="shared" si="18"/>
        <v>2009</v>
      </c>
      <c r="AA79" s="64">
        <f t="shared" si="18"/>
        <v>2010</v>
      </c>
      <c r="AB79" s="64">
        <f t="shared" si="18"/>
        <v>2011</v>
      </c>
      <c r="AC79" s="63">
        <f t="shared" si="18"/>
        <v>2012</v>
      </c>
      <c r="AD79" s="63">
        <f t="shared" si="18"/>
        <v>2013</v>
      </c>
      <c r="AE79" s="66">
        <f t="shared" si="18"/>
        <v>2014</v>
      </c>
      <c r="AF79" s="66">
        <f t="shared" si="18"/>
        <v>2015</v>
      </c>
      <c r="AG79" s="1"/>
      <c r="AH79" s="1"/>
      <c r="AI79" s="1"/>
      <c r="AJ79" s="1"/>
      <c r="AK79" s="1"/>
    </row>
    <row r="80" spans="2:37" s="2" customFormat="1" ht="9.9499999999999993" customHeight="1">
      <c r="B80" s="58" t="s">
        <v>41</v>
      </c>
      <c r="C80" s="88"/>
      <c r="D80" s="88"/>
      <c r="E80" s="88"/>
      <c r="F80" s="77"/>
      <c r="G80" s="67">
        <f>SUM(G81:G85)</f>
        <v>88.297695295761045</v>
      </c>
      <c r="H80" s="67">
        <f t="shared" ref="H80:AD80" si="19">SUM(H81:H85)</f>
        <v>90.156917408624849</v>
      </c>
      <c r="I80" s="67">
        <f t="shared" si="19"/>
        <v>95.329332221753347</v>
      </c>
      <c r="J80" s="67">
        <f t="shared" si="19"/>
        <v>101.13619011765189</v>
      </c>
      <c r="K80" s="67">
        <f t="shared" si="19"/>
        <v>102.71759361776003</v>
      </c>
      <c r="L80" s="67">
        <f t="shared" si="19"/>
        <v>106.28374140219086</v>
      </c>
      <c r="M80" s="67">
        <f t="shared" si="19"/>
        <v>109.74363871417381</v>
      </c>
      <c r="N80" s="67">
        <f t="shared" si="19"/>
        <v>117.47833387762822</v>
      </c>
      <c r="O80" s="67">
        <f t="shared" si="19"/>
        <v>114.71314699891617</v>
      </c>
      <c r="P80" s="67">
        <f t="shared" si="19"/>
        <v>117.04238056775067</v>
      </c>
      <c r="Q80" s="67">
        <f t="shared" si="19"/>
        <v>117.55957876231655</v>
      </c>
      <c r="R80" s="67">
        <f t="shared" si="19"/>
        <v>118.79899145358756</v>
      </c>
      <c r="S80" s="67">
        <f t="shared" si="19"/>
        <v>108.42108338430623</v>
      </c>
      <c r="T80" s="67">
        <f t="shared" si="19"/>
        <v>111.11335616923211</v>
      </c>
      <c r="U80" s="67">
        <f t="shared" si="19"/>
        <v>105.41798586313799</v>
      </c>
      <c r="V80" s="67">
        <f t="shared" si="19"/>
        <v>108.13078628136023</v>
      </c>
      <c r="W80" s="67">
        <f t="shared" si="19"/>
        <v>114.94149672404492</v>
      </c>
      <c r="X80" s="67">
        <f t="shared" si="19"/>
        <v>107.52384366398995</v>
      </c>
      <c r="Y80" s="67">
        <f t="shared" si="19"/>
        <v>98.327417386220446</v>
      </c>
      <c r="Z80" s="67">
        <f t="shared" si="19"/>
        <v>95.801436348726881</v>
      </c>
      <c r="AA80" s="67">
        <f t="shared" si="19"/>
        <v>93.259647702996631</v>
      </c>
      <c r="AB80" s="67">
        <f t="shared" si="19"/>
        <v>59.750648559571239</v>
      </c>
      <c r="AC80" s="67">
        <f t="shared" si="19"/>
        <v>93.183496056225295</v>
      </c>
      <c r="AD80" s="67">
        <f t="shared" si="19"/>
        <v>90.686895883671539</v>
      </c>
      <c r="AE80" s="67">
        <f>SUM(AE81:AE85)</f>
        <v>89.96239057980705</v>
      </c>
      <c r="AF80" s="67">
        <f>SUM(AF81:AF85)</f>
        <v>0</v>
      </c>
    </row>
    <row r="81" spans="2:32" s="2" customFormat="1" ht="9.9499999999999993" customHeight="1">
      <c r="B81" s="11"/>
      <c r="C81" s="20" t="s">
        <v>42</v>
      </c>
      <c r="D81" s="96"/>
      <c r="E81" s="96"/>
      <c r="F81" s="78"/>
      <c r="G81" s="68">
        <v>6.0967144701996112</v>
      </c>
      <c r="H81" s="68">
        <v>5.3007304039633834</v>
      </c>
      <c r="I81" s="68">
        <v>5.8784928964372334</v>
      </c>
      <c r="J81" s="68">
        <v>5.7980402779729099</v>
      </c>
      <c r="K81" s="68">
        <v>6.5713185581346716</v>
      </c>
      <c r="L81" s="68">
        <v>8.4726030340384142</v>
      </c>
      <c r="M81" s="68">
        <v>8.9270296364961563</v>
      </c>
      <c r="N81" s="68">
        <v>9.5864214738903613</v>
      </c>
      <c r="O81" s="68">
        <v>8.7791028100511106</v>
      </c>
      <c r="P81" s="68">
        <v>9.1305919794914914</v>
      </c>
      <c r="Q81" s="68">
        <v>8.9965393030836509</v>
      </c>
      <c r="R81" s="68">
        <v>15.446984996317465</v>
      </c>
      <c r="S81" s="68">
        <v>13.11829646452632</v>
      </c>
      <c r="T81" s="68">
        <v>15.076221594476809</v>
      </c>
      <c r="U81" s="68">
        <v>14.52374782867234</v>
      </c>
      <c r="V81" s="68">
        <v>19.308765088044709</v>
      </c>
      <c r="W81" s="68">
        <v>32.095539015497991</v>
      </c>
      <c r="X81" s="68">
        <v>24.789502346092892</v>
      </c>
      <c r="Y81" s="68">
        <v>20.629980886345678</v>
      </c>
      <c r="Z81" s="68">
        <v>20.47977790539889</v>
      </c>
      <c r="AA81" s="68">
        <v>21.235633604436391</v>
      </c>
      <c r="AB81" s="68">
        <v>1.3494152792711787</v>
      </c>
      <c r="AC81" s="68">
        <v>22.009253180296827</v>
      </c>
      <c r="AD81" s="68">
        <v>19.710437191052563</v>
      </c>
      <c r="AE81" s="68">
        <v>21.21741621583643</v>
      </c>
      <c r="AF81" s="68">
        <v>0</v>
      </c>
    </row>
    <row r="82" spans="2:32" s="2" customFormat="1" ht="9.9499999999999993" customHeight="1">
      <c r="B82" s="11"/>
      <c r="C82" s="21" t="s">
        <v>43</v>
      </c>
      <c r="D82" s="90"/>
      <c r="E82" s="90"/>
      <c r="F82" s="79"/>
      <c r="G82" s="69">
        <v>14.730507477460907</v>
      </c>
      <c r="H82" s="69">
        <v>17.004101045529385</v>
      </c>
      <c r="I82" s="69">
        <v>17.672664455974502</v>
      </c>
      <c r="J82" s="69">
        <v>19.531802540489931</v>
      </c>
      <c r="K82" s="69">
        <v>21.686663979195185</v>
      </c>
      <c r="L82" s="69">
        <v>22.955276243312387</v>
      </c>
      <c r="M82" s="69">
        <v>23.792161026224427</v>
      </c>
      <c r="N82" s="69">
        <v>27.980450531516933</v>
      </c>
      <c r="O82" s="69">
        <v>25.11887449720885</v>
      </c>
      <c r="P82" s="69">
        <v>25.127913129618406</v>
      </c>
      <c r="Q82" s="69">
        <v>26.244777359224145</v>
      </c>
      <c r="R82" s="69">
        <v>25.628937053776369</v>
      </c>
      <c r="S82" s="69">
        <v>25.210929689189083</v>
      </c>
      <c r="T82" s="69">
        <v>25.24841898942644</v>
      </c>
      <c r="U82" s="69">
        <v>25.80216810672826</v>
      </c>
      <c r="V82" s="69">
        <v>28.283212925091956</v>
      </c>
      <c r="W82" s="69">
        <v>26.430150637545015</v>
      </c>
      <c r="X82" s="69">
        <v>28.475699283056784</v>
      </c>
      <c r="Y82" s="69">
        <v>28.915528514802581</v>
      </c>
      <c r="Z82" s="69">
        <v>27.645339445783481</v>
      </c>
      <c r="AA82" s="69">
        <v>25.822688950878533</v>
      </c>
      <c r="AB82" s="69">
        <v>18.088024199989988</v>
      </c>
      <c r="AC82" s="69">
        <v>26.261751242038777</v>
      </c>
      <c r="AD82" s="69">
        <v>26.072449501251338</v>
      </c>
      <c r="AE82" s="69">
        <v>25.054662156292924</v>
      </c>
      <c r="AF82" s="69">
        <v>0</v>
      </c>
    </row>
    <row r="83" spans="2:32" s="2" customFormat="1" ht="9.9499999999999993" customHeight="1">
      <c r="B83" s="11"/>
      <c r="C83" s="21" t="s">
        <v>44</v>
      </c>
      <c r="D83" s="90"/>
      <c r="E83" s="90"/>
      <c r="F83" s="79"/>
      <c r="G83" s="69">
        <v>62.707149060921211</v>
      </c>
      <c r="H83" s="69">
        <v>63.096203386207591</v>
      </c>
      <c r="I83" s="69">
        <v>66.758840563105323</v>
      </c>
      <c r="J83" s="69">
        <v>69.680209069742986</v>
      </c>
      <c r="K83" s="69">
        <v>68.371072577253173</v>
      </c>
      <c r="L83" s="69">
        <v>68.398160714479232</v>
      </c>
      <c r="M83" s="69">
        <v>71.295386579628641</v>
      </c>
      <c r="N83" s="69">
        <v>72.814676146106777</v>
      </c>
      <c r="O83" s="69">
        <v>74.732349564432994</v>
      </c>
      <c r="P83" s="69">
        <v>76.312026167052082</v>
      </c>
      <c r="Q83" s="69">
        <v>75.98753534193483</v>
      </c>
      <c r="R83" s="69">
        <v>71.424120961096008</v>
      </c>
      <c r="S83" s="69">
        <v>64.06522130053888</v>
      </c>
      <c r="T83" s="69">
        <v>64.84119373365678</v>
      </c>
      <c r="U83" s="69">
        <v>58.91996823373691</v>
      </c>
      <c r="V83" s="69">
        <v>53.54103466341811</v>
      </c>
      <c r="W83" s="69">
        <v>49.991112490337279</v>
      </c>
      <c r="X83" s="69">
        <v>47.976360533843362</v>
      </c>
      <c r="Y83" s="69">
        <v>43.198697131037036</v>
      </c>
      <c r="Z83" s="69">
        <v>40.804643182551423</v>
      </c>
      <c r="AA83" s="69">
        <v>38.687045076134595</v>
      </c>
      <c r="AB83" s="69">
        <v>34.469801098642328</v>
      </c>
      <c r="AC83" s="69">
        <v>39.606993947642351</v>
      </c>
      <c r="AD83" s="69">
        <v>39.673657725689907</v>
      </c>
      <c r="AE83" s="69">
        <v>38.643933397319159</v>
      </c>
      <c r="AF83" s="69">
        <v>0</v>
      </c>
    </row>
    <row r="84" spans="2:32" s="2" customFormat="1" ht="9.9499999999999993" customHeight="1">
      <c r="B84" s="11"/>
      <c r="C84" s="21" t="s">
        <v>45</v>
      </c>
      <c r="D84" s="107"/>
      <c r="E84" s="107"/>
      <c r="F84" s="80"/>
      <c r="G84" s="70">
        <v>4.7633242871793211</v>
      </c>
      <c r="H84" s="70">
        <v>4.7558825729244987</v>
      </c>
      <c r="I84" s="70">
        <v>5.0193343062362841</v>
      </c>
      <c r="J84" s="70">
        <v>6.1261382294460773</v>
      </c>
      <c r="K84" s="70">
        <v>6.0885385031770056</v>
      </c>
      <c r="L84" s="70">
        <v>6.4577014103608219</v>
      </c>
      <c r="M84" s="70">
        <v>5.7290614718245871</v>
      </c>
      <c r="N84" s="70">
        <v>7.0967857261141507</v>
      </c>
      <c r="O84" s="70">
        <v>6.0828201272232212</v>
      </c>
      <c r="P84" s="70">
        <v>6.4718492915886996</v>
      </c>
      <c r="Q84" s="70">
        <v>6.3307267580739248</v>
      </c>
      <c r="R84" s="70">
        <v>6.2989484423977222</v>
      </c>
      <c r="S84" s="70">
        <v>6.0266359300519525</v>
      </c>
      <c r="T84" s="70">
        <v>5.9475218516720849</v>
      </c>
      <c r="U84" s="70">
        <v>6.1721016940004745</v>
      </c>
      <c r="V84" s="70">
        <v>6.9977736048054417</v>
      </c>
      <c r="W84" s="70">
        <v>6.4246945806646334</v>
      </c>
      <c r="X84" s="70">
        <v>6.2822815009969144</v>
      </c>
      <c r="Y84" s="70">
        <v>5.5832108540351504</v>
      </c>
      <c r="Z84" s="70">
        <v>6.8716758149930808</v>
      </c>
      <c r="AA84" s="70">
        <v>7.5142800715471223</v>
      </c>
      <c r="AB84" s="70">
        <v>5.8434079816677444</v>
      </c>
      <c r="AC84" s="70">
        <v>5.3054976862473362</v>
      </c>
      <c r="AD84" s="70">
        <v>5.2303514656777317</v>
      </c>
      <c r="AE84" s="70">
        <v>5.0463788103585365</v>
      </c>
      <c r="AF84" s="70">
        <v>0</v>
      </c>
    </row>
    <row r="85" spans="2:32" s="2" customFormat="1" ht="9.9499999999999993" customHeight="1" thickBot="1">
      <c r="B85" s="47"/>
      <c r="C85" s="22" t="s">
        <v>46</v>
      </c>
      <c r="D85" s="97"/>
      <c r="E85" s="97"/>
      <c r="F85" s="81"/>
      <c r="G85" s="71" t="s">
        <v>11</v>
      </c>
      <c r="H85" s="71" t="s">
        <v>11</v>
      </c>
      <c r="I85" s="71" t="s">
        <v>11</v>
      </c>
      <c r="J85" s="71" t="s">
        <v>11</v>
      </c>
      <c r="K85" s="71" t="s">
        <v>11</v>
      </c>
      <c r="L85" s="71" t="s">
        <v>11</v>
      </c>
      <c r="M85" s="71" t="s">
        <v>11</v>
      </c>
      <c r="N85" s="71" t="s">
        <v>11</v>
      </c>
      <c r="O85" s="71" t="s">
        <v>11</v>
      </c>
      <c r="P85" s="71" t="s">
        <v>11</v>
      </c>
      <c r="Q85" s="71" t="s">
        <v>11</v>
      </c>
      <c r="R85" s="71" t="s">
        <v>11</v>
      </c>
      <c r="S85" s="71" t="s">
        <v>11</v>
      </c>
      <c r="T85" s="71" t="s">
        <v>11</v>
      </c>
      <c r="U85" s="71" t="s">
        <v>11</v>
      </c>
      <c r="V85" s="71" t="s">
        <v>11</v>
      </c>
      <c r="W85" s="71" t="s">
        <v>11</v>
      </c>
      <c r="X85" s="71" t="s">
        <v>11</v>
      </c>
      <c r="Y85" s="71" t="s">
        <v>11</v>
      </c>
      <c r="Z85" s="71" t="s">
        <v>11</v>
      </c>
      <c r="AA85" s="71" t="s">
        <v>11</v>
      </c>
      <c r="AB85" s="71" t="s">
        <v>11</v>
      </c>
      <c r="AC85" s="71" t="s">
        <v>11</v>
      </c>
      <c r="AD85" s="71" t="s">
        <v>11</v>
      </c>
      <c r="AE85" s="71" t="s">
        <v>11</v>
      </c>
      <c r="AF85" s="71" t="s">
        <v>11</v>
      </c>
    </row>
    <row r="86" spans="2:32" s="2" customFormat="1" ht="9.9499999999999993" customHeight="1" thickBot="1">
      <c r="B86" s="19" t="s">
        <v>63</v>
      </c>
      <c r="C86" s="95"/>
      <c r="D86" s="95"/>
      <c r="E86" s="95"/>
      <c r="F86" s="86"/>
      <c r="G86" s="72">
        <v>1.3700112876230647E-3</v>
      </c>
      <c r="H86" s="72">
        <v>1.9516528605444659E-3</v>
      </c>
      <c r="I86" s="72">
        <v>2.0673262361410772E-3</v>
      </c>
      <c r="J86" s="72">
        <v>1.8690899585464358E-3</v>
      </c>
      <c r="K86" s="72">
        <v>1.7977753667636751E-3</v>
      </c>
      <c r="L86" s="72">
        <v>1.7300583262229345E-3</v>
      </c>
      <c r="M86" s="72">
        <v>1.7041333910271892E-3</v>
      </c>
      <c r="N86" s="72">
        <v>1.6190553255089545E-3</v>
      </c>
      <c r="O86" s="72">
        <v>1.4759759674799206E-3</v>
      </c>
      <c r="P86" s="72">
        <v>1.2386492964649033E-3</v>
      </c>
      <c r="Q86" s="72">
        <v>1.2422746281424795E-3</v>
      </c>
      <c r="R86" s="72">
        <v>1.1334193554982412E-3</v>
      </c>
      <c r="S86" s="72">
        <v>1.0798252377739194E-3</v>
      </c>
      <c r="T86" s="72">
        <v>1.1449437965685254E-3</v>
      </c>
      <c r="U86" s="72">
        <v>1.2314864717716911E-3</v>
      </c>
      <c r="V86" s="72">
        <v>1.2639185781620169E-3</v>
      </c>
      <c r="W86" s="72">
        <v>1.1362423832769154E-3</v>
      </c>
      <c r="X86" s="72">
        <v>1.1709607564672614E-3</v>
      </c>
      <c r="Y86" s="72">
        <v>1.227850289851603E-3</v>
      </c>
      <c r="Z86" s="72">
        <v>1.199125120767742E-3</v>
      </c>
      <c r="AA86" s="72">
        <v>1.1432893541872204E-3</v>
      </c>
      <c r="AB86" s="72">
        <v>1.0685935412187949E-3</v>
      </c>
      <c r="AC86" s="72">
        <v>1.1470439668810446E-3</v>
      </c>
      <c r="AD86" s="72">
        <v>1.0773806500686445E-3</v>
      </c>
      <c r="AE86" s="72">
        <v>1.0153812854383269E-3</v>
      </c>
      <c r="AF86" s="72"/>
    </row>
    <row r="87" spans="2:32" s="2" customFormat="1" ht="9.9499999999999993" customHeight="1">
      <c r="B87" s="58" t="s">
        <v>64</v>
      </c>
      <c r="C87" s="88"/>
      <c r="D87" s="88"/>
      <c r="E87" s="88"/>
      <c r="F87" s="77"/>
      <c r="G87" s="67">
        <f>SUM(G88:G89)</f>
        <v>22.704541837007604</v>
      </c>
      <c r="H87" s="67">
        <f t="shared" ref="H87:AD87" si="20">SUM(H88:H89)</f>
        <v>16.609081903819174</v>
      </c>
      <c r="I87" s="67">
        <f t="shared" si="20"/>
        <v>22.049762690863886</v>
      </c>
      <c r="J87" s="67">
        <f t="shared" si="20"/>
        <v>22.940291321376705</v>
      </c>
      <c r="K87" s="67">
        <f t="shared" si="20"/>
        <v>26.551995420700578</v>
      </c>
      <c r="L87" s="67">
        <f t="shared" si="20"/>
        <v>26.461109437756299</v>
      </c>
      <c r="M87" s="67">
        <f t="shared" si="20"/>
        <v>24.745865917774253</v>
      </c>
      <c r="N87" s="67">
        <f t="shared" si="20"/>
        <v>27.588746021478478</v>
      </c>
      <c r="O87" s="67">
        <f t="shared" si="20"/>
        <v>26.045045692409477</v>
      </c>
      <c r="P87" s="67">
        <f t="shared" si="20"/>
        <v>13.69366420283804</v>
      </c>
      <c r="Q87" s="67">
        <f t="shared" si="20"/>
        <v>23.649553043226966</v>
      </c>
      <c r="R87" s="67">
        <f t="shared" si="20"/>
        <v>15.174275292600161</v>
      </c>
      <c r="S87" s="67">
        <f t="shared" si="20"/>
        <v>14.3383820935573</v>
      </c>
      <c r="T87" s="67">
        <f t="shared" si="20"/>
        <v>14.778801965157534</v>
      </c>
      <c r="U87" s="67">
        <f t="shared" si="20"/>
        <v>14.97969170010769</v>
      </c>
      <c r="V87" s="67">
        <f t="shared" si="20"/>
        <v>13.220038761561458</v>
      </c>
      <c r="W87" s="67">
        <f t="shared" si="20"/>
        <v>14.492144443112132</v>
      </c>
      <c r="X87" s="67">
        <f t="shared" si="20"/>
        <v>10.778247544750414</v>
      </c>
      <c r="Y87" s="67">
        <f t="shared" si="20"/>
        <v>11.871540147646986</v>
      </c>
      <c r="Z87" s="67">
        <f t="shared" si="20"/>
        <v>12.238442213835663</v>
      </c>
      <c r="AA87" s="67">
        <f t="shared" si="20"/>
        <v>9.4660242949300155</v>
      </c>
      <c r="AB87" s="67">
        <f t="shared" si="20"/>
        <v>6.9789875728313175</v>
      </c>
      <c r="AC87" s="67">
        <f t="shared" si="20"/>
        <v>10.033721953773673</v>
      </c>
      <c r="AD87" s="67">
        <f t="shared" si="20"/>
        <v>9.0674707940722143</v>
      </c>
      <c r="AE87" s="67">
        <f>SUM(AE88:AE89)</f>
        <v>11.424699697337578</v>
      </c>
      <c r="AF87" s="67">
        <f>SUM(AF88:AF89)</f>
        <v>0</v>
      </c>
    </row>
    <row r="88" spans="2:32" s="2" customFormat="1" ht="9.9499999999999993" customHeight="1">
      <c r="B88" s="11"/>
      <c r="C88" s="23" t="s">
        <v>65</v>
      </c>
      <c r="D88" s="91"/>
      <c r="E88" s="91"/>
      <c r="F88" s="83"/>
      <c r="G88" s="68">
        <v>19.393868902904536</v>
      </c>
      <c r="H88" s="68">
        <v>13.227241295917167</v>
      </c>
      <c r="I88" s="68">
        <v>17.611124515451333</v>
      </c>
      <c r="J88" s="68">
        <v>17.84655634862446</v>
      </c>
      <c r="K88" s="68">
        <v>21.138439202478121</v>
      </c>
      <c r="L88" s="68">
        <v>21.072162387490565</v>
      </c>
      <c r="M88" s="68">
        <v>19.72692912372742</v>
      </c>
      <c r="N88" s="68">
        <v>22.809461038329768</v>
      </c>
      <c r="O88" s="68">
        <v>21.025947004498061</v>
      </c>
      <c r="P88" s="68">
        <v>8.332496756419717</v>
      </c>
      <c r="Q88" s="68">
        <v>18.447244164427101</v>
      </c>
      <c r="R88" s="68">
        <v>10.096906338711126</v>
      </c>
      <c r="S88" s="68">
        <v>9.4059294166762442</v>
      </c>
      <c r="T88" s="68">
        <v>9.9158156444043684</v>
      </c>
      <c r="U88" s="68">
        <v>10.606893296271448</v>
      </c>
      <c r="V88" s="68">
        <v>8.5656610651577658</v>
      </c>
      <c r="W88" s="68">
        <v>9.2902900405008921</v>
      </c>
      <c r="X88" s="68">
        <v>6.7369845249323923</v>
      </c>
      <c r="Y88" s="68">
        <v>8.4249904159154916</v>
      </c>
      <c r="Z88" s="68">
        <v>9.0146227022650329</v>
      </c>
      <c r="AA88" s="68">
        <v>6.145781264997197</v>
      </c>
      <c r="AB88" s="68">
        <v>4.2039323059129474</v>
      </c>
      <c r="AC88" s="68">
        <v>6.2618547770363726</v>
      </c>
      <c r="AD88" s="68">
        <v>4.4388703122001969</v>
      </c>
      <c r="AE88" s="68">
        <v>3.4276040162385293</v>
      </c>
      <c r="AF88" s="68">
        <v>0</v>
      </c>
    </row>
    <row r="89" spans="2:32" s="2" customFormat="1" ht="9.9499999999999993" customHeight="1" thickBot="1">
      <c r="B89" s="11"/>
      <c r="C89" s="21" t="s">
        <v>66</v>
      </c>
      <c r="D89" s="90"/>
      <c r="E89" s="90"/>
      <c r="F89" s="79"/>
      <c r="G89" s="72">
        <v>3.3106729341030685</v>
      </c>
      <c r="H89" s="72">
        <v>3.3818406079020065</v>
      </c>
      <c r="I89" s="72">
        <v>4.4386381754125521</v>
      </c>
      <c r="J89" s="72">
        <v>5.0937349727522427</v>
      </c>
      <c r="K89" s="72">
        <v>5.4135562182224559</v>
      </c>
      <c r="L89" s="72">
        <v>5.3889470502657328</v>
      </c>
      <c r="M89" s="72">
        <v>5.0189367940468319</v>
      </c>
      <c r="N89" s="72">
        <v>4.7792849831487105</v>
      </c>
      <c r="O89" s="72">
        <v>5.0190986879114154</v>
      </c>
      <c r="P89" s="72">
        <v>5.3611674464183228</v>
      </c>
      <c r="Q89" s="72">
        <v>5.2023088787998661</v>
      </c>
      <c r="R89" s="72">
        <v>5.0773689538890343</v>
      </c>
      <c r="S89" s="72">
        <v>4.9324526768810566</v>
      </c>
      <c r="T89" s="72">
        <v>4.8629863207531647</v>
      </c>
      <c r="U89" s="72">
        <v>4.3727984038362431</v>
      </c>
      <c r="V89" s="72">
        <v>4.6543776964036923</v>
      </c>
      <c r="W89" s="72">
        <v>5.2018544026112394</v>
      </c>
      <c r="X89" s="72">
        <v>4.0412630198180226</v>
      </c>
      <c r="Y89" s="72">
        <v>3.446549731731495</v>
      </c>
      <c r="Z89" s="72">
        <v>3.2238195115706305</v>
      </c>
      <c r="AA89" s="72">
        <v>3.3202430299328189</v>
      </c>
      <c r="AB89" s="72">
        <v>2.7750552669183701</v>
      </c>
      <c r="AC89" s="72">
        <v>3.7718671767373011</v>
      </c>
      <c r="AD89" s="72">
        <v>4.6286004818720174</v>
      </c>
      <c r="AE89" s="72">
        <v>7.997095681099049</v>
      </c>
      <c r="AF89" s="72">
        <v>0</v>
      </c>
    </row>
    <row r="90" spans="2:32" s="2" customFormat="1" ht="9.9499999999999993" customHeight="1">
      <c r="B90" s="58" t="s">
        <v>51</v>
      </c>
      <c r="C90" s="88"/>
      <c r="D90" s="88"/>
      <c r="E90" s="88"/>
      <c r="F90" s="77"/>
      <c r="G90" s="67">
        <f>SUM(G91:G93)</f>
        <v>341.39757279469706</v>
      </c>
      <c r="H90" s="67">
        <f t="shared" ref="H90:AD90" si="21">SUM(H91:H93)</f>
        <v>339.76285673604116</v>
      </c>
      <c r="I90" s="67">
        <f t="shared" si="21"/>
        <v>336.4402592786754</v>
      </c>
      <c r="J90" s="67">
        <f t="shared" si="21"/>
        <v>335.98830401868759</v>
      </c>
      <c r="K90" s="67">
        <f t="shared" si="21"/>
        <v>329.03543174623917</v>
      </c>
      <c r="L90" s="67">
        <f t="shared" si="21"/>
        <v>317.82415937118952</v>
      </c>
      <c r="M90" s="67">
        <f t="shared" si="21"/>
        <v>313.23934392875486</v>
      </c>
      <c r="N90" s="67">
        <f t="shared" si="21"/>
        <v>307.41141718300412</v>
      </c>
      <c r="O90" s="67">
        <f t="shared" si="21"/>
        <v>303.23302791951477</v>
      </c>
      <c r="P90" s="67">
        <f t="shared" si="21"/>
        <v>301.47854131311567</v>
      </c>
      <c r="Q90" s="67">
        <f t="shared" si="21"/>
        <v>303.05746785658681</v>
      </c>
      <c r="R90" s="67">
        <f t="shared" si="21"/>
        <v>297.8992276428533</v>
      </c>
      <c r="S90" s="67">
        <f t="shared" si="21"/>
        <v>297.97204390637938</v>
      </c>
      <c r="T90" s="67">
        <f t="shared" si="21"/>
        <v>295.31399190976208</v>
      </c>
      <c r="U90" s="67">
        <f t="shared" si="21"/>
        <v>292.0122522408488</v>
      </c>
      <c r="V90" s="67">
        <f t="shared" si="21"/>
        <v>290.70498442732367</v>
      </c>
      <c r="W90" s="67">
        <f t="shared" si="21"/>
        <v>290.77244309755451</v>
      </c>
      <c r="X90" s="67">
        <f t="shared" si="21"/>
        <v>303.25382460565584</v>
      </c>
      <c r="Y90" s="67">
        <f t="shared" si="21"/>
        <v>282.42071628940784</v>
      </c>
      <c r="Z90" s="67">
        <f t="shared" si="21"/>
        <v>275.39456799966729</v>
      </c>
      <c r="AA90" s="67">
        <f t="shared" si="21"/>
        <v>282.48358086081168</v>
      </c>
      <c r="AB90" s="67">
        <f t="shared" si="21"/>
        <v>264.17878943672918</v>
      </c>
      <c r="AC90" s="67">
        <f t="shared" si="21"/>
        <v>263.69025884566895</v>
      </c>
      <c r="AD90" s="67">
        <f t="shared" si="21"/>
        <v>264.03506366538363</v>
      </c>
      <c r="AE90" s="67">
        <f>SUM(AE91:AE93)</f>
        <v>260.04010210607657</v>
      </c>
      <c r="AF90" s="67">
        <f>SUM(AF91:AF93)</f>
        <v>0</v>
      </c>
    </row>
    <row r="91" spans="2:32" s="2" customFormat="1" ht="9.9499999999999993" customHeight="1">
      <c r="B91" s="11"/>
      <c r="C91" s="21" t="s">
        <v>53</v>
      </c>
      <c r="D91" s="90"/>
      <c r="E91" s="90"/>
      <c r="F91" s="79"/>
      <c r="G91" s="69">
        <v>132.86401971152802</v>
      </c>
      <c r="H91" s="69">
        <v>134.96343696449861</v>
      </c>
      <c r="I91" s="69">
        <v>133.01410648672456</v>
      </c>
      <c r="J91" s="69">
        <v>129.84974008075434</v>
      </c>
      <c r="K91" s="69">
        <v>125.55518572770553</v>
      </c>
      <c r="L91" s="69">
        <v>122.81309358909445</v>
      </c>
      <c r="M91" s="69">
        <v>121.44857412497664</v>
      </c>
      <c r="N91" s="69">
        <v>117.60233025465888</v>
      </c>
      <c r="O91" s="69">
        <v>114.69342110232655</v>
      </c>
      <c r="P91" s="69">
        <v>113.34586662153976</v>
      </c>
      <c r="Q91" s="69">
        <v>113.75149675377298</v>
      </c>
      <c r="R91" s="69">
        <v>113.74066400213006</v>
      </c>
      <c r="S91" s="69">
        <v>115.00049355413145</v>
      </c>
      <c r="T91" s="69">
        <v>113.80373684785751</v>
      </c>
      <c r="U91" s="69">
        <v>113.81030038336399</v>
      </c>
      <c r="V91" s="69">
        <v>113.62042422568697</v>
      </c>
      <c r="W91" s="69">
        <v>115.27942265363119</v>
      </c>
      <c r="X91" s="69">
        <v>117.85999121070111</v>
      </c>
      <c r="Y91" s="69">
        <v>118.54267199121574</v>
      </c>
      <c r="Z91" s="69">
        <v>119.30259588432108</v>
      </c>
      <c r="AA91" s="69">
        <v>115.33871706038752</v>
      </c>
      <c r="AB91" s="69">
        <v>110.97124860678343</v>
      </c>
      <c r="AC91" s="69">
        <v>108.79354993124475</v>
      </c>
      <c r="AD91" s="69">
        <v>105.09427938972173</v>
      </c>
      <c r="AE91" s="69">
        <v>103.51717859256439</v>
      </c>
      <c r="AF91" s="69">
        <v>0</v>
      </c>
    </row>
    <row r="92" spans="2:32" s="2" customFormat="1" ht="9.9499999999999993" customHeight="1">
      <c r="B92" s="11"/>
      <c r="C92" s="21" t="s">
        <v>67</v>
      </c>
      <c r="D92" s="90"/>
      <c r="E92" s="90"/>
      <c r="F92" s="79"/>
      <c r="G92" s="69">
        <v>207.41196736044574</v>
      </c>
      <c r="H92" s="69">
        <v>203.75993383153212</v>
      </c>
      <c r="I92" s="69">
        <v>202.34911364279395</v>
      </c>
      <c r="J92" s="69">
        <v>205.15683199660916</v>
      </c>
      <c r="K92" s="69">
        <v>202.44766309006803</v>
      </c>
      <c r="L92" s="69">
        <v>194.01969914164155</v>
      </c>
      <c r="M92" s="69">
        <v>190.82101731219308</v>
      </c>
      <c r="N92" s="69">
        <v>188.86380873783813</v>
      </c>
      <c r="O92" s="69">
        <v>187.6332431956165</v>
      </c>
      <c r="P92" s="69">
        <v>187.24037990272956</v>
      </c>
      <c r="Q92" s="69">
        <v>188.43614726458287</v>
      </c>
      <c r="R92" s="69">
        <v>183.29301156066796</v>
      </c>
      <c r="S92" s="69">
        <v>182.13311540696751</v>
      </c>
      <c r="T92" s="69">
        <v>180.7124031734252</v>
      </c>
      <c r="U92" s="69">
        <v>177.43566858922733</v>
      </c>
      <c r="V92" s="69">
        <v>176.30559825234678</v>
      </c>
      <c r="W92" s="69">
        <v>174.73749456843083</v>
      </c>
      <c r="X92" s="69">
        <v>184.65743767198359</v>
      </c>
      <c r="Y92" s="69">
        <v>163.16690512791178</v>
      </c>
      <c r="Z92" s="69">
        <v>155.39980520303342</v>
      </c>
      <c r="AA92" s="69">
        <v>166.47006950950052</v>
      </c>
      <c r="AB92" s="69">
        <v>152.58569164082698</v>
      </c>
      <c r="AC92" s="69">
        <v>154.28121513514083</v>
      </c>
      <c r="AD92" s="69">
        <v>158.3036255703079</v>
      </c>
      <c r="AE92" s="69">
        <v>155.90371877421893</v>
      </c>
      <c r="AF92" s="69">
        <v>0</v>
      </c>
    </row>
    <row r="93" spans="2:32" s="2" customFormat="1" ht="9.9499999999999993" customHeight="1" thickBot="1">
      <c r="B93" s="47"/>
      <c r="C93" s="22" t="s">
        <v>55</v>
      </c>
      <c r="D93" s="97"/>
      <c r="E93" s="97"/>
      <c r="F93" s="81"/>
      <c r="G93" s="71">
        <v>1.1215857227232746</v>
      </c>
      <c r="H93" s="71">
        <v>1.0394859400104461</v>
      </c>
      <c r="I93" s="71">
        <v>1.0770391491568923</v>
      </c>
      <c r="J93" s="71">
        <v>0.98173194132409813</v>
      </c>
      <c r="K93" s="71">
        <v>1.0325829284656067</v>
      </c>
      <c r="L93" s="71">
        <v>0.99136664045350653</v>
      </c>
      <c r="M93" s="71">
        <v>0.96975249158516597</v>
      </c>
      <c r="N93" s="71">
        <v>0.94527819050708839</v>
      </c>
      <c r="O93" s="71">
        <v>0.90636362157171069</v>
      </c>
      <c r="P93" s="71">
        <v>0.8922947888463717</v>
      </c>
      <c r="Q93" s="71">
        <v>0.86982383823098397</v>
      </c>
      <c r="R93" s="71">
        <v>0.86555208005531636</v>
      </c>
      <c r="S93" s="71">
        <v>0.83843494528043672</v>
      </c>
      <c r="T93" s="71">
        <v>0.79785188847937805</v>
      </c>
      <c r="U93" s="71">
        <v>0.76628326825752358</v>
      </c>
      <c r="V93" s="71">
        <v>0.77896194928992091</v>
      </c>
      <c r="W93" s="71">
        <v>0.75552587549249239</v>
      </c>
      <c r="X93" s="71">
        <v>0.73639572297108402</v>
      </c>
      <c r="Y93" s="71">
        <v>0.71113917028034712</v>
      </c>
      <c r="Z93" s="71">
        <v>0.69216691231280358</v>
      </c>
      <c r="AA93" s="71">
        <v>0.67479429092364263</v>
      </c>
      <c r="AB93" s="71">
        <v>0.62184918911870579</v>
      </c>
      <c r="AC93" s="71">
        <v>0.61549377928340654</v>
      </c>
      <c r="AD93" s="71">
        <v>0.63715870535401942</v>
      </c>
      <c r="AE93" s="71">
        <v>0.6192047392932446</v>
      </c>
      <c r="AF93" s="71">
        <v>0</v>
      </c>
    </row>
    <row r="94" spans="2:32" s="2" customFormat="1" ht="9.9499999999999993" customHeight="1">
      <c r="B94" s="57" t="s">
        <v>56</v>
      </c>
      <c r="C94" s="89"/>
      <c r="D94" s="89"/>
      <c r="E94" s="89"/>
      <c r="F94" s="82"/>
      <c r="G94" s="37">
        <f>SUM(G95:G98)</f>
        <v>86.343042722673118</v>
      </c>
      <c r="H94" s="37">
        <f t="shared" ref="H94:AD94" si="22">SUM(H95:H98)</f>
        <v>87.486941078834832</v>
      </c>
      <c r="I94" s="37">
        <f t="shared" si="22"/>
        <v>89.913338738166502</v>
      </c>
      <c r="J94" s="37">
        <f t="shared" si="22"/>
        <v>88.824707621427649</v>
      </c>
      <c r="K94" s="37">
        <f t="shared" si="22"/>
        <v>90.561849644651716</v>
      </c>
      <c r="L94" s="37">
        <f t="shared" si="22"/>
        <v>95.306755501450823</v>
      </c>
      <c r="M94" s="37">
        <f t="shared" si="22"/>
        <v>95.665133178544224</v>
      </c>
      <c r="N94" s="37">
        <f t="shared" si="22"/>
        <v>97.656969276894998</v>
      </c>
      <c r="O94" s="37">
        <f t="shared" si="22"/>
        <v>97.711164203195011</v>
      </c>
      <c r="P94" s="37">
        <f t="shared" si="22"/>
        <v>97.87624815694538</v>
      </c>
      <c r="Q94" s="37">
        <f t="shared" si="22"/>
        <v>97.18827275611352</v>
      </c>
      <c r="R94" s="37">
        <f t="shared" si="22"/>
        <v>96.808999916957163</v>
      </c>
      <c r="S94" s="37">
        <f t="shared" si="22"/>
        <v>85.501879647858374</v>
      </c>
      <c r="T94" s="37">
        <f t="shared" si="22"/>
        <v>94.548632457020673</v>
      </c>
      <c r="U94" s="37">
        <f t="shared" si="22"/>
        <v>93.058146093322335</v>
      </c>
      <c r="V94" s="37">
        <f t="shared" si="22"/>
        <v>94.255233656761433</v>
      </c>
      <c r="W94" s="37">
        <f t="shared" si="22"/>
        <v>91.335938247325458</v>
      </c>
      <c r="X94" s="37">
        <f t="shared" si="22"/>
        <v>88.940735553469452</v>
      </c>
      <c r="Y94" s="37">
        <f t="shared" si="22"/>
        <v>85.493742113838323</v>
      </c>
      <c r="Z94" s="37">
        <f t="shared" si="22"/>
        <v>79.583552425335796</v>
      </c>
      <c r="AA94" s="37">
        <f t="shared" si="22"/>
        <v>79.858640140794876</v>
      </c>
      <c r="AB94" s="37">
        <f t="shared" si="22"/>
        <v>81.456670656649479</v>
      </c>
      <c r="AC94" s="37">
        <f t="shared" si="22"/>
        <v>80.84213996939846</v>
      </c>
      <c r="AD94" s="37">
        <f t="shared" si="22"/>
        <v>84.861199148348419</v>
      </c>
      <c r="AE94" s="37">
        <f>SUM(AE95:AE98)</f>
        <v>68.963909762407411</v>
      </c>
      <c r="AF94" s="37">
        <f>SUM(AF95:AF98)</f>
        <v>0</v>
      </c>
    </row>
    <row r="95" spans="2:32" s="2" customFormat="1" ht="9.9499999999999993" customHeight="1">
      <c r="B95" s="11"/>
      <c r="C95" s="21" t="s">
        <v>58</v>
      </c>
      <c r="D95" s="24"/>
      <c r="E95" s="24"/>
      <c r="F95" s="87"/>
      <c r="G95" s="73">
        <v>0</v>
      </c>
      <c r="H95" s="73">
        <v>0</v>
      </c>
      <c r="I95" s="73">
        <v>0</v>
      </c>
      <c r="J95" s="73">
        <v>0</v>
      </c>
      <c r="K95" s="73">
        <v>0</v>
      </c>
      <c r="L95" s="73">
        <v>0</v>
      </c>
      <c r="M95" s="73">
        <v>0</v>
      </c>
      <c r="N95" s="73">
        <v>0</v>
      </c>
      <c r="O95" s="73">
        <v>0</v>
      </c>
      <c r="P95" s="73">
        <v>0</v>
      </c>
      <c r="Q95" s="73">
        <v>0</v>
      </c>
      <c r="R95" s="73">
        <v>0</v>
      </c>
      <c r="S95" s="73">
        <v>0</v>
      </c>
      <c r="T95" s="73">
        <v>0</v>
      </c>
      <c r="U95" s="73">
        <v>0</v>
      </c>
      <c r="V95" s="73">
        <v>0</v>
      </c>
      <c r="W95" s="73">
        <v>0</v>
      </c>
      <c r="X95" s="73">
        <v>0</v>
      </c>
      <c r="Y95" s="73">
        <v>0</v>
      </c>
      <c r="Z95" s="73">
        <v>0</v>
      </c>
      <c r="AA95" s="73">
        <v>0</v>
      </c>
      <c r="AB95" s="73">
        <v>0</v>
      </c>
      <c r="AC95" s="73">
        <v>0</v>
      </c>
      <c r="AD95" s="73">
        <v>0</v>
      </c>
      <c r="AE95" s="73">
        <v>0</v>
      </c>
      <c r="AF95" s="73">
        <v>0</v>
      </c>
    </row>
    <row r="96" spans="2:32" s="2" customFormat="1" ht="9.9499999999999993" customHeight="1">
      <c r="B96" s="11"/>
      <c r="C96" s="90" t="s">
        <v>59</v>
      </c>
      <c r="D96" s="90"/>
      <c r="E96" s="90"/>
      <c r="F96" s="79"/>
      <c r="G96" s="69">
        <v>33.507972320385129</v>
      </c>
      <c r="H96" s="69">
        <v>33.69271475628917</v>
      </c>
      <c r="I96" s="69">
        <v>36.429277828040959</v>
      </c>
      <c r="J96" s="69">
        <v>35.608436504689962</v>
      </c>
      <c r="K96" s="69">
        <v>37.546387349897195</v>
      </c>
      <c r="L96" s="69">
        <v>41.13561387275201</v>
      </c>
      <c r="M96" s="69">
        <v>42.25235008920172</v>
      </c>
      <c r="N96" s="69">
        <v>43.990713228207248</v>
      </c>
      <c r="O96" s="69">
        <v>43.878245040774758</v>
      </c>
      <c r="P96" s="69">
        <v>46.346408025547888</v>
      </c>
      <c r="Q96" s="69">
        <v>46.470946475537971</v>
      </c>
      <c r="R96" s="69">
        <v>45.060662154268954</v>
      </c>
      <c r="S96" s="69">
        <v>39.192670241502483</v>
      </c>
      <c r="T96" s="69">
        <v>44.703196811773608</v>
      </c>
      <c r="U96" s="69">
        <v>43.811354596049235</v>
      </c>
      <c r="V96" s="69">
        <v>45.50430867557349</v>
      </c>
      <c r="W96" s="69">
        <v>43.143906099890408</v>
      </c>
      <c r="X96" s="69">
        <v>41.900783332116141</v>
      </c>
      <c r="Y96" s="69">
        <v>39.203593281533742</v>
      </c>
      <c r="Z96" s="69">
        <v>35.465438346580008</v>
      </c>
      <c r="AA96" s="69">
        <v>36.533800817149874</v>
      </c>
      <c r="AB96" s="69">
        <v>38.173263076408773</v>
      </c>
      <c r="AC96" s="69">
        <v>38.959382104545405</v>
      </c>
      <c r="AD96" s="69">
        <v>43.281878838549865</v>
      </c>
      <c r="AE96" s="69">
        <v>28.121379531000237</v>
      </c>
      <c r="AF96" s="69">
        <v>0</v>
      </c>
    </row>
    <row r="97" spans="2:37" s="2" customFormat="1" ht="9.9499999999999993" customHeight="1">
      <c r="B97" s="11"/>
      <c r="C97" s="91" t="s">
        <v>60</v>
      </c>
      <c r="D97" s="91"/>
      <c r="E97" s="91"/>
      <c r="F97" s="83"/>
      <c r="G97" s="69">
        <v>38.303664486594769</v>
      </c>
      <c r="H97" s="69">
        <v>39.788623640574201</v>
      </c>
      <c r="I97" s="69">
        <v>39.528756346201845</v>
      </c>
      <c r="J97" s="69">
        <v>39.923936997120798</v>
      </c>
      <c r="K97" s="69">
        <v>39.813343370871678</v>
      </c>
      <c r="L97" s="69">
        <v>40.530162796867643</v>
      </c>
      <c r="M97" s="69">
        <v>39.826884951817092</v>
      </c>
      <c r="N97" s="69">
        <v>39.494532285274808</v>
      </c>
      <c r="O97" s="69">
        <v>39.709321208822153</v>
      </c>
      <c r="P97" s="69">
        <v>37.903348702244948</v>
      </c>
      <c r="Q97" s="69">
        <v>36.594087470557241</v>
      </c>
      <c r="R97" s="69">
        <v>37.186910363348133</v>
      </c>
      <c r="S97" s="69">
        <v>35.275292869842588</v>
      </c>
      <c r="T97" s="69">
        <v>39.222919329175205</v>
      </c>
      <c r="U97" s="69">
        <v>39.024935165855872</v>
      </c>
      <c r="V97" s="69">
        <v>38.639086484513577</v>
      </c>
      <c r="W97" s="69">
        <v>38.215459422124759</v>
      </c>
      <c r="X97" s="69">
        <v>37.452910527560988</v>
      </c>
      <c r="Y97" s="69">
        <v>37.011261092294852</v>
      </c>
      <c r="Z97" s="69">
        <v>36.062000441630317</v>
      </c>
      <c r="AA97" s="69">
        <v>35.22290439409683</v>
      </c>
      <c r="AB97" s="69">
        <v>35.445832836590533</v>
      </c>
      <c r="AC97" s="69">
        <v>33.754945718952193</v>
      </c>
      <c r="AD97" s="69">
        <v>34.008659259196719</v>
      </c>
      <c r="AE97" s="69">
        <v>33.284857789545356</v>
      </c>
      <c r="AF97" s="69">
        <v>0</v>
      </c>
    </row>
    <row r="98" spans="2:37" s="2" customFormat="1" ht="9.9499999999999993" customHeight="1" thickBot="1">
      <c r="B98" s="48"/>
      <c r="C98" s="92" t="s">
        <v>61</v>
      </c>
      <c r="D98" s="92"/>
      <c r="E98" s="92"/>
      <c r="F98" s="84"/>
      <c r="G98" s="74">
        <v>14.531405915693227</v>
      </c>
      <c r="H98" s="74">
        <v>14.005602681971457</v>
      </c>
      <c r="I98" s="74">
        <v>13.955304563923695</v>
      </c>
      <c r="J98" s="74">
        <v>13.292334119616894</v>
      </c>
      <c r="K98" s="74">
        <v>13.202118923882841</v>
      </c>
      <c r="L98" s="74">
        <v>13.640978831831172</v>
      </c>
      <c r="M98" s="74">
        <v>13.585898137525401</v>
      </c>
      <c r="N98" s="74">
        <v>14.171723763412945</v>
      </c>
      <c r="O98" s="74">
        <v>14.123597953598114</v>
      </c>
      <c r="P98" s="74">
        <v>13.626491429152557</v>
      </c>
      <c r="Q98" s="74">
        <v>14.123238810018311</v>
      </c>
      <c r="R98" s="74">
        <v>14.561427399340081</v>
      </c>
      <c r="S98" s="74">
        <v>11.03391653651331</v>
      </c>
      <c r="T98" s="74">
        <v>10.622516316071868</v>
      </c>
      <c r="U98" s="74">
        <v>10.221856331417229</v>
      </c>
      <c r="V98" s="74">
        <v>10.11183849667437</v>
      </c>
      <c r="W98" s="74">
        <v>9.9765727253102874</v>
      </c>
      <c r="X98" s="74">
        <v>9.587041693792326</v>
      </c>
      <c r="Y98" s="74">
        <v>9.278887740009738</v>
      </c>
      <c r="Z98" s="74">
        <v>8.0561136371254687</v>
      </c>
      <c r="AA98" s="74">
        <v>8.1019349295481806</v>
      </c>
      <c r="AB98" s="74">
        <v>7.8375747436501593</v>
      </c>
      <c r="AC98" s="74">
        <v>8.1278121459008545</v>
      </c>
      <c r="AD98" s="74">
        <v>7.570661050601835</v>
      </c>
      <c r="AE98" s="74">
        <v>7.5576724418618157</v>
      </c>
      <c r="AF98" s="74">
        <v>0</v>
      </c>
    </row>
    <row r="99" spans="2:37" s="2" customFormat="1" ht="9.9499999999999993" customHeight="1" thickTop="1" thickBot="1">
      <c r="B99" s="59" t="s">
        <v>7</v>
      </c>
      <c r="C99" s="93"/>
      <c r="D99" s="93"/>
      <c r="E99" s="93"/>
      <c r="F99" s="85"/>
      <c r="G99" s="75">
        <f>SUM(G80,G86,G87,G90,G94)</f>
        <v>538.74422266142642</v>
      </c>
      <c r="H99" s="75">
        <f t="shared" ref="H99:AD99" si="23">SUM(H80,H86,H87,H90,H94)</f>
        <v>534.01774878018057</v>
      </c>
      <c r="I99" s="75">
        <f t="shared" si="23"/>
        <v>543.73476025569528</v>
      </c>
      <c r="J99" s="75">
        <f t="shared" si="23"/>
        <v>548.89136216910242</v>
      </c>
      <c r="K99" s="75">
        <f t="shared" si="23"/>
        <v>548.86866820471823</v>
      </c>
      <c r="L99" s="75">
        <f t="shared" si="23"/>
        <v>545.87749577091381</v>
      </c>
      <c r="M99" s="75">
        <f t="shared" si="23"/>
        <v>543.39568587263818</v>
      </c>
      <c r="N99" s="75">
        <f t="shared" si="23"/>
        <v>550.1370854143313</v>
      </c>
      <c r="O99" s="75">
        <f t="shared" si="23"/>
        <v>541.70386079000298</v>
      </c>
      <c r="P99" s="75">
        <f t="shared" si="23"/>
        <v>530.09207288994628</v>
      </c>
      <c r="Q99" s="75">
        <f t="shared" si="23"/>
        <v>541.45611469287201</v>
      </c>
      <c r="R99" s="75">
        <f t="shared" si="23"/>
        <v>528.68262772535365</v>
      </c>
      <c r="S99" s="75">
        <f t="shared" si="23"/>
        <v>506.23446885733904</v>
      </c>
      <c r="T99" s="75">
        <f t="shared" si="23"/>
        <v>515.75592744496896</v>
      </c>
      <c r="U99" s="75">
        <f t="shared" si="23"/>
        <v>505.46930738388858</v>
      </c>
      <c r="V99" s="75">
        <f t="shared" si="23"/>
        <v>506.31230704558493</v>
      </c>
      <c r="W99" s="75">
        <f t="shared" si="23"/>
        <v>511.54315875442035</v>
      </c>
      <c r="X99" s="75">
        <f t="shared" si="23"/>
        <v>510.49782232862214</v>
      </c>
      <c r="Y99" s="75">
        <f t="shared" si="23"/>
        <v>478.11464378740345</v>
      </c>
      <c r="Z99" s="75">
        <f t="shared" si="23"/>
        <v>463.01919811268635</v>
      </c>
      <c r="AA99" s="75">
        <f t="shared" si="23"/>
        <v>465.06903628888739</v>
      </c>
      <c r="AB99" s="75">
        <f t="shared" si="23"/>
        <v>412.36616481932242</v>
      </c>
      <c r="AC99" s="75">
        <f t="shared" si="23"/>
        <v>447.75076386903322</v>
      </c>
      <c r="AD99" s="75">
        <f t="shared" si="23"/>
        <v>448.65170687212589</v>
      </c>
      <c r="AE99" s="75">
        <f>SUM(AE80,AE86,AE87,AE90,AE94)</f>
        <v>430.39211752691403</v>
      </c>
      <c r="AF99" s="75">
        <f>SUM(AF80,AF86,AF87,AF90,AF94)</f>
        <v>0</v>
      </c>
    </row>
    <row r="100" spans="2:37" s="1" customFormat="1" ht="9.9499999999999993" customHeight="1"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</row>
    <row r="101" spans="2:37" s="1" customFormat="1" ht="12" customHeight="1" thickBot="1">
      <c r="B101" s="253" t="s">
        <v>233</v>
      </c>
      <c r="G101" s="25"/>
      <c r="H101" s="25"/>
      <c r="J101" s="25"/>
      <c r="K101" s="26" t="s">
        <v>32</v>
      </c>
      <c r="V101" s="28" t="s">
        <v>232</v>
      </c>
    </row>
    <row r="102" spans="2:37" s="2" customFormat="1" ht="9.9499999999999993" customHeight="1" thickBot="1">
      <c r="B102" s="49"/>
      <c r="C102" s="54"/>
      <c r="D102" s="106"/>
      <c r="E102" s="106"/>
      <c r="F102" s="53"/>
      <c r="G102" s="50">
        <v>1990</v>
      </c>
      <c r="H102" s="50">
        <v>1991</v>
      </c>
      <c r="I102" s="50">
        <v>1992</v>
      </c>
      <c r="J102" s="50">
        <v>1993</v>
      </c>
      <c r="K102" s="50">
        <v>1994</v>
      </c>
      <c r="L102" s="50">
        <v>1995</v>
      </c>
      <c r="M102" s="50">
        <v>1996</v>
      </c>
      <c r="N102" s="50">
        <v>1997</v>
      </c>
      <c r="O102" s="50">
        <v>1998</v>
      </c>
      <c r="P102" s="51">
        <v>1999</v>
      </c>
      <c r="Q102" s="51">
        <v>2000</v>
      </c>
      <c r="R102" s="51">
        <v>2001</v>
      </c>
      <c r="S102" s="51">
        <v>2002</v>
      </c>
      <c r="T102" s="50">
        <v>2003</v>
      </c>
      <c r="U102" s="50">
        <v>2004</v>
      </c>
      <c r="V102" s="52">
        <v>2005</v>
      </c>
      <c r="W102" s="50">
        <v>2006</v>
      </c>
      <c r="X102" s="50">
        <v>2007</v>
      </c>
      <c r="Y102" s="50">
        <v>2008</v>
      </c>
      <c r="Z102" s="50">
        <v>2009</v>
      </c>
      <c r="AA102" s="51">
        <v>2010</v>
      </c>
      <c r="AB102" s="51">
        <v>2011</v>
      </c>
      <c r="AC102" s="50">
        <v>2012</v>
      </c>
      <c r="AD102" s="50">
        <v>2013</v>
      </c>
      <c r="AE102" s="53">
        <v>2014</v>
      </c>
      <c r="AF102" s="53">
        <v>2015</v>
      </c>
      <c r="AG102" s="1"/>
      <c r="AH102" s="1"/>
      <c r="AI102" s="1"/>
      <c r="AJ102" s="1"/>
      <c r="AK102" s="1"/>
    </row>
    <row r="103" spans="2:37" s="1" customFormat="1" ht="9.9499999999999993" customHeight="1">
      <c r="B103" s="60" t="s">
        <v>8</v>
      </c>
      <c r="C103" s="35"/>
      <c r="D103" s="34"/>
      <c r="E103" s="34"/>
      <c r="F103" s="61"/>
      <c r="G103" s="36">
        <f>SUM(G104:G113)</f>
        <v>2.0460946986942861E-2</v>
      </c>
      <c r="H103" s="36">
        <f t="shared" ref="H103:AF103" si="24">SUM(H104:H113)</f>
        <v>0</v>
      </c>
      <c r="I103" s="36">
        <f t="shared" si="24"/>
        <v>2.0203610479517313</v>
      </c>
      <c r="J103" s="36">
        <f t="shared" si="24"/>
        <v>15.306126849964837</v>
      </c>
      <c r="K103" s="36">
        <f t="shared" si="24"/>
        <v>31.561434405935803</v>
      </c>
      <c r="L103" s="36">
        <f t="shared" si="24"/>
        <v>46.90242615283212</v>
      </c>
      <c r="M103" s="36">
        <f t="shared" si="24"/>
        <v>66.511476701536068</v>
      </c>
      <c r="N103" s="36">
        <f t="shared" si="24"/>
        <v>83.957672845619967</v>
      </c>
      <c r="O103" s="36">
        <f t="shared" si="24"/>
        <v>94.075237701639495</v>
      </c>
      <c r="P103" s="36">
        <f t="shared" si="24"/>
        <v>99.071320647040949</v>
      </c>
      <c r="Q103" s="36">
        <f t="shared" si="24"/>
        <v>105.24031190248807</v>
      </c>
      <c r="R103" s="36">
        <f t="shared" si="24"/>
        <v>110.60307567473197</v>
      </c>
      <c r="S103" s="36">
        <f t="shared" si="24"/>
        <v>122.83509081693167</v>
      </c>
      <c r="T103" s="36">
        <f t="shared" si="24"/>
        <v>140.54350496520317</v>
      </c>
      <c r="U103" s="36">
        <f t="shared" si="24"/>
        <v>153.50587606150555</v>
      </c>
      <c r="V103" s="36">
        <f t="shared" si="24"/>
        <v>166.97351392762297</v>
      </c>
      <c r="W103" s="36">
        <f t="shared" si="24"/>
        <v>185.33945451515515</v>
      </c>
      <c r="X103" s="36">
        <f t="shared" si="24"/>
        <v>221.04161246394557</v>
      </c>
      <c r="Y103" s="36">
        <f t="shared" si="24"/>
        <v>254.94929314797537</v>
      </c>
      <c r="Z103" s="36">
        <f t="shared" si="24"/>
        <v>285.73888744940206</v>
      </c>
      <c r="AA103" s="36">
        <f t="shared" si="24"/>
        <v>317.25255194523896</v>
      </c>
      <c r="AB103" s="36">
        <f t="shared" si="24"/>
        <v>351.37951810945867</v>
      </c>
      <c r="AC103" s="36">
        <f t="shared" si="24"/>
        <v>402.24378509101598</v>
      </c>
      <c r="AD103" s="36">
        <f t="shared" si="24"/>
        <v>442.80476013949863</v>
      </c>
      <c r="AE103" s="36">
        <f t="shared" si="24"/>
        <v>497.79554623811453</v>
      </c>
      <c r="AF103" s="36">
        <f t="shared" si="24"/>
        <v>0</v>
      </c>
    </row>
    <row r="104" spans="2:37" s="1" customFormat="1" ht="9.9499999999999993" customHeight="1">
      <c r="B104" s="40"/>
      <c r="C104" s="18" t="s">
        <v>9</v>
      </c>
      <c r="D104" s="38"/>
      <c r="E104" s="38"/>
      <c r="F104" s="39"/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</row>
    <row r="105" spans="2:37" s="1" customFormat="1" ht="9.9499999999999993" customHeight="1">
      <c r="B105" s="40"/>
      <c r="C105" s="18" t="s">
        <v>10</v>
      </c>
      <c r="D105" s="38"/>
      <c r="E105" s="38"/>
      <c r="F105" s="39"/>
      <c r="G105" s="27">
        <v>0</v>
      </c>
      <c r="H105" s="109" t="s">
        <v>11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</row>
    <row r="106" spans="2:37" s="1" customFormat="1" ht="9.9499999999999993" customHeight="1">
      <c r="B106" s="40"/>
      <c r="C106" s="18" t="s">
        <v>22</v>
      </c>
      <c r="D106" s="38"/>
      <c r="E106" s="38"/>
      <c r="F106" s="39"/>
      <c r="G106" s="109" t="s">
        <v>11</v>
      </c>
      <c r="H106" s="109" t="s">
        <v>11</v>
      </c>
      <c r="I106" s="109" t="s">
        <v>11</v>
      </c>
      <c r="J106" s="109" t="s">
        <v>11</v>
      </c>
      <c r="K106" s="109" t="s">
        <v>11</v>
      </c>
      <c r="L106" s="109" t="s">
        <v>11</v>
      </c>
      <c r="M106" s="109" t="s">
        <v>11</v>
      </c>
      <c r="N106" s="109" t="s">
        <v>11</v>
      </c>
      <c r="O106" s="109" t="s">
        <v>11</v>
      </c>
      <c r="P106" s="109" t="s">
        <v>11</v>
      </c>
      <c r="Q106" s="109" t="s">
        <v>11</v>
      </c>
      <c r="R106" s="109" t="s">
        <v>11</v>
      </c>
      <c r="S106" s="109" t="s">
        <v>11</v>
      </c>
      <c r="T106" s="109" t="s">
        <v>11</v>
      </c>
      <c r="U106" s="109" t="s">
        <v>11</v>
      </c>
      <c r="V106" s="109" t="s">
        <v>11</v>
      </c>
      <c r="W106" s="109" t="s">
        <v>11</v>
      </c>
      <c r="X106" s="109" t="s">
        <v>11</v>
      </c>
      <c r="Y106" s="109" t="s">
        <v>11</v>
      </c>
      <c r="Z106" s="109" t="s">
        <v>11</v>
      </c>
      <c r="AA106" s="109" t="s">
        <v>11</v>
      </c>
      <c r="AB106" s="27">
        <v>0</v>
      </c>
      <c r="AC106" s="27">
        <v>0</v>
      </c>
      <c r="AD106" s="27">
        <v>0</v>
      </c>
      <c r="AE106" s="27">
        <v>0</v>
      </c>
      <c r="AF106" s="27">
        <v>0</v>
      </c>
    </row>
    <row r="107" spans="2:37" s="1" customFormat="1" ht="9.9499999999999993" customHeight="1">
      <c r="B107" s="40"/>
      <c r="C107" s="18" t="s">
        <v>15</v>
      </c>
      <c r="D107" s="38"/>
      <c r="E107" s="38"/>
      <c r="F107" s="39"/>
      <c r="G107" s="27">
        <v>1.7267216959921134E-2</v>
      </c>
      <c r="H107" s="109" t="s">
        <v>11</v>
      </c>
      <c r="I107" s="27">
        <v>0.51345876613127073</v>
      </c>
      <c r="J107" s="27">
        <v>3.480837171934525</v>
      </c>
      <c r="K107" s="27">
        <v>5.9641768603508538</v>
      </c>
      <c r="L107" s="27">
        <v>6.2243195335611805</v>
      </c>
      <c r="M107" s="27">
        <v>5.7437644519219138</v>
      </c>
      <c r="N107" s="27">
        <v>6.099039511075997</v>
      </c>
      <c r="O107" s="27">
        <v>6.0187978381181066</v>
      </c>
      <c r="P107" s="27">
        <v>6.1736379761160478</v>
      </c>
      <c r="Q107" s="27">
        <v>5.6740879193058227</v>
      </c>
      <c r="R107" s="27">
        <v>5.3802630967612171</v>
      </c>
      <c r="S107" s="27">
        <v>5.3077551729374584</v>
      </c>
      <c r="T107" s="27">
        <v>4.8646748818376109</v>
      </c>
      <c r="U107" s="27">
        <v>5.0173263323809492</v>
      </c>
      <c r="V107" s="27">
        <v>5.3539041374370973</v>
      </c>
      <c r="W107" s="27">
        <v>5.5599902011260012</v>
      </c>
      <c r="X107" s="27">
        <v>5.9475368937328765</v>
      </c>
      <c r="Y107" s="27">
        <v>5.3977250040976115</v>
      </c>
      <c r="Z107" s="27">
        <v>3.3656096403772611</v>
      </c>
      <c r="AA107" s="27">
        <v>4.2761872057182249</v>
      </c>
      <c r="AB107" s="27">
        <v>3.7620590172991091</v>
      </c>
      <c r="AC107" s="27">
        <v>2.3434190449928325</v>
      </c>
      <c r="AD107" s="27">
        <v>3.4064053116237019</v>
      </c>
      <c r="AE107" s="27">
        <v>3.9104747678917784</v>
      </c>
      <c r="AF107" s="27">
        <v>0</v>
      </c>
    </row>
    <row r="108" spans="2:37" s="1" customFormat="1" ht="9.9499999999999993" customHeight="1">
      <c r="B108" s="41"/>
      <c r="C108" s="18" t="s">
        <v>23</v>
      </c>
      <c r="D108" s="38"/>
      <c r="E108" s="38"/>
      <c r="F108" s="39"/>
      <c r="G108" s="27">
        <v>1.699826161532376E-5</v>
      </c>
      <c r="H108" s="109" t="s">
        <v>11</v>
      </c>
      <c r="I108" s="27">
        <v>5.0546109750279882E-4</v>
      </c>
      <c r="J108" s="27">
        <v>3.4266194156372613E-3</v>
      </c>
      <c r="K108" s="27">
        <v>5.8712784363350668E-3</v>
      </c>
      <c r="L108" s="27">
        <v>6.1273691095919463E-3</v>
      </c>
      <c r="M108" s="27">
        <v>5.7357402988758048E-3</v>
      </c>
      <c r="N108" s="27">
        <v>1.7381407499287318E-2</v>
      </c>
      <c r="O108" s="27">
        <v>1.7563865417029641E-2</v>
      </c>
      <c r="P108" s="27">
        <v>8.4664402783256695E-2</v>
      </c>
      <c r="Q108" s="27">
        <v>3.6891911640022472E-2</v>
      </c>
      <c r="R108" s="27">
        <v>2.8383091354664929E-2</v>
      </c>
      <c r="S108" s="27">
        <v>4.7385067985912244E-2</v>
      </c>
      <c r="T108" s="27">
        <v>3.8986402237653116E-2</v>
      </c>
      <c r="U108" s="27">
        <v>6.5644815007171897E-2</v>
      </c>
      <c r="V108" s="27">
        <v>7.1191170650898028E-2</v>
      </c>
      <c r="W108" s="27">
        <v>6.4811774976415756E-2</v>
      </c>
      <c r="X108" s="27">
        <v>6.9301045062011582E-2</v>
      </c>
      <c r="Y108" s="27">
        <v>6.5309249314868326E-2</v>
      </c>
      <c r="Z108" s="27">
        <v>5.1631567125145397E-2</v>
      </c>
      <c r="AA108" s="27">
        <v>7.8327078933741634E-2</v>
      </c>
      <c r="AB108" s="27">
        <v>8.6693681873546022E-2</v>
      </c>
      <c r="AC108" s="27">
        <v>4.6022037064142353E-2</v>
      </c>
      <c r="AD108" s="27">
        <v>7.3834553077317289E-2</v>
      </c>
      <c r="AE108" s="27">
        <v>7.8272025905140832E-2</v>
      </c>
      <c r="AF108" s="27">
        <v>0</v>
      </c>
    </row>
    <row r="109" spans="2:37" s="1" customFormat="1" ht="9.9499999999999993" customHeight="1">
      <c r="B109" s="41"/>
      <c r="C109" s="18" t="s">
        <v>12</v>
      </c>
      <c r="D109" s="38"/>
      <c r="E109" s="38"/>
      <c r="F109" s="39"/>
      <c r="G109" s="109" t="s">
        <v>11</v>
      </c>
      <c r="H109" s="109" t="s">
        <v>11</v>
      </c>
      <c r="I109" s="27">
        <v>4.9775115359477484E-2</v>
      </c>
      <c r="J109" s="27">
        <v>0.86254866163461585</v>
      </c>
      <c r="K109" s="27">
        <v>4.4883006641201115</v>
      </c>
      <c r="L109" s="27">
        <v>11.492184812136944</v>
      </c>
      <c r="M109" s="27">
        <v>16.885883768975532</v>
      </c>
      <c r="N109" s="27">
        <v>22.619537847166878</v>
      </c>
      <c r="O109" s="27">
        <v>28.070057690952822</v>
      </c>
      <c r="P109" s="27">
        <v>33.746344516957478</v>
      </c>
      <c r="Q109" s="27">
        <v>40.140037387047933</v>
      </c>
      <c r="R109" s="27">
        <v>48.617749694373451</v>
      </c>
      <c r="S109" s="27">
        <v>60.632331622093723</v>
      </c>
      <c r="T109" s="27">
        <v>76.225228751955157</v>
      </c>
      <c r="U109" s="27">
        <v>97.230341006225359</v>
      </c>
      <c r="V109" s="27">
        <v>122.50873473755381</v>
      </c>
      <c r="W109" s="27">
        <v>150.79443962874356</v>
      </c>
      <c r="X109" s="27">
        <v>188.0006808284987</v>
      </c>
      <c r="Y109" s="27">
        <v>220.10898889719351</v>
      </c>
      <c r="Z109" s="27">
        <v>254.1329368568631</v>
      </c>
      <c r="AA109" s="27">
        <v>289.39089744213385</v>
      </c>
      <c r="AB109" s="27">
        <v>327.23743931909803</v>
      </c>
      <c r="AC109" s="27">
        <v>376.83089653692292</v>
      </c>
      <c r="AD109" s="27">
        <v>418.14982440373194</v>
      </c>
      <c r="AE109" s="27">
        <v>470.93871811710068</v>
      </c>
      <c r="AF109" s="27">
        <v>0</v>
      </c>
    </row>
    <row r="110" spans="2:37" s="1" customFormat="1" ht="9.9499999999999993" customHeight="1">
      <c r="B110" s="41"/>
      <c r="C110" s="18" t="s">
        <v>72</v>
      </c>
      <c r="D110" s="38"/>
      <c r="E110" s="38"/>
      <c r="F110" s="39"/>
      <c r="G110" s="27">
        <v>3.1767317654064027E-3</v>
      </c>
      <c r="H110" s="109" t="s">
        <v>11</v>
      </c>
      <c r="I110" s="27">
        <v>7.5373168540031815E-2</v>
      </c>
      <c r="J110" s="27">
        <v>0.55832604729915847</v>
      </c>
      <c r="K110" s="27">
        <v>1.4957806031417755</v>
      </c>
      <c r="L110" s="27">
        <v>1.3308376808371725</v>
      </c>
      <c r="M110" s="27">
        <v>1.3024530586194123</v>
      </c>
      <c r="N110" s="27">
        <v>1.0069897242517978</v>
      </c>
      <c r="O110" s="27">
        <v>1.3196675942432279</v>
      </c>
      <c r="P110" s="27">
        <v>1.3994290782032983</v>
      </c>
      <c r="Q110" s="27">
        <v>1.4647435806451852</v>
      </c>
      <c r="R110" s="27">
        <v>1.8446938725991286</v>
      </c>
      <c r="S110" s="27">
        <v>2.2490996732890367</v>
      </c>
      <c r="T110" s="27">
        <v>6.9458250272392208</v>
      </c>
      <c r="U110" s="27">
        <v>7.8944950403908081</v>
      </c>
      <c r="V110" s="27">
        <v>7.6903427186395064</v>
      </c>
      <c r="W110" s="27">
        <v>8.0911393017451463</v>
      </c>
      <c r="X110" s="27">
        <v>10.355382243343634</v>
      </c>
      <c r="Y110" s="27">
        <v>12.006438914997609</v>
      </c>
      <c r="Z110" s="27">
        <v>11.896297386510518</v>
      </c>
      <c r="AA110" s="27">
        <v>10.353607481078269</v>
      </c>
      <c r="AB110" s="27">
        <v>7.803229384683112</v>
      </c>
      <c r="AC110" s="27">
        <v>11.218419745141368</v>
      </c>
      <c r="AD110" s="27">
        <v>10.315864432613706</v>
      </c>
      <c r="AE110" s="27">
        <v>11.599359373333945</v>
      </c>
      <c r="AF110" s="27">
        <v>0</v>
      </c>
    </row>
    <row r="111" spans="2:37" s="1" customFormat="1" ht="9.9499999999999993" customHeight="1">
      <c r="B111" s="41"/>
      <c r="C111" s="18" t="s">
        <v>24</v>
      </c>
      <c r="D111" s="38"/>
      <c r="E111" s="38"/>
      <c r="F111" s="39"/>
      <c r="G111" s="109" t="s">
        <v>11</v>
      </c>
      <c r="H111" s="109" t="s">
        <v>11</v>
      </c>
      <c r="I111" s="109" t="s">
        <v>11</v>
      </c>
      <c r="J111" s="109" t="s">
        <v>11</v>
      </c>
      <c r="K111" s="109" t="s">
        <v>11</v>
      </c>
      <c r="L111" s="109" t="s">
        <v>11</v>
      </c>
      <c r="M111" s="27">
        <v>4.5556273420301564E-3</v>
      </c>
      <c r="N111" s="27">
        <v>1.2407068436248083E-2</v>
      </c>
      <c r="O111" s="27">
        <v>3.3742203514930902E-2</v>
      </c>
      <c r="P111" s="27">
        <v>7.0217507262884671E-2</v>
      </c>
      <c r="Q111" s="27">
        <v>8.5880240511429326E-2</v>
      </c>
      <c r="R111" s="27">
        <v>9.9191364363724097E-2</v>
      </c>
      <c r="S111" s="27">
        <v>0.11066061692912747</v>
      </c>
      <c r="T111" s="27">
        <v>0.12073395635757185</v>
      </c>
      <c r="U111" s="27">
        <v>0.12896276173520266</v>
      </c>
      <c r="V111" s="27">
        <v>0.13486819262992508</v>
      </c>
      <c r="W111" s="27">
        <v>0.13684831283993712</v>
      </c>
      <c r="X111" s="27">
        <v>0.14114909933915162</v>
      </c>
      <c r="Y111" s="27">
        <v>0.1432380080436963</v>
      </c>
      <c r="Z111" s="27">
        <v>0.14748898721439641</v>
      </c>
      <c r="AA111" s="27">
        <v>0.15128907156651805</v>
      </c>
      <c r="AB111" s="27">
        <v>0.1523369379943865</v>
      </c>
      <c r="AC111" s="27">
        <v>0.15679878301673603</v>
      </c>
      <c r="AD111" s="27">
        <v>0.16042659083619698</v>
      </c>
      <c r="AE111" s="27">
        <v>0.16529409186022306</v>
      </c>
      <c r="AF111" s="27">
        <v>0</v>
      </c>
    </row>
    <row r="112" spans="2:37" s="1" customFormat="1" ht="9.9499999999999993" customHeight="1">
      <c r="B112" s="41"/>
      <c r="C112" s="18" t="s">
        <v>73</v>
      </c>
      <c r="D112" s="38"/>
      <c r="E112" s="38"/>
      <c r="F112" s="39"/>
      <c r="G112" s="109" t="s">
        <v>11</v>
      </c>
      <c r="H112" s="109" t="s">
        <v>11</v>
      </c>
      <c r="I112" s="27">
        <v>1.3812485368234484</v>
      </c>
      <c r="J112" s="27">
        <v>10.400988349680899</v>
      </c>
      <c r="K112" s="27">
        <v>19.607304999886725</v>
      </c>
      <c r="L112" s="27">
        <v>27.848956757187224</v>
      </c>
      <c r="M112" s="27">
        <v>42.569084054378308</v>
      </c>
      <c r="N112" s="27">
        <v>54.202317287189764</v>
      </c>
      <c r="O112" s="27">
        <v>58.615408509393376</v>
      </c>
      <c r="P112" s="27">
        <v>57.597027165717982</v>
      </c>
      <c r="Q112" s="27">
        <v>57.838670863337683</v>
      </c>
      <c r="R112" s="27">
        <v>54.632794555279773</v>
      </c>
      <c r="S112" s="27">
        <v>54.487858663696414</v>
      </c>
      <c r="T112" s="27">
        <v>52.32219750418971</v>
      </c>
      <c r="U112" s="27">
        <v>43.122254028578816</v>
      </c>
      <c r="V112" s="27">
        <v>31.152059034656567</v>
      </c>
      <c r="W112" s="27">
        <v>20.605693659674277</v>
      </c>
      <c r="X112" s="27">
        <v>16.362621593776602</v>
      </c>
      <c r="Y112" s="27">
        <v>16.990694930170825</v>
      </c>
      <c r="Z112" s="27">
        <v>15.411390073731567</v>
      </c>
      <c r="AA112" s="27">
        <v>12.158050085821159</v>
      </c>
      <c r="AB112" s="27">
        <v>11.477960239998749</v>
      </c>
      <c r="AC112" s="27">
        <v>10.195190401213232</v>
      </c>
      <c r="AD112" s="27">
        <v>8.9181534787072074</v>
      </c>
      <c r="AE112" s="27">
        <v>9.1870774491382203</v>
      </c>
      <c r="AF112" s="27">
        <v>0</v>
      </c>
    </row>
    <row r="113" spans="2:32" s="1" customFormat="1" ht="9.9499999999999993" customHeight="1">
      <c r="B113" s="42"/>
      <c r="C113" s="18" t="s">
        <v>74</v>
      </c>
      <c r="D113" s="38"/>
      <c r="E113" s="38"/>
      <c r="F113" s="39"/>
      <c r="G113" s="109" t="s">
        <v>11</v>
      </c>
      <c r="H113" s="109" t="s">
        <v>11</v>
      </c>
      <c r="I113" s="109" t="s">
        <v>11</v>
      </c>
      <c r="J113" s="109" t="s">
        <v>11</v>
      </c>
      <c r="K113" s="109" t="s">
        <v>11</v>
      </c>
      <c r="L113" s="109" t="s">
        <v>11</v>
      </c>
      <c r="M113" s="109" t="s">
        <v>11</v>
      </c>
      <c r="N113" s="109" t="s">
        <v>11</v>
      </c>
      <c r="O113" s="109" t="s">
        <v>11</v>
      </c>
      <c r="P113" s="109" t="s">
        <v>11</v>
      </c>
      <c r="Q113" s="109" t="s">
        <v>11</v>
      </c>
      <c r="R113" s="109" t="s">
        <v>11</v>
      </c>
      <c r="S113" s="109" t="s">
        <v>11</v>
      </c>
      <c r="T113" s="27">
        <v>2.5858441386261435E-2</v>
      </c>
      <c r="U113" s="27">
        <v>4.6852077187228891E-2</v>
      </c>
      <c r="V113" s="27">
        <v>6.2413936055189023E-2</v>
      </c>
      <c r="W113" s="27">
        <v>8.6531636049804281E-2</v>
      </c>
      <c r="X113" s="27">
        <v>0.16494076019261794</v>
      </c>
      <c r="Y113" s="27">
        <v>0.23689814415723767</v>
      </c>
      <c r="Z113" s="27">
        <v>0.73353293758005023</v>
      </c>
      <c r="AA113" s="27">
        <v>0.8441935799872492</v>
      </c>
      <c r="AB113" s="27">
        <v>0.85979952851172037</v>
      </c>
      <c r="AC113" s="27">
        <v>1.4530385426647898</v>
      </c>
      <c r="AD113" s="27">
        <v>1.7802513689085331</v>
      </c>
      <c r="AE113" s="27">
        <v>1.916350412884571</v>
      </c>
      <c r="AF113" s="27">
        <v>0</v>
      </c>
    </row>
    <row r="114" spans="2:32" s="1" customFormat="1" ht="9.9499999999999993" customHeight="1">
      <c r="B114" s="60" t="s">
        <v>13</v>
      </c>
      <c r="C114" s="35"/>
      <c r="D114" s="34"/>
      <c r="E114" s="34"/>
      <c r="F114" s="61"/>
      <c r="G114" s="36">
        <f>SUM(G115:G120)</f>
        <v>120.62507526983245</v>
      </c>
      <c r="H114" s="36">
        <f t="shared" ref="H114:AF114" si="25">SUM(H115:H120)</f>
        <v>136.61020211060688</v>
      </c>
      <c r="I114" s="36">
        <f t="shared" si="25"/>
        <v>142.31343405524467</v>
      </c>
      <c r="J114" s="36">
        <f t="shared" si="25"/>
        <v>208.74544533719813</v>
      </c>
      <c r="K114" s="36">
        <f t="shared" si="25"/>
        <v>258.95108843905768</v>
      </c>
      <c r="L114" s="36">
        <f t="shared" si="25"/>
        <v>331.52880834019828</v>
      </c>
      <c r="M114" s="36">
        <f t="shared" si="25"/>
        <v>333.87185484989959</v>
      </c>
      <c r="N114" s="36">
        <f t="shared" si="25"/>
        <v>353.90381957049937</v>
      </c>
      <c r="O114" s="36">
        <f t="shared" si="25"/>
        <v>299.78273294070669</v>
      </c>
      <c r="P114" s="36">
        <f t="shared" si="25"/>
        <v>243.056316270986</v>
      </c>
      <c r="Q114" s="36">
        <f t="shared" si="25"/>
        <v>201.65167658585841</v>
      </c>
      <c r="R114" s="36">
        <f t="shared" si="25"/>
        <v>188.17184888814569</v>
      </c>
      <c r="S114" s="36">
        <f t="shared" si="25"/>
        <v>179.07055580757631</v>
      </c>
      <c r="T114" s="36">
        <f t="shared" si="25"/>
        <v>166.20871786307131</v>
      </c>
      <c r="U114" s="36">
        <f t="shared" si="25"/>
        <v>164.60707841162608</v>
      </c>
      <c r="V114" s="36">
        <f t="shared" si="25"/>
        <v>162.60520623520571</v>
      </c>
      <c r="W114" s="36">
        <f t="shared" si="25"/>
        <v>165.66677188426843</v>
      </c>
      <c r="X114" s="36">
        <f t="shared" si="25"/>
        <v>143.07289076850836</v>
      </c>
      <c r="Y114" s="36">
        <f t="shared" si="25"/>
        <v>106.41453633412964</v>
      </c>
      <c r="Z114" s="36">
        <f t="shared" si="25"/>
        <v>73.252125199615122</v>
      </c>
      <c r="AA114" s="36">
        <f t="shared" si="25"/>
        <v>88.022740929130038</v>
      </c>
      <c r="AB114" s="36">
        <f t="shared" si="25"/>
        <v>77.576568840322508</v>
      </c>
      <c r="AC114" s="36">
        <f t="shared" si="25"/>
        <v>60.979033039159823</v>
      </c>
      <c r="AD114" s="36">
        <f t="shared" si="25"/>
        <v>78.490474441370296</v>
      </c>
      <c r="AE114" s="36">
        <f t="shared" si="25"/>
        <v>87.654187342428187</v>
      </c>
      <c r="AF114" s="36">
        <f t="shared" si="25"/>
        <v>0</v>
      </c>
    </row>
    <row r="115" spans="2:32" s="1" customFormat="1" ht="9.9499999999999993" customHeight="1">
      <c r="B115" s="40"/>
      <c r="C115" s="18" t="s">
        <v>14</v>
      </c>
      <c r="D115" s="38"/>
      <c r="E115" s="38"/>
      <c r="F115" s="39"/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</row>
    <row r="116" spans="2:32" s="1" customFormat="1" ht="9.9499999999999993" customHeight="1">
      <c r="B116" s="40"/>
      <c r="C116" s="18" t="s">
        <v>25</v>
      </c>
      <c r="D116" s="38"/>
      <c r="E116" s="38"/>
      <c r="F116" s="39"/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</row>
    <row r="117" spans="2:32" s="1" customFormat="1" ht="9.9499999999999993" customHeight="1">
      <c r="B117" s="40"/>
      <c r="C117" s="18" t="s">
        <v>15</v>
      </c>
      <c r="D117" s="38"/>
      <c r="E117" s="38"/>
      <c r="F117" s="39"/>
      <c r="G117" s="27">
        <v>33.60535827050802</v>
      </c>
      <c r="H117" s="27">
        <v>36.046045346723126</v>
      </c>
      <c r="I117" s="27">
        <v>39.445677456664896</v>
      </c>
      <c r="J117" s="27">
        <v>59.424432201607331</v>
      </c>
      <c r="K117" s="27">
        <v>72.945462249022668</v>
      </c>
      <c r="L117" s="27">
        <v>90.465302962199431</v>
      </c>
      <c r="M117" s="27">
        <v>100.49092719811119</v>
      </c>
      <c r="N117" s="27">
        <v>120.21581952391432</v>
      </c>
      <c r="O117" s="27">
        <v>130.25982691774854</v>
      </c>
      <c r="P117" s="27">
        <v>141.90469752369742</v>
      </c>
      <c r="Q117" s="27">
        <v>135.90359123231693</v>
      </c>
      <c r="R117" s="27">
        <v>127.32029139530142</v>
      </c>
      <c r="S117" s="27">
        <v>128.94871412207038</v>
      </c>
      <c r="T117" s="27">
        <v>121.15339502022954</v>
      </c>
      <c r="U117" s="27">
        <v>117.11252106670884</v>
      </c>
      <c r="V117" s="27">
        <v>109.81742918535002</v>
      </c>
      <c r="W117" s="27">
        <v>113.03963625996114</v>
      </c>
      <c r="X117" s="27">
        <v>100.3308930680204</v>
      </c>
      <c r="Y117" s="27">
        <v>76.950913386338428</v>
      </c>
      <c r="Z117" s="27">
        <v>47.382238619223237</v>
      </c>
      <c r="AA117" s="27">
        <v>57.412654136438995</v>
      </c>
      <c r="AB117" s="27">
        <v>49.299301694566019</v>
      </c>
      <c r="AC117" s="27">
        <v>31.293231427740132</v>
      </c>
      <c r="AD117" s="27">
        <v>48.511700025938815</v>
      </c>
      <c r="AE117" s="27">
        <v>56.005485029426708</v>
      </c>
      <c r="AF117" s="27">
        <v>0</v>
      </c>
    </row>
    <row r="118" spans="2:32" s="1" customFormat="1" ht="9.9499999999999993" customHeight="1">
      <c r="B118" s="40"/>
      <c r="C118" s="18" t="s">
        <v>23</v>
      </c>
      <c r="D118" s="38"/>
      <c r="E118" s="38"/>
      <c r="F118" s="39"/>
      <c r="G118" s="27">
        <v>0.74012206015408732</v>
      </c>
      <c r="H118" s="27">
        <v>0.79387558161632032</v>
      </c>
      <c r="I118" s="27">
        <v>0.86874884143168285</v>
      </c>
      <c r="J118" s="27">
        <v>1.3087595385982957</v>
      </c>
      <c r="K118" s="27">
        <v>1.6065457586869138</v>
      </c>
      <c r="L118" s="27">
        <v>1.9924015051970614</v>
      </c>
      <c r="M118" s="27">
        <v>1.8173636903088595</v>
      </c>
      <c r="N118" s="27">
        <v>3.2202711794209171</v>
      </c>
      <c r="O118" s="27">
        <v>3.7774055346634579</v>
      </c>
      <c r="P118" s="27">
        <v>4.817151973800244</v>
      </c>
      <c r="Q118" s="27">
        <v>4.296976683833055</v>
      </c>
      <c r="R118" s="27">
        <v>3.5158059507753068</v>
      </c>
      <c r="S118" s="27">
        <v>4.5156955375804486</v>
      </c>
      <c r="T118" s="27">
        <v>3.9625178106073737</v>
      </c>
      <c r="U118" s="27">
        <v>3.8626407524572608</v>
      </c>
      <c r="V118" s="27">
        <v>3.6340018513040824</v>
      </c>
      <c r="W118" s="27">
        <v>3.6100661793527862</v>
      </c>
      <c r="X118" s="27">
        <v>2.4205153760429248</v>
      </c>
      <c r="Y118" s="27">
        <v>1.9243677246548774</v>
      </c>
      <c r="Z118" s="27">
        <v>0.88339182087235513</v>
      </c>
      <c r="AA118" s="27">
        <v>1.2056373597007077</v>
      </c>
      <c r="AB118" s="27">
        <v>1.5642989805780205</v>
      </c>
      <c r="AC118" s="27">
        <v>1.3143154798233863</v>
      </c>
      <c r="AD118" s="27">
        <v>2.3583159820810193</v>
      </c>
      <c r="AE118" s="27">
        <v>3.1083193741230049</v>
      </c>
      <c r="AF118" s="27">
        <v>0</v>
      </c>
    </row>
    <row r="119" spans="2:32" s="1" customFormat="1" ht="9.9499999999999993" customHeight="1">
      <c r="B119" s="40"/>
      <c r="C119" s="18" t="s">
        <v>26</v>
      </c>
      <c r="D119" s="38"/>
      <c r="E119" s="38"/>
      <c r="F119" s="39"/>
      <c r="G119" s="27">
        <v>86.279594939170337</v>
      </c>
      <c r="H119" s="27">
        <v>99.770281182267425</v>
      </c>
      <c r="I119" s="27">
        <v>101.99900775714808</v>
      </c>
      <c r="J119" s="27">
        <v>148.01225359699251</v>
      </c>
      <c r="K119" s="27">
        <v>184.39908043134812</v>
      </c>
      <c r="L119" s="27">
        <v>239.07110387280179</v>
      </c>
      <c r="M119" s="27">
        <v>231.56356396147956</v>
      </c>
      <c r="N119" s="27">
        <v>230.46772886716411</v>
      </c>
      <c r="O119" s="27">
        <v>165.74550048829471</v>
      </c>
      <c r="P119" s="27">
        <v>96.334466773488344</v>
      </c>
      <c r="Q119" s="27">
        <v>61.451108669708418</v>
      </c>
      <c r="R119" s="27">
        <v>57.335751542068955</v>
      </c>
      <c r="S119" s="27">
        <v>45.60544663475163</v>
      </c>
      <c r="T119" s="27">
        <v>41.091081712005099</v>
      </c>
      <c r="U119" s="27">
        <v>43.628961741227855</v>
      </c>
      <c r="V119" s="27">
        <v>49.148731003416209</v>
      </c>
      <c r="W119" s="27">
        <v>49.00594885433452</v>
      </c>
      <c r="X119" s="27">
        <v>40.297963285841583</v>
      </c>
      <c r="Y119" s="27">
        <v>27.500616071177262</v>
      </c>
      <c r="Z119" s="27">
        <v>24.931532063528092</v>
      </c>
      <c r="AA119" s="27">
        <v>29.330508219766809</v>
      </c>
      <c r="AB119" s="27">
        <v>26.614572654160874</v>
      </c>
      <c r="AC119" s="27">
        <v>28.371486131596306</v>
      </c>
      <c r="AD119" s="27">
        <v>27.433207815002667</v>
      </c>
      <c r="AE119" s="27">
        <v>28.374163547502899</v>
      </c>
      <c r="AF119" s="27">
        <v>0</v>
      </c>
    </row>
    <row r="120" spans="2:32" s="1" customFormat="1" ht="9.9499999999999993" customHeight="1">
      <c r="B120" s="43"/>
      <c r="C120" s="18" t="s">
        <v>27</v>
      </c>
      <c r="D120" s="38"/>
      <c r="E120" s="38"/>
      <c r="F120" s="39"/>
      <c r="G120" s="109" t="s">
        <v>11</v>
      </c>
      <c r="H120" s="109" t="s">
        <v>11</v>
      </c>
      <c r="I120" s="109" t="s">
        <v>11</v>
      </c>
      <c r="J120" s="109" t="s">
        <v>11</v>
      </c>
      <c r="K120" s="109" t="s">
        <v>11</v>
      </c>
      <c r="L120" s="109" t="s">
        <v>11</v>
      </c>
      <c r="M120" s="109" t="s">
        <v>11</v>
      </c>
      <c r="N120" s="109" t="s">
        <v>11</v>
      </c>
      <c r="O120" s="109" t="s">
        <v>11</v>
      </c>
      <c r="P120" s="109" t="s">
        <v>11</v>
      </c>
      <c r="Q120" s="109" t="s">
        <v>11</v>
      </c>
      <c r="R120" s="109" t="s">
        <v>11</v>
      </c>
      <c r="S120" s="27">
        <v>6.9951317382321355E-4</v>
      </c>
      <c r="T120" s="27">
        <v>1.7233202293147024E-3</v>
      </c>
      <c r="U120" s="27">
        <v>2.9548512321311252E-3</v>
      </c>
      <c r="V120" s="27">
        <v>5.0441951354113813E-3</v>
      </c>
      <c r="W120" s="27">
        <v>1.1120590619972011E-2</v>
      </c>
      <c r="X120" s="27">
        <v>2.3519038603438517E-2</v>
      </c>
      <c r="Y120" s="27">
        <v>3.863915195908034E-2</v>
      </c>
      <c r="Z120" s="27">
        <v>5.4962695991439818E-2</v>
      </c>
      <c r="AA120" s="27">
        <v>7.3941213223521637E-2</v>
      </c>
      <c r="AB120" s="27">
        <v>9.8395511017592155E-2</v>
      </c>
      <c r="AC120" s="109" t="s">
        <v>11</v>
      </c>
      <c r="AD120" s="27">
        <v>0.18725061834779211</v>
      </c>
      <c r="AE120" s="27">
        <v>0.1662193913755772</v>
      </c>
      <c r="AF120" s="27">
        <v>0</v>
      </c>
    </row>
    <row r="121" spans="2:32" s="1" customFormat="1" ht="9.9499999999999993" customHeight="1">
      <c r="B121" s="60" t="s">
        <v>16</v>
      </c>
      <c r="C121" s="35"/>
      <c r="D121" s="34"/>
      <c r="E121" s="34"/>
      <c r="F121" s="61"/>
      <c r="G121" s="36">
        <f>SUM(G122:G127)</f>
        <v>127.8039503524999</v>
      </c>
      <c r="H121" s="36">
        <f t="shared" ref="H121" si="26">SUM(H122:H127)</f>
        <v>141.44333764680633</v>
      </c>
      <c r="I121" s="36">
        <f t="shared" ref="I121" si="27">SUM(I122:I127)</f>
        <v>159.46893665084806</v>
      </c>
      <c r="J121" s="36">
        <f t="shared" ref="J121" si="28">SUM(J122:J127)</f>
        <v>162.312513447762</v>
      </c>
      <c r="K121" s="36">
        <f t="shared" ref="K121" si="29">SUM(K122:K127)</f>
        <v>157.10665480268926</v>
      </c>
      <c r="L121" s="36">
        <f t="shared" ref="L121" si="30">SUM(L122:L127)</f>
        <v>172.56042995160948</v>
      </c>
      <c r="M121" s="36">
        <f t="shared" ref="M121" si="31">SUM(M122:M127)</f>
        <v>194.73966616936909</v>
      </c>
      <c r="N121" s="36">
        <f t="shared" ref="N121" si="32">SUM(N122:N127)</f>
        <v>182.07478731565249</v>
      </c>
      <c r="O121" s="36">
        <f t="shared" ref="O121" si="33">SUM(O122:O127)</f>
        <v>167.4761471875216</v>
      </c>
      <c r="P121" s="36">
        <f t="shared" ref="P121" si="34">SUM(P122:P127)</f>
        <v>111.29116389067326</v>
      </c>
      <c r="Q121" s="36">
        <f t="shared" ref="Q121" si="35">SUM(Q122:Q127)</f>
        <v>78.077949356181335</v>
      </c>
      <c r="R121" s="36">
        <f t="shared" ref="R121" si="36">SUM(R122:R127)</f>
        <v>66.19233219855073</v>
      </c>
      <c r="S121" s="36">
        <f t="shared" ref="S121" si="37">SUM(S122:S127)</f>
        <v>61.083919749906784</v>
      </c>
      <c r="T121" s="36">
        <f t="shared" ref="T121" si="38">SUM(T122:T127)</f>
        <v>54.958888496831662</v>
      </c>
      <c r="U121" s="36">
        <f t="shared" ref="U121" si="39">SUM(U122:U127)</f>
        <v>50.376090674991389</v>
      </c>
      <c r="V121" s="36">
        <f t="shared" ref="V121" si="40">SUM(V122:V127)</f>
        <v>45.071073944078663</v>
      </c>
      <c r="W121" s="36">
        <f t="shared" ref="W121" si="41">SUM(W122:W127)</f>
        <v>40.016651690157332</v>
      </c>
      <c r="X121" s="36">
        <f t="shared" ref="X121" si="42">SUM(X122:X127)</f>
        <v>32.770541340904124</v>
      </c>
      <c r="Y121" s="36">
        <f t="shared" ref="Y121" si="43">SUM(Y122:Y127)</f>
        <v>28.155889312617859</v>
      </c>
      <c r="Z121" s="36">
        <f t="shared" ref="Z121" si="44">SUM(Z122:Z127)</f>
        <v>21.180253847591459</v>
      </c>
      <c r="AA121" s="36">
        <f t="shared" ref="AA121" si="45">SUM(AA122:AA127)</f>
        <v>22.996751259621469</v>
      </c>
      <c r="AB121" s="36">
        <f t="shared" ref="AB121" si="46">SUM(AB122:AB127)</f>
        <v>20.554173678654664</v>
      </c>
      <c r="AC121" s="36">
        <f t="shared" ref="AC121" si="47">SUM(AC122:AC127)</f>
        <v>18.290374077916145</v>
      </c>
      <c r="AD121" s="36">
        <f t="shared" ref="AD121" si="48">SUM(AD122:AD127)</f>
        <v>21.288633525730383</v>
      </c>
      <c r="AE121" s="36">
        <f t="shared" ref="AE121" si="49">SUM(AE122:AE127)</f>
        <v>22.490575435976648</v>
      </c>
      <c r="AF121" s="36">
        <f t="shared" ref="AF121" si="50">SUM(AF122:AF127)</f>
        <v>0</v>
      </c>
    </row>
    <row r="122" spans="2:32" s="1" customFormat="1" ht="9.9499999999999993" customHeight="1">
      <c r="B122" s="40"/>
      <c r="C122" s="18" t="s">
        <v>28</v>
      </c>
      <c r="D122" s="38"/>
      <c r="E122" s="38"/>
      <c r="F122" s="39"/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</row>
    <row r="123" spans="2:32" s="1" customFormat="1" ht="9.9499999999999993" customHeight="1">
      <c r="B123" s="40"/>
      <c r="C123" s="18" t="s">
        <v>22</v>
      </c>
      <c r="D123" s="38"/>
      <c r="E123" s="38"/>
      <c r="F123" s="39"/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</row>
    <row r="124" spans="2:32" s="1" customFormat="1" ht="9.9499999999999993" customHeight="1">
      <c r="B124" s="40"/>
      <c r="C124" s="18" t="s">
        <v>15</v>
      </c>
      <c r="D124" s="38"/>
      <c r="E124" s="38"/>
      <c r="F124" s="39"/>
      <c r="G124" s="27">
        <v>7.2971346907453407</v>
      </c>
      <c r="H124" s="27">
        <v>7.5550450293064886</v>
      </c>
      <c r="I124" s="27">
        <v>8.9347973790289057</v>
      </c>
      <c r="J124" s="27">
        <v>9.3185746105494776</v>
      </c>
      <c r="K124" s="27">
        <v>8.8514984440668449</v>
      </c>
      <c r="L124" s="27">
        <v>9.2001293135296063</v>
      </c>
      <c r="M124" s="27">
        <v>9.3390084134613573</v>
      </c>
      <c r="N124" s="27">
        <v>10.975523079085795</v>
      </c>
      <c r="O124" s="27">
        <v>11.802578611480202</v>
      </c>
      <c r="P124" s="27">
        <v>12.461068548893957</v>
      </c>
      <c r="Q124" s="27">
        <v>12.618280240640139</v>
      </c>
      <c r="R124" s="27">
        <v>11.345455837800682</v>
      </c>
      <c r="S124" s="27">
        <v>12.280904805702221</v>
      </c>
      <c r="T124" s="27">
        <v>12.176903506120706</v>
      </c>
      <c r="U124" s="27">
        <v>12.673160026624805</v>
      </c>
      <c r="V124" s="27">
        <v>12.913082207423548</v>
      </c>
      <c r="W124" s="27">
        <v>10.613876304306322</v>
      </c>
      <c r="X124" s="27">
        <v>9.7459880450353715</v>
      </c>
      <c r="Y124" s="27">
        <v>7.5736000468025573</v>
      </c>
      <c r="Z124" s="27">
        <v>4.7385623117645057</v>
      </c>
      <c r="AA124" s="27">
        <v>5.8281957265007689</v>
      </c>
      <c r="AB124" s="27">
        <v>5.1988688612595872</v>
      </c>
      <c r="AC124" s="27">
        <v>3.5364077809519099</v>
      </c>
      <c r="AD124" s="27">
        <v>5.6585195065305163</v>
      </c>
      <c r="AE124" s="27">
        <v>6.0532504978815727</v>
      </c>
      <c r="AF124" s="27">
        <v>0</v>
      </c>
    </row>
    <row r="125" spans="2:32" s="1" customFormat="1" ht="9.9499999999999993" customHeight="1">
      <c r="B125" s="40"/>
      <c r="C125" s="18" t="s">
        <v>23</v>
      </c>
      <c r="D125" s="38"/>
      <c r="E125" s="38"/>
      <c r="F125" s="39"/>
      <c r="G125" s="27">
        <v>2.5879431443383067</v>
      </c>
      <c r="H125" s="27">
        <v>2.6794115522573501</v>
      </c>
      <c r="I125" s="27">
        <v>3.1687434319165533</v>
      </c>
      <c r="J125" s="27">
        <v>3.3048507805346934</v>
      </c>
      <c r="K125" s="27">
        <v>3.1392013010937321</v>
      </c>
      <c r="L125" s="27">
        <v>3.2628439234061757</v>
      </c>
      <c r="M125" s="27">
        <v>8.9646661398547351</v>
      </c>
      <c r="N125" s="27">
        <v>11.095015463597202</v>
      </c>
      <c r="O125" s="27">
        <v>14.346197450217462</v>
      </c>
      <c r="P125" s="27">
        <v>19.611229400354279</v>
      </c>
      <c r="Q125" s="27">
        <v>17.606272501410668</v>
      </c>
      <c r="R125" s="27">
        <v>20.15922208270317</v>
      </c>
      <c r="S125" s="27">
        <v>22.442177518797909</v>
      </c>
      <c r="T125" s="27">
        <v>20.138559003880598</v>
      </c>
      <c r="U125" s="27">
        <v>18.323905447349564</v>
      </c>
      <c r="V125" s="27">
        <v>17.013909360091571</v>
      </c>
      <c r="W125" s="27">
        <v>13.112584219662036</v>
      </c>
      <c r="X125" s="27">
        <v>8.2727033013009237</v>
      </c>
      <c r="Y125" s="27">
        <v>6.8201406977578314</v>
      </c>
      <c r="Z125" s="27">
        <v>4.4794637893714739</v>
      </c>
      <c r="AA125" s="27">
        <v>6.9713368409686449</v>
      </c>
      <c r="AB125" s="27">
        <v>5.2365360165525408</v>
      </c>
      <c r="AC125" s="27">
        <v>3.3148765207414161</v>
      </c>
      <c r="AD125" s="27">
        <v>5.2961739149463867</v>
      </c>
      <c r="AE125" s="27">
        <v>6.6183902531697445</v>
      </c>
      <c r="AF125" s="27">
        <v>0</v>
      </c>
    </row>
    <row r="126" spans="2:32" s="1" customFormat="1" ht="9.9499999999999993" customHeight="1">
      <c r="B126" s="40"/>
      <c r="C126" s="18" t="s">
        <v>29</v>
      </c>
      <c r="D126" s="38"/>
      <c r="E126" s="38"/>
      <c r="F126" s="39"/>
      <c r="G126" s="27">
        <v>117.91887251741625</v>
      </c>
      <c r="H126" s="27">
        <v>131.20888106524248</v>
      </c>
      <c r="I126" s="27">
        <v>147.36539583990262</v>
      </c>
      <c r="J126" s="27">
        <v>149.68908805667783</v>
      </c>
      <c r="K126" s="27">
        <v>145.11595505752868</v>
      </c>
      <c r="L126" s="27">
        <v>160.09745671467371</v>
      </c>
      <c r="M126" s="27">
        <v>176.435991616053</v>
      </c>
      <c r="N126" s="27">
        <v>160.00424877296948</v>
      </c>
      <c r="O126" s="27">
        <v>141.32737112582393</v>
      </c>
      <c r="P126" s="27">
        <v>79.218865941425022</v>
      </c>
      <c r="Q126" s="27">
        <v>47.853396614130531</v>
      </c>
      <c r="R126" s="27">
        <v>34.687654278046885</v>
      </c>
      <c r="S126" s="27">
        <v>26.360837425406654</v>
      </c>
      <c r="T126" s="27">
        <v>22.643425986830362</v>
      </c>
      <c r="U126" s="27">
        <v>19.379025201017026</v>
      </c>
      <c r="V126" s="27">
        <v>15.144082376563544</v>
      </c>
      <c r="W126" s="27">
        <v>16.290191166188979</v>
      </c>
      <c r="X126" s="27">
        <v>14.751849994567825</v>
      </c>
      <c r="Y126" s="27">
        <v>13.762148568057468</v>
      </c>
      <c r="Z126" s="27">
        <v>11.962227746455481</v>
      </c>
      <c r="AA126" s="27">
        <v>10.197218692152054</v>
      </c>
      <c r="AB126" s="27">
        <v>10.118768800842535</v>
      </c>
      <c r="AC126" s="27">
        <v>11.439089776222819</v>
      </c>
      <c r="AD126" s="27">
        <v>10.333940104253481</v>
      </c>
      <c r="AE126" s="27">
        <v>9.8189346849253312</v>
      </c>
      <c r="AF126" s="27">
        <v>0</v>
      </c>
    </row>
    <row r="127" spans="2:32" s="1" customFormat="1" ht="9.9499999999999993" customHeight="1">
      <c r="B127" s="43"/>
      <c r="C127" s="18" t="s">
        <v>30</v>
      </c>
      <c r="D127" s="38"/>
      <c r="E127" s="38"/>
      <c r="F127" s="39"/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</row>
    <row r="128" spans="2:32" s="1" customFormat="1" ht="9.9499999999999993" customHeight="1">
      <c r="B128" s="60" t="s">
        <v>17</v>
      </c>
      <c r="C128" s="35"/>
      <c r="D128" s="34"/>
      <c r="E128" s="34"/>
      <c r="F128" s="61"/>
      <c r="G128" s="36">
        <f>SUM(G129:G131)</f>
        <v>0.70402702740900991</v>
      </c>
      <c r="H128" s="36">
        <f t="shared" ref="H128:AF128" si="51">SUM(H129:H131)</f>
        <v>0.65218280894038383</v>
      </c>
      <c r="I128" s="36">
        <f t="shared" si="51"/>
        <v>0.69783268038222712</v>
      </c>
      <c r="J128" s="36">
        <f t="shared" si="51"/>
        <v>0.97040900827953336</v>
      </c>
      <c r="K128" s="36">
        <f t="shared" si="51"/>
        <v>1.6937506610775965</v>
      </c>
      <c r="L128" s="36">
        <f t="shared" si="51"/>
        <v>4.2296810086498597</v>
      </c>
      <c r="M128" s="36">
        <f t="shared" si="51"/>
        <v>3.8136081386080494</v>
      </c>
      <c r="N128" s="36">
        <f t="shared" si="51"/>
        <v>3.186867900418743</v>
      </c>
      <c r="O128" s="36">
        <f t="shared" si="51"/>
        <v>3.4012725227996286</v>
      </c>
      <c r="P128" s="36">
        <f t="shared" si="51"/>
        <v>5.9556872707758437</v>
      </c>
      <c r="Q128" s="36">
        <f t="shared" si="51"/>
        <v>3.3190320429469624</v>
      </c>
      <c r="R128" s="36">
        <f t="shared" si="51"/>
        <v>4.266934188899846</v>
      </c>
      <c r="S128" s="36">
        <f t="shared" si="51"/>
        <v>5.3871438824140929</v>
      </c>
      <c r="T128" s="36">
        <f t="shared" si="51"/>
        <v>6.5664489556553765</v>
      </c>
      <c r="U128" s="36">
        <f t="shared" si="51"/>
        <v>7.4734443757122317</v>
      </c>
      <c r="V128" s="36">
        <f t="shared" si="51"/>
        <v>5.5369349951908049</v>
      </c>
      <c r="W128" s="36">
        <f t="shared" si="51"/>
        <v>6.3715834301495509</v>
      </c>
      <c r="X128" s="36">
        <f t="shared" si="51"/>
        <v>8.118968609597907</v>
      </c>
      <c r="Y128" s="36">
        <f t="shared" si="51"/>
        <v>5.9488372859265519</v>
      </c>
      <c r="Z128" s="36">
        <f t="shared" si="51"/>
        <v>4.6098879573972722</v>
      </c>
      <c r="AA128" s="36">
        <f t="shared" si="51"/>
        <v>5.6279133020214109</v>
      </c>
      <c r="AB128" s="36">
        <f t="shared" si="51"/>
        <v>5.266663591050893</v>
      </c>
      <c r="AC128" s="36">
        <f t="shared" si="51"/>
        <v>3.8105152560736713</v>
      </c>
      <c r="AD128" s="36">
        <f t="shared" si="51"/>
        <v>4.0898209633772025</v>
      </c>
      <c r="AE128" s="36">
        <f t="shared" si="51"/>
        <v>5.4797528777888287</v>
      </c>
      <c r="AF128" s="36">
        <f t="shared" si="51"/>
        <v>0</v>
      </c>
    </row>
    <row r="129" spans="2:39" s="1" customFormat="1" ht="9.9499999999999993" customHeight="1">
      <c r="B129" s="40"/>
      <c r="C129" s="18" t="s">
        <v>31</v>
      </c>
      <c r="D129" s="38"/>
      <c r="E129" s="38"/>
      <c r="F129" s="39"/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</row>
    <row r="130" spans="2:39" s="1" customFormat="1" ht="9.9499999999999993" customHeight="1">
      <c r="B130" s="40"/>
      <c r="C130" s="18" t="s">
        <v>15</v>
      </c>
      <c r="D130" s="38"/>
      <c r="E130" s="38"/>
      <c r="F130" s="39"/>
      <c r="G130" s="27">
        <v>0.64425396363853749</v>
      </c>
      <c r="H130" s="27">
        <v>0.59681140541307021</v>
      </c>
      <c r="I130" s="27">
        <v>0.63858552696097948</v>
      </c>
      <c r="J130" s="27">
        <v>0.88801967196555209</v>
      </c>
      <c r="K130" s="27">
        <v>1.5499484172227531</v>
      </c>
      <c r="L130" s="27">
        <v>3.8705740669899256</v>
      </c>
      <c r="M130" s="27">
        <v>3.6742628275025959</v>
      </c>
      <c r="N130" s="27">
        <v>2.5743869226932898</v>
      </c>
      <c r="O130" s="27">
        <v>2.6261063313928283</v>
      </c>
      <c r="P130" s="27">
        <v>4.7791708793295964</v>
      </c>
      <c r="Q130" s="27">
        <v>1.9979741796805404</v>
      </c>
      <c r="R130" s="27">
        <v>2.8679640027147846</v>
      </c>
      <c r="S130" s="27">
        <v>4.1401506098222027</v>
      </c>
      <c r="T130" s="27">
        <v>3.0729814949615637</v>
      </c>
      <c r="U130" s="27">
        <v>3.9128749499679731</v>
      </c>
      <c r="V130" s="27">
        <v>3.8494733759710811</v>
      </c>
      <c r="W130" s="27">
        <v>4.4246559029245711</v>
      </c>
      <c r="X130" s="27">
        <v>5.5488124768985374</v>
      </c>
      <c r="Y130" s="27">
        <v>5.2383422385142815</v>
      </c>
      <c r="Z130" s="27">
        <v>4.0917443919174046</v>
      </c>
      <c r="AA130" s="27">
        <v>4.9442352724397738</v>
      </c>
      <c r="AB130" s="27">
        <v>4.6254089363886859</v>
      </c>
      <c r="AC130" s="27">
        <v>3.4109092972394079</v>
      </c>
      <c r="AD130" s="27">
        <v>3.4231019145345329</v>
      </c>
      <c r="AE130" s="27">
        <v>4.5726089992935011</v>
      </c>
      <c r="AF130" s="27">
        <v>0</v>
      </c>
    </row>
    <row r="131" spans="2:39" s="1" customFormat="1" ht="9.9499999999999993" customHeight="1">
      <c r="B131" s="43"/>
      <c r="C131" s="44" t="s">
        <v>23</v>
      </c>
      <c r="D131" s="108"/>
      <c r="E131" s="108"/>
      <c r="F131" s="45"/>
      <c r="G131" s="27">
        <v>5.9773063770472395E-2</v>
      </c>
      <c r="H131" s="27">
        <v>5.5371403527313616E-2</v>
      </c>
      <c r="I131" s="27">
        <v>5.9247153421247659E-2</v>
      </c>
      <c r="J131" s="27">
        <v>8.2389336313981251E-2</v>
      </c>
      <c r="K131" s="27">
        <v>0.14380224385484339</v>
      </c>
      <c r="L131" s="27">
        <v>0.35910694165993412</v>
      </c>
      <c r="M131" s="27">
        <v>0.13934531110545334</v>
      </c>
      <c r="N131" s="27">
        <v>0.61248097772545307</v>
      </c>
      <c r="O131" s="27">
        <v>0.7751661914068001</v>
      </c>
      <c r="P131" s="27">
        <v>1.1765163914462473</v>
      </c>
      <c r="Q131" s="27">
        <v>1.3210578632664223</v>
      </c>
      <c r="R131" s="27">
        <v>1.3989701861850612</v>
      </c>
      <c r="S131" s="27">
        <v>1.2469932725918904</v>
      </c>
      <c r="T131" s="27">
        <v>3.4934674606938128</v>
      </c>
      <c r="U131" s="27">
        <v>3.5605694257442591</v>
      </c>
      <c r="V131" s="27">
        <v>1.6874616192197243</v>
      </c>
      <c r="W131" s="27">
        <v>1.9469275272249802</v>
      </c>
      <c r="X131" s="27">
        <v>2.5701561326993705</v>
      </c>
      <c r="Y131" s="27">
        <v>0.7104950474122701</v>
      </c>
      <c r="Z131" s="27">
        <v>0.51814356547986773</v>
      </c>
      <c r="AA131" s="27">
        <v>0.68367802958163681</v>
      </c>
      <c r="AB131" s="27">
        <v>0.64125465466220677</v>
      </c>
      <c r="AC131" s="27">
        <v>0.39960595883426314</v>
      </c>
      <c r="AD131" s="27">
        <v>0.66671904884266919</v>
      </c>
      <c r="AE131" s="27">
        <v>0.90714387849532796</v>
      </c>
      <c r="AF131" s="27">
        <v>0</v>
      </c>
    </row>
    <row r="132" spans="2:39" s="1" customFormat="1" ht="9.9499999999999993" customHeight="1">
      <c r="B132" s="62" t="s">
        <v>18</v>
      </c>
      <c r="C132" s="35"/>
      <c r="D132" s="34"/>
      <c r="E132" s="34"/>
      <c r="F132" s="61"/>
      <c r="G132" s="36">
        <f>G128+G121+G114+G103</f>
        <v>249.15351359672829</v>
      </c>
      <c r="H132" s="36">
        <f t="shared" ref="H132:AF132" si="52">H128+H121+H114+H103</f>
        <v>278.70572256635359</v>
      </c>
      <c r="I132" s="36">
        <f t="shared" si="52"/>
        <v>304.50056443442668</v>
      </c>
      <c r="J132" s="36">
        <f t="shared" si="52"/>
        <v>387.33449464320449</v>
      </c>
      <c r="K132" s="36">
        <f t="shared" si="52"/>
        <v>449.31292830876038</v>
      </c>
      <c r="L132" s="36">
        <f t="shared" si="52"/>
        <v>555.22134545328981</v>
      </c>
      <c r="M132" s="36">
        <f t="shared" si="52"/>
        <v>598.93660585941279</v>
      </c>
      <c r="N132" s="36">
        <f t="shared" si="52"/>
        <v>623.12314763219058</v>
      </c>
      <c r="O132" s="36">
        <f t="shared" si="52"/>
        <v>564.73539035266742</v>
      </c>
      <c r="P132" s="36">
        <f t="shared" si="52"/>
        <v>459.37448807947601</v>
      </c>
      <c r="Q132" s="36">
        <f t="shared" si="52"/>
        <v>388.28896988747476</v>
      </c>
      <c r="R132" s="36">
        <f t="shared" si="52"/>
        <v>369.23419095032818</v>
      </c>
      <c r="S132" s="36">
        <f t="shared" si="52"/>
        <v>368.37671025682886</v>
      </c>
      <c r="T132" s="36">
        <f t="shared" si="52"/>
        <v>368.27756028076152</v>
      </c>
      <c r="U132" s="36">
        <f t="shared" si="52"/>
        <v>375.96248952383525</v>
      </c>
      <c r="V132" s="36">
        <f t="shared" si="52"/>
        <v>380.18672910209818</v>
      </c>
      <c r="W132" s="36">
        <f t="shared" si="52"/>
        <v>397.3944615197305</v>
      </c>
      <c r="X132" s="36">
        <f t="shared" si="52"/>
        <v>405.00401318295599</v>
      </c>
      <c r="Y132" s="36">
        <f t="shared" si="52"/>
        <v>395.46855608064942</v>
      </c>
      <c r="Z132" s="36">
        <f t="shared" si="52"/>
        <v>384.7811544540059</v>
      </c>
      <c r="AA132" s="36">
        <f t="shared" si="52"/>
        <v>433.89995743601185</v>
      </c>
      <c r="AB132" s="36">
        <f t="shared" si="52"/>
        <v>454.77692421948677</v>
      </c>
      <c r="AC132" s="36">
        <f t="shared" si="52"/>
        <v>485.32370746416564</v>
      </c>
      <c r="AD132" s="36">
        <f t="shared" si="52"/>
        <v>546.67368906997649</v>
      </c>
      <c r="AE132" s="36">
        <f t="shared" si="52"/>
        <v>613.42006189430822</v>
      </c>
      <c r="AF132" s="36">
        <f t="shared" si="52"/>
        <v>0</v>
      </c>
    </row>
    <row r="133" spans="2:39" s="1" customFormat="1" ht="9.9499999999999993" customHeight="1">
      <c r="B133" s="25"/>
      <c r="C133" s="25"/>
      <c r="D133" s="25"/>
      <c r="E133" s="25"/>
      <c r="F133" s="25"/>
      <c r="G133" s="25"/>
      <c r="H133" s="25"/>
      <c r="I133" s="25"/>
      <c r="J133" s="25"/>
    </row>
    <row r="134" spans="2:39" s="1" customFormat="1" ht="15.75" customHeight="1">
      <c r="B134" s="100" t="s">
        <v>223</v>
      </c>
      <c r="O134" s="105" t="s">
        <v>225</v>
      </c>
      <c r="AE134" s="99"/>
      <c r="AF134" s="99"/>
      <c r="AK134"/>
      <c r="AL134"/>
      <c r="AM134"/>
    </row>
    <row r="135" spans="2:39" s="1" customFormat="1" ht="9.9499999999999993" customHeight="1" thickBot="1">
      <c r="B135" s="1" t="s">
        <v>114</v>
      </c>
      <c r="I135" s="28" t="s">
        <v>39</v>
      </c>
    </row>
    <row r="136" spans="2:39" s="2" customFormat="1" ht="9.9499999999999993" customHeight="1" thickBot="1">
      <c r="B136" s="49" t="s">
        <v>69</v>
      </c>
      <c r="C136" s="54"/>
      <c r="D136" s="106"/>
      <c r="E136" s="106"/>
      <c r="F136" s="53"/>
      <c r="G136" s="63">
        <v>1990</v>
      </c>
      <c r="H136" s="63">
        <f t="shared" ref="H136" si="53">G136+1</f>
        <v>1991</v>
      </c>
      <c r="I136" s="63">
        <f t="shared" ref="I136" si="54">H136+1</f>
        <v>1992</v>
      </c>
      <c r="J136" s="63">
        <f t="shared" ref="J136" si="55">I136+1</f>
        <v>1993</v>
      </c>
      <c r="K136" s="63">
        <f t="shared" ref="K136" si="56">J136+1</f>
        <v>1994</v>
      </c>
      <c r="L136" s="63">
        <f t="shared" ref="L136" si="57">K136+1</f>
        <v>1995</v>
      </c>
      <c r="M136" s="63">
        <f t="shared" ref="M136" si="58">L136+1</f>
        <v>1996</v>
      </c>
      <c r="N136" s="63">
        <f t="shared" ref="N136" si="59">M136+1</f>
        <v>1997</v>
      </c>
      <c r="O136" s="63">
        <f t="shared" ref="O136" si="60">N136+1</f>
        <v>1998</v>
      </c>
      <c r="P136" s="64">
        <f t="shared" ref="P136" si="61">O136+1</f>
        <v>1999</v>
      </c>
      <c r="Q136" s="64">
        <f t="shared" ref="Q136" si="62">P136+1</f>
        <v>2000</v>
      </c>
      <c r="R136" s="64">
        <f t="shared" ref="R136" si="63">Q136+1</f>
        <v>2001</v>
      </c>
      <c r="S136" s="64">
        <f t="shared" ref="S136" si="64">R136+1</f>
        <v>2002</v>
      </c>
      <c r="T136" s="63">
        <f t="shared" ref="T136" si="65">S136+1</f>
        <v>2003</v>
      </c>
      <c r="U136" s="63">
        <f t="shared" ref="U136" si="66">T136+1</f>
        <v>2004</v>
      </c>
      <c r="V136" s="65">
        <f t="shared" ref="V136" si="67">U136+1</f>
        <v>2005</v>
      </c>
      <c r="W136" s="63">
        <f t="shared" ref="W136" si="68">V136+1</f>
        <v>2006</v>
      </c>
      <c r="X136" s="63">
        <f t="shared" ref="X136" si="69">W136+1</f>
        <v>2007</v>
      </c>
      <c r="Y136" s="63">
        <f t="shared" ref="Y136" si="70">X136+1</f>
        <v>2008</v>
      </c>
      <c r="Z136" s="63">
        <f t="shared" ref="Z136" si="71">Y136+1</f>
        <v>2009</v>
      </c>
      <c r="AA136" s="64">
        <f t="shared" ref="AA136" si="72">Z136+1</f>
        <v>2010</v>
      </c>
      <c r="AB136" s="64">
        <f t="shared" ref="AB136" si="73">AA136+1</f>
        <v>2011</v>
      </c>
      <c r="AC136" s="63">
        <f t="shared" ref="AC136" si="74">AB136+1</f>
        <v>2012</v>
      </c>
      <c r="AD136" s="63">
        <f t="shared" ref="AD136" si="75">AC136+1</f>
        <v>2013</v>
      </c>
      <c r="AE136" s="66">
        <f t="shared" ref="AE136" si="76">AD136+1</f>
        <v>2014</v>
      </c>
      <c r="AF136" s="66">
        <f t="shared" ref="AF136" si="77">AE136+1</f>
        <v>2015</v>
      </c>
      <c r="AG136" s="1"/>
      <c r="AH136" s="1"/>
      <c r="AI136" s="1"/>
      <c r="AJ136" s="1"/>
      <c r="AK136" s="1"/>
    </row>
    <row r="137" spans="2:39" s="2" customFormat="1" ht="9.9499999999999993" customHeight="1">
      <c r="B137" s="58" t="s">
        <v>41</v>
      </c>
      <c r="C137" s="88"/>
      <c r="D137" s="88"/>
      <c r="E137" s="88"/>
      <c r="F137" s="77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</row>
    <row r="138" spans="2:39" s="2" customFormat="1" ht="9.9499999999999993" customHeight="1">
      <c r="B138" s="11"/>
      <c r="C138" s="20" t="s">
        <v>42</v>
      </c>
      <c r="D138" s="96"/>
      <c r="E138" s="96"/>
      <c r="F138" s="78"/>
      <c r="G138" s="111">
        <v>7.2885183148975654E-3</v>
      </c>
      <c r="H138" s="111">
        <v>6.1578343006010606E-3</v>
      </c>
      <c r="I138" s="111">
        <v>6.867049697782548E-3</v>
      </c>
      <c r="J138" s="111">
        <v>6.4990180178742278E-3</v>
      </c>
      <c r="K138" s="111">
        <v>6.7937337638853262E-3</v>
      </c>
      <c r="L138" s="111">
        <v>6.3432049963709526E-3</v>
      </c>
      <c r="M138" s="111">
        <v>6.4772503356421637E-3</v>
      </c>
      <c r="N138" s="111">
        <v>6.6814864703569005E-3</v>
      </c>
      <c r="O138" s="111">
        <v>6.0997506515831235E-3</v>
      </c>
      <c r="P138" s="111">
        <v>5.9591182627958539E-3</v>
      </c>
      <c r="Q138" s="111">
        <v>5.6739292095938443E-3</v>
      </c>
      <c r="R138" s="111">
        <v>8.7847172623080217E-3</v>
      </c>
      <c r="S138" s="111">
        <v>7.2230217990395511E-3</v>
      </c>
      <c r="T138" s="111">
        <v>8.154115301420262E-3</v>
      </c>
      <c r="U138" s="111">
        <v>7.803128782869026E-3</v>
      </c>
      <c r="V138" s="111">
        <v>9.2354787978120786E-3</v>
      </c>
      <c r="W138" s="111">
        <v>1.5425927609742048E-2</v>
      </c>
      <c r="X138" s="111">
        <v>1.1454622789142669E-2</v>
      </c>
      <c r="Y138" s="111">
        <v>9.7399317724173665E-3</v>
      </c>
      <c r="Z138" s="111">
        <v>9.9376339964557785E-3</v>
      </c>
      <c r="AA138" s="111">
        <v>1.019163621131456E-2</v>
      </c>
      <c r="AB138" s="111">
        <v>5.9301310313515144E-4</v>
      </c>
      <c r="AC138" s="111">
        <v>9.6856837426997529E-3</v>
      </c>
      <c r="AD138" s="111">
        <v>8.4458146108108163E-3</v>
      </c>
      <c r="AE138" s="111">
        <v>9.3311340164592849E-3</v>
      </c>
      <c r="AF138" s="111"/>
      <c r="AG138" s="98" t="s">
        <v>120</v>
      </c>
    </row>
    <row r="139" spans="2:39" s="2" customFormat="1" ht="9.9499999999999993" customHeight="1">
      <c r="B139" s="11"/>
      <c r="C139" s="21" t="s">
        <v>43</v>
      </c>
      <c r="D139" s="90"/>
      <c r="E139" s="90"/>
      <c r="F139" s="79"/>
      <c r="G139" s="112">
        <v>1.0724399923002314E-2</v>
      </c>
      <c r="H139" s="112">
        <v>1.1791127936167239E-2</v>
      </c>
      <c r="I139" s="112">
        <v>1.1923866683005034E-2</v>
      </c>
      <c r="J139" s="112">
        <v>1.236939493418243E-2</v>
      </c>
      <c r="K139" s="112">
        <v>1.2687802809283963E-2</v>
      </c>
      <c r="L139" s="112">
        <v>1.2775007448396044E-2</v>
      </c>
      <c r="M139" s="112">
        <v>1.2763027330269905E-2</v>
      </c>
      <c r="N139" s="112">
        <v>1.4237998672342399E-2</v>
      </c>
      <c r="O139" s="112">
        <v>1.3424871741408547E-2</v>
      </c>
      <c r="P139" s="112">
        <v>1.3137710158270244E-2</v>
      </c>
      <c r="Q139" s="112">
        <v>1.3341624015854729E-2</v>
      </c>
      <c r="R139" s="112">
        <v>1.3067152893088066E-2</v>
      </c>
      <c r="S139" s="112">
        <v>1.2636693113917239E-2</v>
      </c>
      <c r="T139" s="112">
        <v>1.2801719745321407E-2</v>
      </c>
      <c r="U139" s="112">
        <v>1.294266141066521E-2</v>
      </c>
      <c r="V139" s="112">
        <v>1.4301379979444206E-2</v>
      </c>
      <c r="W139" s="112">
        <v>1.3486045211208482E-2</v>
      </c>
      <c r="X139" s="112">
        <v>1.4224935960830262E-2</v>
      </c>
      <c r="Y139" s="112">
        <v>1.5029184919212952E-2</v>
      </c>
      <c r="Z139" s="112">
        <v>1.5299070348138518E-2</v>
      </c>
      <c r="AA139" s="112">
        <v>1.4107721705311037E-2</v>
      </c>
      <c r="AB139" s="112">
        <v>1.0217179260830324E-2</v>
      </c>
      <c r="AC139" s="112">
        <v>1.4652619802692836E-2</v>
      </c>
      <c r="AD139" s="112">
        <v>1.4270626545085078E-2</v>
      </c>
      <c r="AE139" s="112">
        <v>1.3801568966226195E-2</v>
      </c>
      <c r="AF139" s="112"/>
      <c r="AG139" s="98" t="s">
        <v>117</v>
      </c>
    </row>
    <row r="140" spans="2:39" s="2" customFormat="1" ht="9.9499999999999993" customHeight="1">
      <c r="B140" s="11"/>
      <c r="C140" s="21" t="s">
        <v>44</v>
      </c>
      <c r="D140" s="90"/>
      <c r="E140" s="90"/>
      <c r="F140" s="79"/>
      <c r="G140" s="112">
        <v>1.67698880682422E-2</v>
      </c>
      <c r="H140" s="112">
        <v>1.6257116914964891E-2</v>
      </c>
      <c r="I140" s="112">
        <v>1.6884781145352839E-2</v>
      </c>
      <c r="J140" s="112">
        <v>1.7765308305337277E-2</v>
      </c>
      <c r="K140" s="112">
        <v>1.7126323448301835E-2</v>
      </c>
      <c r="L140" s="112">
        <v>1.6665098991440457E-2</v>
      </c>
      <c r="M140" s="112">
        <v>1.7064135130432319E-2</v>
      </c>
      <c r="N140" s="112">
        <v>1.7255622977777735E-2</v>
      </c>
      <c r="O140" s="112">
        <v>1.8135341346918056E-2</v>
      </c>
      <c r="P140" s="112">
        <v>1.8614234137206649E-2</v>
      </c>
      <c r="Q140" s="112">
        <v>1.9009880779004444E-2</v>
      </c>
      <c r="R140" s="112">
        <v>1.8636374544432802E-2</v>
      </c>
      <c r="S140" s="112">
        <v>1.7868692158195386E-2</v>
      </c>
      <c r="T140" s="112">
        <v>1.9500211008224605E-2</v>
      </c>
      <c r="U140" s="112">
        <v>1.9331469597081593E-2</v>
      </c>
      <c r="V140" s="112">
        <v>1.900524351278228E-2</v>
      </c>
      <c r="W140" s="112">
        <v>1.895939614686231E-2</v>
      </c>
      <c r="X140" s="112">
        <v>1.9194409150314635E-2</v>
      </c>
      <c r="Y140" s="112">
        <v>1.8394750192700329E-2</v>
      </c>
      <c r="Z140" s="112">
        <v>1.8663130419556112E-2</v>
      </c>
      <c r="AA140" s="112">
        <v>1.8867059318325666E-2</v>
      </c>
      <c r="AB140" s="112">
        <v>1.7693046273451321E-2</v>
      </c>
      <c r="AC140" s="112">
        <v>2.1173218226819879E-2</v>
      </c>
      <c r="AD140" s="112">
        <v>2.203001244761061E-2</v>
      </c>
      <c r="AE140" s="112">
        <v>2.2172095037553196E-2</v>
      </c>
      <c r="AF140" s="112"/>
      <c r="AG140" s="98" t="s">
        <v>117</v>
      </c>
    </row>
    <row r="141" spans="2:39" s="2" customFormat="1" ht="9.9499999999999993" customHeight="1">
      <c r="B141" s="11"/>
      <c r="C141" s="21" t="s">
        <v>45</v>
      </c>
      <c r="D141" s="107"/>
      <c r="E141" s="107"/>
      <c r="F141" s="80"/>
      <c r="G141" s="114">
        <v>1.9117581905467262E-2</v>
      </c>
      <c r="H141" s="114">
        <v>1.9484299967464511E-2</v>
      </c>
      <c r="I141" s="114">
        <v>1.9967363699902076E-2</v>
      </c>
      <c r="J141" s="114">
        <v>2.1871204620408449E-2</v>
      </c>
      <c r="K141" s="114">
        <v>2.1509804309255066E-2</v>
      </c>
      <c r="L141" s="114">
        <v>2.1227225169017195E-2</v>
      </c>
      <c r="M141" s="114">
        <v>2.0040719824559929E-2</v>
      </c>
      <c r="N141" s="114">
        <v>2.4218529605188374E-2</v>
      </c>
      <c r="O141" s="114">
        <v>1.9639605972755023E-2</v>
      </c>
      <c r="P141" s="114">
        <v>1.9781540176540772E-2</v>
      </c>
      <c r="Q141" s="114">
        <v>1.9113431161771336E-2</v>
      </c>
      <c r="R141" s="114">
        <v>1.9279767123368735E-2</v>
      </c>
      <c r="S141" s="114">
        <v>1.8236057703673175E-2</v>
      </c>
      <c r="T141" s="114">
        <v>1.8842567305728447E-2</v>
      </c>
      <c r="U141" s="114">
        <v>1.8311235886229502E-2</v>
      </c>
      <c r="V141" s="114">
        <v>1.9784843993054999E-2</v>
      </c>
      <c r="W141" s="114">
        <v>1.8757898491528147E-2</v>
      </c>
      <c r="X141" s="114">
        <v>1.9146856358802304E-2</v>
      </c>
      <c r="Y141" s="114">
        <v>1.8482487959230708E-2</v>
      </c>
      <c r="Z141" s="114">
        <v>2.1410944967900598E-2</v>
      </c>
      <c r="AA141" s="114">
        <v>1.9463377650283054E-2</v>
      </c>
      <c r="AB141" s="114">
        <v>2.1103151006054328E-2</v>
      </c>
      <c r="AC141" s="114">
        <v>2.0922409495279924E-2</v>
      </c>
      <c r="AD141" s="114">
        <v>1.9621041513429784E-2</v>
      </c>
      <c r="AE141" s="114">
        <v>1.875291635953422E-2</v>
      </c>
      <c r="AF141" s="114"/>
      <c r="AG141" s="98" t="s">
        <v>117</v>
      </c>
    </row>
    <row r="142" spans="2:39" s="2" customFormat="1" ht="9.9499999999999993" customHeight="1" thickBot="1">
      <c r="B142" s="47"/>
      <c r="C142" s="22" t="s">
        <v>46</v>
      </c>
      <c r="D142" s="97"/>
      <c r="E142" s="97"/>
      <c r="F142" s="81"/>
      <c r="G142" s="113">
        <v>1.9977827312188383E-2</v>
      </c>
      <c r="H142" s="113">
        <v>1.991145256404242E-2</v>
      </c>
      <c r="I142" s="113">
        <v>1.9864168577020471E-2</v>
      </c>
      <c r="J142" s="113">
        <v>1.9924830958387669E-2</v>
      </c>
      <c r="K142" s="113">
        <v>1.9887996704386169E-2</v>
      </c>
      <c r="L142" s="113">
        <v>1.9577048849084382E-2</v>
      </c>
      <c r="M142" s="113">
        <v>1.9549578404705486E-2</v>
      </c>
      <c r="N142" s="113">
        <v>1.9438941042726289E-2</v>
      </c>
      <c r="O142" s="113">
        <v>1.966441669881263E-2</v>
      </c>
      <c r="P142" s="113">
        <v>1.962925617160538E-2</v>
      </c>
      <c r="Q142" s="113">
        <v>2.0081619110565118E-2</v>
      </c>
      <c r="R142" s="113">
        <v>1.9258746866012359E-2</v>
      </c>
      <c r="S142" s="113">
        <v>1.9288693911084502E-2</v>
      </c>
      <c r="T142" s="113">
        <v>1.9108464480654026E-2</v>
      </c>
      <c r="U142" s="113">
        <v>1.9259684858329677E-2</v>
      </c>
      <c r="V142" s="113">
        <v>1.9111455500691241E-2</v>
      </c>
      <c r="W142" s="113">
        <v>1.8672003619008365E-2</v>
      </c>
      <c r="X142" s="113">
        <v>1.8379273349667449E-2</v>
      </c>
      <c r="Y142" s="113">
        <v>1.818220381799341E-2</v>
      </c>
      <c r="Z142" s="113">
        <v>1.8823852262681989E-2</v>
      </c>
      <c r="AA142" s="113">
        <v>1.8648137366838496E-2</v>
      </c>
      <c r="AB142" s="113">
        <v>1.8397956486059422E-2</v>
      </c>
      <c r="AC142" s="113">
        <v>1.9927155521566542E-2</v>
      </c>
      <c r="AD142" s="113">
        <v>2.0267171935093798E-2</v>
      </c>
      <c r="AE142" s="113">
        <v>4.1198967487732607E-2</v>
      </c>
      <c r="AF142" s="113"/>
      <c r="AG142" s="98"/>
    </row>
    <row r="143" spans="2:39" s="2" customFormat="1" ht="9.9499999999999993" customHeight="1">
      <c r="B143" s="58" t="s">
        <v>47</v>
      </c>
      <c r="C143" s="88"/>
      <c r="D143" s="88"/>
      <c r="E143" s="88"/>
      <c r="F143" s="77"/>
      <c r="G143" s="115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  <c r="AA143" s="115"/>
      <c r="AB143" s="115"/>
      <c r="AC143" s="115"/>
      <c r="AD143" s="115"/>
      <c r="AE143" s="115"/>
      <c r="AF143" s="115"/>
      <c r="AG143" s="98"/>
    </row>
    <row r="144" spans="2:39" s="2" customFormat="1" ht="9.9499999999999993" customHeight="1">
      <c r="B144" s="11"/>
      <c r="C144" s="20" t="s">
        <v>70</v>
      </c>
      <c r="D144" s="96"/>
      <c r="E144" s="96"/>
      <c r="F144" s="78"/>
      <c r="G144" s="111">
        <f>G230</f>
        <v>7.5021552590417984E-4</v>
      </c>
      <c r="H144" s="111">
        <f t="shared" ref="H144:AC144" si="78">H230</f>
        <v>5.220580818770422E-4</v>
      </c>
      <c r="I144" s="111">
        <f t="shared" si="78"/>
        <v>6.2048325195394351E-4</v>
      </c>
      <c r="J144" s="111">
        <f t="shared" si="78"/>
        <v>6.4512826864891715E-4</v>
      </c>
      <c r="K144" s="111">
        <f t="shared" si="78"/>
        <v>8.7819509608700957E-4</v>
      </c>
      <c r="L144" s="111">
        <f t="shared" si="78"/>
        <v>8.5148334651729163E-4</v>
      </c>
      <c r="M144" s="111">
        <f t="shared" si="78"/>
        <v>1.0180608624572674E-3</v>
      </c>
      <c r="N144" s="111">
        <f t="shared" si="78"/>
        <v>1.1173558949565644E-3</v>
      </c>
      <c r="O144" s="111">
        <f t="shared" si="78"/>
        <v>9.8465653051190913E-4</v>
      </c>
      <c r="P144" s="111">
        <f t="shared" si="78"/>
        <v>8.7453813518029795E-4</v>
      </c>
      <c r="Q144" s="111">
        <f t="shared" si="78"/>
        <v>1.0367235530985535E-3</v>
      </c>
      <c r="R144" s="111">
        <f t="shared" si="78"/>
        <v>1.8147899844060983E-3</v>
      </c>
      <c r="S144" s="111">
        <f t="shared" si="78"/>
        <v>1.7546095985190666E-3</v>
      </c>
      <c r="T144" s="111">
        <f t="shared" si="78"/>
        <v>2.2536683783549224E-3</v>
      </c>
      <c r="U144" s="111">
        <f t="shared" si="78"/>
        <v>2.1573212931991887E-3</v>
      </c>
      <c r="V144" s="111">
        <f t="shared" si="78"/>
        <v>1.9811008594135954E-3</v>
      </c>
      <c r="W144" s="111">
        <f t="shared" si="78"/>
        <v>2.1919077108523283E-3</v>
      </c>
      <c r="X144" s="111">
        <f t="shared" si="78"/>
        <v>1.8493294153555206E-3</v>
      </c>
      <c r="Y144" s="111">
        <f t="shared" si="78"/>
        <v>1.9071680653833291E-3</v>
      </c>
      <c r="Z144" s="111">
        <f t="shared" si="78"/>
        <v>2.1530718059489212E-3</v>
      </c>
      <c r="AA144" s="111">
        <f t="shared" si="78"/>
        <v>2.0270921854612226E-3</v>
      </c>
      <c r="AB144" s="111">
        <f t="shared" si="78"/>
        <v>3.5752567242595398E-4</v>
      </c>
      <c r="AC144" s="111">
        <f t="shared" si="78"/>
        <v>0</v>
      </c>
      <c r="AD144" s="111">
        <f>AD230</f>
        <v>0</v>
      </c>
      <c r="AE144" s="111">
        <f t="shared" ref="AE144" si="79">AE230</f>
        <v>0</v>
      </c>
      <c r="AF144" s="111"/>
      <c r="AG144" s="98" t="s">
        <v>121</v>
      </c>
    </row>
    <row r="145" spans="2:33" s="2" customFormat="1" ht="9.9499999999999993" customHeight="1" thickBot="1">
      <c r="B145" s="47"/>
      <c r="C145" s="22" t="s">
        <v>48</v>
      </c>
      <c r="D145" s="97"/>
      <c r="E145" s="97"/>
      <c r="F145" s="81"/>
      <c r="G145" s="113">
        <f>G242</f>
        <v>1.2616435825052912E-2</v>
      </c>
      <c r="H145" s="113">
        <f t="shared" ref="H145:AC145" si="80">H242</f>
        <v>1.241809569733205E-2</v>
      </c>
      <c r="I145" s="113">
        <f t="shared" si="80"/>
        <v>1.2422321704213202E-2</v>
      </c>
      <c r="J145" s="113">
        <f t="shared" si="80"/>
        <v>1.1980860760025889E-2</v>
      </c>
      <c r="K145" s="113">
        <f t="shared" si="80"/>
        <v>1.1965767474950716E-2</v>
      </c>
      <c r="L145" s="113">
        <f t="shared" si="80"/>
        <v>1.1570899170852231E-2</v>
      </c>
      <c r="M145" s="113">
        <f t="shared" si="80"/>
        <v>1.1748652177026904E-2</v>
      </c>
      <c r="N145" s="113">
        <f t="shared" si="80"/>
        <v>1.1456909400262935E-2</v>
      </c>
      <c r="O145" s="113">
        <f t="shared" si="80"/>
        <v>1.1674244391593489E-2</v>
      </c>
      <c r="P145" s="113">
        <f t="shared" si="80"/>
        <v>1.0939291781897762E-2</v>
      </c>
      <c r="Q145" s="113">
        <f t="shared" si="80"/>
        <v>1.1512980869148537E-2</v>
      </c>
      <c r="R145" s="113">
        <f t="shared" si="80"/>
        <v>1.1608309644128366E-2</v>
      </c>
      <c r="S145" s="113">
        <f t="shared" si="80"/>
        <v>1.1481674178611304E-2</v>
      </c>
      <c r="T145" s="113">
        <f t="shared" si="80"/>
        <v>1.098250951497747E-2</v>
      </c>
      <c r="U145" s="113">
        <f t="shared" si="80"/>
        <v>1.1614463527492076E-2</v>
      </c>
      <c r="V145" s="113">
        <f t="shared" si="80"/>
        <v>1.1102513272889183E-2</v>
      </c>
      <c r="W145" s="113">
        <f t="shared" si="80"/>
        <v>1.0367256801447702E-2</v>
      </c>
      <c r="X145" s="113">
        <f t="shared" si="80"/>
        <v>1.0184897117479936E-2</v>
      </c>
      <c r="Y145" s="113">
        <f t="shared" si="80"/>
        <v>1.0599984861862935E-2</v>
      </c>
      <c r="Z145" s="113">
        <f t="shared" si="80"/>
        <v>1.1120400431254687E-2</v>
      </c>
      <c r="AA145" s="113">
        <f t="shared" si="80"/>
        <v>1.1248787047014626E-2</v>
      </c>
      <c r="AB145" s="113">
        <f t="shared" si="80"/>
        <v>1.0699167001832578E-2</v>
      </c>
      <c r="AC145" s="113">
        <f t="shared" si="80"/>
        <v>1.1796686976657263E-2</v>
      </c>
      <c r="AD145" s="113">
        <f>AD242</f>
        <v>1.1854098661911623E-2</v>
      </c>
      <c r="AE145" s="113">
        <f t="shared" ref="AE145" si="81">AE242</f>
        <v>1.1597751050024006E-2</v>
      </c>
      <c r="AF145" s="113"/>
      <c r="AG145" s="98" t="s">
        <v>122</v>
      </c>
    </row>
    <row r="146" spans="2:33" s="2" customFormat="1" ht="9.9499999999999993" customHeight="1">
      <c r="B146" s="58" t="s">
        <v>71</v>
      </c>
      <c r="C146" s="88"/>
      <c r="D146" s="88"/>
      <c r="E146" s="88"/>
      <c r="F146" s="77"/>
      <c r="G146" s="115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  <c r="R146" s="115"/>
      <c r="S146" s="115"/>
      <c r="T146" s="115"/>
      <c r="U146" s="115"/>
      <c r="V146" s="115"/>
      <c r="W146" s="115"/>
      <c r="X146" s="115"/>
      <c r="Y146" s="115"/>
      <c r="Z146" s="115"/>
      <c r="AA146" s="115"/>
      <c r="AB146" s="115"/>
      <c r="AC146" s="115"/>
      <c r="AD146" s="115"/>
      <c r="AE146" s="115"/>
      <c r="AF146" s="115"/>
      <c r="AG146" s="98"/>
    </row>
    <row r="147" spans="2:33" s="2" customFormat="1" ht="9.9499999999999993" customHeight="1">
      <c r="B147" s="11"/>
      <c r="C147" s="20" t="s">
        <v>49</v>
      </c>
      <c r="D147" s="96"/>
      <c r="E147" s="96"/>
      <c r="F147" s="78"/>
      <c r="G147" s="111">
        <f>G245</f>
        <v>2.0160362506914009E-3</v>
      </c>
      <c r="H147" s="111">
        <f t="shared" ref="H147:AE147" si="82">H245</f>
        <v>1.4579945609625449E-3</v>
      </c>
      <c r="I147" s="111">
        <f t="shared" si="82"/>
        <v>1.9604824361785758E-3</v>
      </c>
      <c r="J147" s="111">
        <f t="shared" si="82"/>
        <v>2.0480451418744623E-3</v>
      </c>
      <c r="K147" s="111">
        <f t="shared" si="82"/>
        <v>2.1649964557859296E-3</v>
      </c>
      <c r="L147" s="111">
        <f t="shared" si="82"/>
        <v>2.1802328468090572E-3</v>
      </c>
      <c r="M147" s="111">
        <f t="shared" si="82"/>
        <v>1.8468492975734355E-3</v>
      </c>
      <c r="N147" s="111">
        <f t="shared" si="82"/>
        <v>2.0190264442636291E-3</v>
      </c>
      <c r="O147" s="111">
        <f t="shared" si="82"/>
        <v>2.0961215174611376E-3</v>
      </c>
      <c r="P147" s="111">
        <f t="shared" si="82"/>
        <v>2.1739743478637664E-3</v>
      </c>
      <c r="Q147" s="111">
        <f t="shared" si="82"/>
        <v>2.9057840249137276E-3</v>
      </c>
      <c r="R147" s="111">
        <f t="shared" si="82"/>
        <v>3.3829520406406062E-3</v>
      </c>
      <c r="S147" s="111">
        <f t="shared" si="82"/>
        <v>3.305015547281279E-3</v>
      </c>
      <c r="T147" s="111">
        <f t="shared" si="82"/>
        <v>3.4338508392526561E-3</v>
      </c>
      <c r="U147" s="111">
        <f t="shared" si="82"/>
        <v>3.2770933456161668E-3</v>
      </c>
      <c r="V147" s="111">
        <f t="shared" si="82"/>
        <v>3.1426629943093268E-3</v>
      </c>
      <c r="W147" s="111">
        <f t="shared" si="82"/>
        <v>3.1561326268807173E-3</v>
      </c>
      <c r="X147" s="111">
        <f t="shared" si="82"/>
        <v>3.0232070139520418E-3</v>
      </c>
      <c r="Y147" s="111">
        <f t="shared" si="82"/>
        <v>3.5843924977120678E-3</v>
      </c>
      <c r="Z147" s="111">
        <f t="shared" si="82"/>
        <v>3.5797459199697866E-3</v>
      </c>
      <c r="AA147" s="111">
        <f t="shared" si="82"/>
        <v>3.0804000662889267E-3</v>
      </c>
      <c r="AB147" s="111">
        <f t="shared" si="82"/>
        <v>2.5305677633997003E-3</v>
      </c>
      <c r="AC147" s="111">
        <f t="shared" si="82"/>
        <v>4.3818488417332975E-3</v>
      </c>
      <c r="AD147" s="111">
        <f t="shared" si="82"/>
        <v>3.1954352381612797E-3</v>
      </c>
      <c r="AE147" s="111">
        <f t="shared" si="82"/>
        <v>3.1809318870654165E-3</v>
      </c>
      <c r="AF147" s="111"/>
      <c r="AG147" s="110" t="s">
        <v>126</v>
      </c>
    </row>
    <row r="148" spans="2:33" s="2" customFormat="1" ht="9.9499999999999993" customHeight="1" thickBot="1">
      <c r="B148" s="47"/>
      <c r="C148" s="22" t="s">
        <v>50</v>
      </c>
      <c r="D148" s="97"/>
      <c r="E148" s="97"/>
      <c r="F148" s="81"/>
      <c r="G148" s="113">
        <f>G248</f>
        <v>1.1382478733713793E-2</v>
      </c>
      <c r="H148" s="113">
        <f t="shared" ref="H148:AE148" si="83">H248</f>
        <v>9.370217993079584E-3</v>
      </c>
      <c r="I148" s="113">
        <f t="shared" si="83"/>
        <v>1.0674989144155515E-2</v>
      </c>
      <c r="J148" s="113">
        <f t="shared" si="83"/>
        <v>1.2209772047832586E-2</v>
      </c>
      <c r="K148" s="113">
        <f t="shared" si="83"/>
        <v>1.2167996823956443E-2</v>
      </c>
      <c r="L148" s="113">
        <f t="shared" si="83"/>
        <v>1.2003522611356681E-2</v>
      </c>
      <c r="M148" s="113">
        <f t="shared" si="83"/>
        <v>1.1513095410695366E-2</v>
      </c>
      <c r="N148" s="113">
        <f t="shared" si="83"/>
        <v>1.127709627586207E-2</v>
      </c>
      <c r="O148" s="113">
        <f t="shared" si="83"/>
        <v>1.2632304015296369E-2</v>
      </c>
      <c r="P148" s="113">
        <f t="shared" si="83"/>
        <v>1.3898069300433129E-2</v>
      </c>
      <c r="Q148" s="113">
        <f t="shared" si="83"/>
        <v>1.4011000462259792E-2</v>
      </c>
      <c r="R148" s="113">
        <f t="shared" si="83"/>
        <v>1.3593546235819869E-2</v>
      </c>
      <c r="S148" s="113">
        <f t="shared" si="83"/>
        <v>1.3109538810108999E-2</v>
      </c>
      <c r="T148" s="113">
        <f t="shared" si="83"/>
        <v>1.27995485638194E-2</v>
      </c>
      <c r="U148" s="113">
        <f t="shared" si="83"/>
        <v>1.2029535722683983E-2</v>
      </c>
      <c r="V148" s="113">
        <f t="shared" si="83"/>
        <v>1.2652994398059132E-2</v>
      </c>
      <c r="W148" s="113">
        <f t="shared" si="83"/>
        <v>1.3157018045623064E-2</v>
      </c>
      <c r="X148" s="113">
        <f t="shared" si="83"/>
        <v>1.2044101355737325E-2</v>
      </c>
      <c r="Y148" s="113">
        <f t="shared" si="83"/>
        <v>1.1606627273010438E-2</v>
      </c>
      <c r="Z148" s="113">
        <f t="shared" si="83"/>
        <v>1.24432777297843E-2</v>
      </c>
      <c r="AA148" s="113">
        <f t="shared" si="83"/>
        <v>1.2076527711487588E-2</v>
      </c>
      <c r="AB148" s="113">
        <f t="shared" si="83"/>
        <v>1.0269645707090201E-2</v>
      </c>
      <c r="AC148" s="113">
        <f t="shared" si="83"/>
        <v>1.2264543925088696E-2</v>
      </c>
      <c r="AD148" s="113">
        <f t="shared" si="83"/>
        <v>1.290042076373768E-2</v>
      </c>
      <c r="AE148" s="113">
        <f t="shared" si="83"/>
        <v>1.275612606318303E-2</v>
      </c>
      <c r="AF148" s="113"/>
      <c r="AG148" s="110" t="s">
        <v>126</v>
      </c>
    </row>
    <row r="149" spans="2:33" s="2" customFormat="1" ht="9.9499999999999993" customHeight="1">
      <c r="B149" s="58" t="s">
        <v>51</v>
      </c>
      <c r="C149" s="88"/>
      <c r="D149" s="88"/>
      <c r="E149" s="88"/>
      <c r="F149" s="77"/>
      <c r="G149" s="115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  <c r="R149" s="115"/>
      <c r="S149" s="115"/>
      <c r="T149" s="115"/>
      <c r="U149" s="115"/>
      <c r="V149" s="115"/>
      <c r="W149" s="115"/>
      <c r="X149" s="115"/>
      <c r="Y149" s="115"/>
      <c r="Z149" s="115"/>
      <c r="AA149" s="115"/>
      <c r="AB149" s="115"/>
      <c r="AC149" s="115"/>
      <c r="AD149" s="115"/>
      <c r="AE149" s="115"/>
      <c r="AF149" s="115"/>
      <c r="AG149" s="98"/>
    </row>
    <row r="150" spans="2:33" s="2" customFormat="1" ht="9.9499999999999993" customHeight="1">
      <c r="B150" s="11"/>
      <c r="C150" s="20" t="s">
        <v>52</v>
      </c>
      <c r="D150" s="96"/>
      <c r="E150" s="96"/>
      <c r="F150" s="78"/>
      <c r="G150" s="111">
        <f>((G249+G250)*88+G251*1.1)/((G254+G255)*88+G256*1.1)</f>
        <v>3.1734998739229324E-2</v>
      </c>
      <c r="H150" s="111">
        <f t="shared" ref="H150:AE150" si="84">((H249+H250)*88+H251*1.1)/((H254+H255)*88+H256*1.1)</f>
        <v>3.2020190689848571E-2</v>
      </c>
      <c r="I150" s="111">
        <f t="shared" si="84"/>
        <v>3.1762530351812313E-2</v>
      </c>
      <c r="J150" s="111">
        <f t="shared" si="84"/>
        <v>3.1460881069437341E-2</v>
      </c>
      <c r="K150" s="111">
        <f t="shared" si="84"/>
        <v>3.1098913704022787E-2</v>
      </c>
      <c r="L150" s="111">
        <f t="shared" si="84"/>
        <v>3.0935494263127895E-2</v>
      </c>
      <c r="M150" s="111">
        <f t="shared" si="84"/>
        <v>3.1043318018882212E-2</v>
      </c>
      <c r="N150" s="111">
        <f t="shared" si="84"/>
        <v>3.0266556873247603E-2</v>
      </c>
      <c r="O150" s="111">
        <f t="shared" si="84"/>
        <v>2.9913282834554411E-2</v>
      </c>
      <c r="P150" s="111">
        <f t="shared" si="84"/>
        <v>2.9943087794331785E-2</v>
      </c>
      <c r="Q150" s="111">
        <f t="shared" si="84"/>
        <v>2.9971388076418786E-2</v>
      </c>
      <c r="R150" s="111">
        <f t="shared" si="84"/>
        <v>2.9653368003696261E-2</v>
      </c>
      <c r="S150" s="111">
        <f t="shared" si="84"/>
        <v>2.9699358474856698E-2</v>
      </c>
      <c r="T150" s="111">
        <f t="shared" si="84"/>
        <v>2.8804638835447805E-2</v>
      </c>
      <c r="U150" s="111">
        <f t="shared" si="84"/>
        <v>2.8650357100151101E-2</v>
      </c>
      <c r="V150" s="111">
        <f t="shared" si="84"/>
        <v>2.8237137677154037E-2</v>
      </c>
      <c r="W150" s="111">
        <f t="shared" si="84"/>
        <v>2.7985314491548906E-2</v>
      </c>
      <c r="X150" s="111">
        <f t="shared" si="84"/>
        <v>2.8045708091006889E-2</v>
      </c>
      <c r="Y150" s="111">
        <f t="shared" si="84"/>
        <v>2.7673858932574225E-2</v>
      </c>
      <c r="Z150" s="111">
        <f t="shared" si="84"/>
        <v>2.7626677370312231E-2</v>
      </c>
      <c r="AA150" s="111">
        <f t="shared" si="84"/>
        <v>2.7428951678667237E-2</v>
      </c>
      <c r="AB150" s="111">
        <f t="shared" si="84"/>
        <v>2.6720433813561269E-2</v>
      </c>
      <c r="AC150" s="111">
        <f t="shared" si="84"/>
        <v>2.6882196247398071E-2</v>
      </c>
      <c r="AD150" s="111">
        <f t="shared" si="84"/>
        <v>2.6336802185824983E-2</v>
      </c>
      <c r="AE150" s="111">
        <f t="shared" si="84"/>
        <v>2.6342355366205508E-2</v>
      </c>
      <c r="AF150" s="111"/>
      <c r="AG150" s="98" t="s">
        <v>129</v>
      </c>
    </row>
    <row r="151" spans="2:33" s="2" customFormat="1" ht="9.9499999999999993" customHeight="1">
      <c r="B151" s="11"/>
      <c r="C151" s="21" t="s">
        <v>53</v>
      </c>
      <c r="D151" s="90"/>
      <c r="E151" s="90"/>
      <c r="F151" s="79"/>
      <c r="G151" s="112">
        <f>((G249+G250)*24+G251*1.5+(G252+G253/2)*0.011)/((G254+G255)*24+G256*1.5+(G257+G258/2)*0.011)</f>
        <v>3.1268263482711757E-2</v>
      </c>
      <c r="H151" s="112">
        <f t="shared" ref="H151:AE151" si="85">((H249+H250)*24+H251*1.5+(H252+H253/2)*0.011)/((H254+H255)*24+H256*1.5+(H257+H258/2)*0.011)</f>
        <v>3.1543000909932908E-2</v>
      </c>
      <c r="I151" s="112">
        <f t="shared" si="85"/>
        <v>3.1181605746062952E-2</v>
      </c>
      <c r="J151" s="112">
        <f t="shared" si="85"/>
        <v>3.0940893881454084E-2</v>
      </c>
      <c r="K151" s="112">
        <f t="shared" si="85"/>
        <v>3.0569833269314263E-2</v>
      </c>
      <c r="L151" s="112">
        <f t="shared" si="85"/>
        <v>3.0416269348075686E-2</v>
      </c>
      <c r="M151" s="112">
        <f t="shared" si="85"/>
        <v>3.0438881934090393E-2</v>
      </c>
      <c r="N151" s="112">
        <f t="shared" si="85"/>
        <v>2.9644601921653753E-2</v>
      </c>
      <c r="O151" s="112">
        <f t="shared" si="85"/>
        <v>2.9411383306684122E-2</v>
      </c>
      <c r="P151" s="112">
        <f t="shared" si="85"/>
        <v>2.9468989945178641E-2</v>
      </c>
      <c r="Q151" s="112">
        <f t="shared" si="85"/>
        <v>2.9416447118574083E-2</v>
      </c>
      <c r="R151" s="112">
        <f t="shared" si="85"/>
        <v>2.9154980076364946E-2</v>
      </c>
      <c r="S151" s="112">
        <f t="shared" si="85"/>
        <v>2.9039279613573027E-2</v>
      </c>
      <c r="T151" s="112">
        <f t="shared" si="85"/>
        <v>2.8346386655591634E-2</v>
      </c>
      <c r="U151" s="112">
        <f t="shared" si="85"/>
        <v>2.8254094724331432E-2</v>
      </c>
      <c r="V151" s="112">
        <f t="shared" si="85"/>
        <v>2.7757613345810117E-2</v>
      </c>
      <c r="W151" s="112">
        <f t="shared" si="85"/>
        <v>2.741122990799532E-2</v>
      </c>
      <c r="X151" s="112">
        <f t="shared" si="85"/>
        <v>2.7522520584130218E-2</v>
      </c>
      <c r="Y151" s="112">
        <f t="shared" si="85"/>
        <v>2.7198074013885441E-2</v>
      </c>
      <c r="Z151" s="112">
        <f t="shared" si="85"/>
        <v>2.7303574098527666E-2</v>
      </c>
      <c r="AA151" s="112">
        <f t="shared" si="85"/>
        <v>2.7051485094203288E-2</v>
      </c>
      <c r="AB151" s="112">
        <f t="shared" si="85"/>
        <v>2.6329905656396788E-2</v>
      </c>
      <c r="AC151" s="112">
        <f t="shared" si="85"/>
        <v>2.6340405045583277E-2</v>
      </c>
      <c r="AD151" s="112">
        <f t="shared" si="85"/>
        <v>2.5873450817116086E-2</v>
      </c>
      <c r="AE151" s="112">
        <f t="shared" si="85"/>
        <v>2.5875801123546951E-2</v>
      </c>
      <c r="AF151" s="112"/>
      <c r="AG151" s="98" t="s">
        <v>129</v>
      </c>
    </row>
    <row r="152" spans="2:33" s="2" customFormat="1" ht="9.9499999999999993" customHeight="1">
      <c r="B152" s="11"/>
      <c r="C152" s="21" t="s">
        <v>54</v>
      </c>
      <c r="D152" s="90"/>
      <c r="E152" s="90"/>
      <c r="F152" s="79"/>
      <c r="G152" s="112">
        <f>G269</f>
        <v>4.1925795301258992E-2</v>
      </c>
      <c r="H152" s="112">
        <f t="shared" ref="H152:AE152" si="86">H269</f>
        <v>4.2112548901594944E-2</v>
      </c>
      <c r="I152" s="112">
        <f t="shared" si="86"/>
        <v>4.2228407286481473E-2</v>
      </c>
      <c r="J152" s="112">
        <f t="shared" si="86"/>
        <v>4.2403911839787152E-2</v>
      </c>
      <c r="K152" s="112">
        <f t="shared" si="86"/>
        <v>4.259603626549352E-2</v>
      </c>
      <c r="L152" s="112">
        <f t="shared" si="86"/>
        <v>4.2710378771043341E-2</v>
      </c>
      <c r="M152" s="112">
        <f t="shared" si="86"/>
        <v>4.2843406391755608E-2</v>
      </c>
      <c r="N152" s="112">
        <f t="shared" si="86"/>
        <v>4.3025666081832385E-2</v>
      </c>
      <c r="O152" s="112">
        <f t="shared" si="86"/>
        <v>4.3192963076303006E-2</v>
      </c>
      <c r="P152" s="112">
        <f t="shared" si="86"/>
        <v>4.3368039496591418E-2</v>
      </c>
      <c r="Q152" s="112">
        <f t="shared" si="86"/>
        <v>4.3476516063572834E-2</v>
      </c>
      <c r="R152" s="112">
        <f t="shared" si="86"/>
        <v>4.3586703770060617E-2</v>
      </c>
      <c r="S152" s="112">
        <f t="shared" si="86"/>
        <v>4.3629368805425145E-2</v>
      </c>
      <c r="T152" s="112">
        <f t="shared" si="86"/>
        <v>4.3729094731968905E-2</v>
      </c>
      <c r="U152" s="112">
        <f t="shared" si="86"/>
        <v>4.3669536647598192E-2</v>
      </c>
      <c r="V152" s="112">
        <f t="shared" si="86"/>
        <v>4.3761052944582692E-2</v>
      </c>
      <c r="W152" s="112">
        <f t="shared" si="86"/>
        <v>4.3787605886378117E-2</v>
      </c>
      <c r="X152" s="112">
        <f t="shared" si="86"/>
        <v>4.3895391353500859E-2</v>
      </c>
      <c r="Y152" s="112">
        <f t="shared" si="86"/>
        <v>4.4060513794871588E-2</v>
      </c>
      <c r="Z152" s="112">
        <f t="shared" si="86"/>
        <v>4.4115780777964457E-2</v>
      </c>
      <c r="AA152" s="112">
        <f t="shared" si="86"/>
        <v>4.4190705128205131E-2</v>
      </c>
      <c r="AB152" s="112">
        <f t="shared" si="86"/>
        <v>4.118835893290218E-2</v>
      </c>
      <c r="AC152" s="112">
        <f t="shared" si="86"/>
        <v>4.2000810044552452E-2</v>
      </c>
      <c r="AD152" s="112">
        <f t="shared" si="86"/>
        <v>4.288032454361055E-2</v>
      </c>
      <c r="AE152" s="112">
        <f t="shared" si="86"/>
        <v>4.288032454361055E-2</v>
      </c>
      <c r="AF152" s="112"/>
      <c r="AG152" s="98" t="s">
        <v>116</v>
      </c>
    </row>
    <row r="153" spans="2:33" s="2" customFormat="1" ht="9.9499999999999993" customHeight="1" thickBot="1">
      <c r="B153" s="47"/>
      <c r="C153" s="22" t="s">
        <v>55</v>
      </c>
      <c r="D153" s="97"/>
      <c r="E153" s="97"/>
      <c r="F153" s="81"/>
      <c r="G153" s="113">
        <f>G270</f>
        <v>2.8571237856208357E-2</v>
      </c>
      <c r="H153" s="113">
        <f t="shared" ref="H153:AE153" si="87">H270</f>
        <v>2.8678291780756114E-2</v>
      </c>
      <c r="I153" s="113">
        <f t="shared" si="87"/>
        <v>2.871141056544594E-2</v>
      </c>
      <c r="J153" s="113">
        <f t="shared" si="87"/>
        <v>2.8804668136843542E-2</v>
      </c>
      <c r="K153" s="113">
        <f t="shared" si="87"/>
        <v>2.8889466082651531E-2</v>
      </c>
      <c r="L153" s="113">
        <f t="shared" si="87"/>
        <v>2.8914321100862797E-2</v>
      </c>
      <c r="M153" s="113">
        <f t="shared" si="87"/>
        <v>2.8986876934721063E-2</v>
      </c>
      <c r="N153" s="113">
        <f t="shared" si="87"/>
        <v>2.9091507863388776E-2</v>
      </c>
      <c r="O153" s="113">
        <f t="shared" si="87"/>
        <v>2.9207008589517282E-2</v>
      </c>
      <c r="P153" s="113">
        <f t="shared" si="87"/>
        <v>2.9289652069031408E-2</v>
      </c>
      <c r="Q153" s="113">
        <f t="shared" si="87"/>
        <v>2.9346565972739772E-2</v>
      </c>
      <c r="R153" s="113">
        <f t="shared" si="87"/>
        <v>2.9426455247235552E-2</v>
      </c>
      <c r="S153" s="113">
        <f t="shared" si="87"/>
        <v>2.9383222544626924E-2</v>
      </c>
      <c r="T153" s="113">
        <f t="shared" si="87"/>
        <v>2.9388427309101278E-2</v>
      </c>
      <c r="U153" s="113">
        <f t="shared" si="87"/>
        <v>2.9387516097618933E-2</v>
      </c>
      <c r="V153" s="113">
        <f t="shared" si="87"/>
        <v>2.9419111723056064E-2</v>
      </c>
      <c r="W153" s="113">
        <f t="shared" si="87"/>
        <v>2.9413124636092754E-2</v>
      </c>
      <c r="X153" s="113">
        <f t="shared" si="87"/>
        <v>2.9491516675233514E-2</v>
      </c>
      <c r="Y153" s="113">
        <f t="shared" si="87"/>
        <v>2.9559897921037904E-2</v>
      </c>
      <c r="Z153" s="113">
        <f t="shared" si="87"/>
        <v>2.9641058358125721E-2</v>
      </c>
      <c r="AA153" s="113">
        <f t="shared" si="87"/>
        <v>2.9699714739890682E-2</v>
      </c>
      <c r="AB153" s="113">
        <f t="shared" si="87"/>
        <v>2.7659014668157601E-2</v>
      </c>
      <c r="AC153" s="113">
        <f t="shared" si="87"/>
        <v>2.8117375535773162E-2</v>
      </c>
      <c r="AD153" s="113">
        <f t="shared" si="87"/>
        <v>2.8591897015385975E-2</v>
      </c>
      <c r="AE153" s="113">
        <f t="shared" si="87"/>
        <v>2.8591897015385975E-2</v>
      </c>
      <c r="AF153" s="113"/>
      <c r="AG153" s="98" t="s">
        <v>123</v>
      </c>
    </row>
    <row r="154" spans="2:33" s="2" customFormat="1" ht="9.9499999999999993" customHeight="1">
      <c r="B154" s="57" t="s">
        <v>56</v>
      </c>
      <c r="C154" s="89"/>
      <c r="D154" s="89"/>
      <c r="E154" s="89"/>
      <c r="F154" s="82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98"/>
    </row>
    <row r="155" spans="2:33" s="2" customFormat="1" ht="9.9499999999999993" customHeight="1">
      <c r="B155" s="11"/>
      <c r="C155" s="20" t="s">
        <v>57</v>
      </c>
      <c r="D155" s="96"/>
      <c r="E155" s="96"/>
      <c r="F155" s="78"/>
      <c r="G155" s="111">
        <f>G273</f>
        <v>9.3724208375893774E-3</v>
      </c>
      <c r="H155" s="111">
        <f t="shared" ref="H155:AE155" si="88">H273</f>
        <v>1.0118467722865924E-2</v>
      </c>
      <c r="I155" s="111">
        <f t="shared" si="88"/>
        <v>1.1648486501227162E-2</v>
      </c>
      <c r="J155" s="111">
        <f t="shared" si="88"/>
        <v>1.1072571588994946E-2</v>
      </c>
      <c r="K155" s="111">
        <f t="shared" si="88"/>
        <v>1.2994850337946572E-2</v>
      </c>
      <c r="L155" s="111">
        <f t="shared" si="88"/>
        <v>1.1153731865058558E-2</v>
      </c>
      <c r="M155" s="111">
        <f t="shared" si="88"/>
        <v>1.1228571428571428E-2</v>
      </c>
      <c r="N155" s="111">
        <f t="shared" si="88"/>
        <v>1.0814720812182741E-2</v>
      </c>
      <c r="O155" s="111">
        <f t="shared" si="88"/>
        <v>6.9544502617801046E-3</v>
      </c>
      <c r="P155" s="111">
        <f t="shared" si="88"/>
        <v>6.5476190476190478E-3</v>
      </c>
      <c r="Q155" s="111">
        <f t="shared" si="88"/>
        <v>8.7198443579766527E-3</v>
      </c>
      <c r="R155" s="111">
        <f t="shared" si="88"/>
        <v>7.3466860888565183E-3</v>
      </c>
      <c r="S155" s="111">
        <f t="shared" si="88"/>
        <v>8.5101032779524039E-3</v>
      </c>
      <c r="T155" s="111">
        <f t="shared" si="88"/>
        <v>1.7799785292538915E-2</v>
      </c>
      <c r="U155" s="111">
        <f t="shared" si="88"/>
        <v>1.019109357384442E-2</v>
      </c>
      <c r="V155" s="111">
        <f t="shared" si="88"/>
        <v>7.8185595567867028E-3</v>
      </c>
      <c r="W155" s="111">
        <f t="shared" si="88"/>
        <v>7.5295587010824304E-3</v>
      </c>
      <c r="X155" s="111">
        <f t="shared" si="88"/>
        <v>7.6822429906542051E-3</v>
      </c>
      <c r="Y155" s="111">
        <f t="shared" si="88"/>
        <v>1.141412911084044E-2</v>
      </c>
      <c r="Z155" s="111">
        <f t="shared" si="88"/>
        <v>1.1923291492329149E-2</v>
      </c>
      <c r="AA155" s="111">
        <f t="shared" si="88"/>
        <v>1.0719033232628399E-2</v>
      </c>
      <c r="AB155" s="111">
        <f t="shared" si="88"/>
        <v>8.1419213973799136E-3</v>
      </c>
      <c r="AC155" s="111">
        <f t="shared" si="88"/>
        <v>8.020127118644067E-3</v>
      </c>
      <c r="AD155" s="111">
        <f t="shared" si="88"/>
        <v>5.9377133105802046E-3</v>
      </c>
      <c r="AE155" s="111">
        <f t="shared" si="88"/>
        <v>8.9408450704225352E-3</v>
      </c>
      <c r="AF155" s="111"/>
      <c r="AG155" s="98" t="s">
        <v>124</v>
      </c>
    </row>
    <row r="156" spans="2:33" s="2" customFormat="1" ht="9.9499999999999993" customHeight="1">
      <c r="B156" s="11"/>
      <c r="C156" s="21" t="s">
        <v>58</v>
      </c>
      <c r="D156" s="90"/>
      <c r="E156" s="90"/>
      <c r="F156" s="79"/>
      <c r="G156" s="112">
        <v>0</v>
      </c>
      <c r="H156" s="112">
        <v>0</v>
      </c>
      <c r="I156" s="112">
        <v>0</v>
      </c>
      <c r="J156" s="112">
        <v>0</v>
      </c>
      <c r="K156" s="112">
        <v>0</v>
      </c>
      <c r="L156" s="112">
        <v>0</v>
      </c>
      <c r="M156" s="112">
        <v>0</v>
      </c>
      <c r="N156" s="112">
        <v>0</v>
      </c>
      <c r="O156" s="112">
        <v>0</v>
      </c>
      <c r="P156" s="112">
        <v>0</v>
      </c>
      <c r="Q156" s="112">
        <v>0</v>
      </c>
      <c r="R156" s="112">
        <v>0</v>
      </c>
      <c r="S156" s="112">
        <v>0</v>
      </c>
      <c r="T156" s="112">
        <v>0</v>
      </c>
      <c r="U156" s="112">
        <v>0</v>
      </c>
      <c r="V156" s="112">
        <v>0</v>
      </c>
      <c r="W156" s="112">
        <v>0</v>
      </c>
      <c r="X156" s="112">
        <v>0</v>
      </c>
      <c r="Y156" s="112">
        <v>0</v>
      </c>
      <c r="Z156" s="112">
        <v>0</v>
      </c>
      <c r="AA156" s="112">
        <v>0</v>
      </c>
      <c r="AB156" s="112">
        <v>0</v>
      </c>
      <c r="AC156" s="112">
        <v>0</v>
      </c>
      <c r="AD156" s="112">
        <v>0</v>
      </c>
      <c r="AE156" s="112">
        <v>0</v>
      </c>
      <c r="AF156" s="112"/>
      <c r="AG156" s="98" t="s">
        <v>125</v>
      </c>
    </row>
    <row r="157" spans="2:33" s="2" customFormat="1" ht="9.9499999999999993" customHeight="1">
      <c r="B157" s="11"/>
      <c r="C157" s="90" t="s">
        <v>59</v>
      </c>
      <c r="D157" s="90"/>
      <c r="E157" s="90"/>
      <c r="F157" s="79"/>
      <c r="G157" s="112">
        <f>(G274+G275)/(G276+G277)</f>
        <v>2.3346487338905122E-2</v>
      </c>
      <c r="H157" s="112">
        <f t="shared" ref="H157:AE157" si="89">(H274+H275)/(H276+H277)</f>
        <v>2.2836440821392304E-2</v>
      </c>
      <c r="I157" s="112">
        <f t="shared" si="89"/>
        <v>2.264954609554028E-2</v>
      </c>
      <c r="J157" s="112">
        <f t="shared" si="89"/>
        <v>2.2125849206349885E-2</v>
      </c>
      <c r="K157" s="112">
        <f t="shared" si="89"/>
        <v>2.1245906641803824E-2</v>
      </c>
      <c r="L157" s="112">
        <f t="shared" si="89"/>
        <v>2.1596398612737221E-2</v>
      </c>
      <c r="M157" s="112">
        <f t="shared" si="89"/>
        <v>2.0857314894772543E-2</v>
      </c>
      <c r="N157" s="112">
        <f t="shared" si="89"/>
        <v>2.0968729754428702E-2</v>
      </c>
      <c r="O157" s="112">
        <f t="shared" si="89"/>
        <v>2.0870459798845976E-2</v>
      </c>
      <c r="P157" s="112">
        <f t="shared" si="89"/>
        <v>2.1324137538682592E-2</v>
      </c>
      <c r="Q157" s="112">
        <f t="shared" si="89"/>
        <v>2.1566758853007836E-2</v>
      </c>
      <c r="R157" s="112">
        <f t="shared" si="89"/>
        <v>2.1605034704237025E-2</v>
      </c>
      <c r="S157" s="112">
        <f t="shared" si="89"/>
        <v>2.0514037785126057E-2</v>
      </c>
      <c r="T157" s="112">
        <f t="shared" si="89"/>
        <v>2.3429279933596184E-2</v>
      </c>
      <c r="U157" s="112">
        <f t="shared" si="89"/>
        <v>2.3077502713978584E-2</v>
      </c>
      <c r="V157" s="112">
        <f t="shared" si="89"/>
        <v>2.3177272856769168E-2</v>
      </c>
      <c r="W157" s="112">
        <f t="shared" si="89"/>
        <v>2.3406291864709296E-2</v>
      </c>
      <c r="X157" s="112">
        <f t="shared" si="89"/>
        <v>2.4734350117752605E-2</v>
      </c>
      <c r="Y157" s="112">
        <f t="shared" si="89"/>
        <v>2.4070663226111167E-2</v>
      </c>
      <c r="Z157" s="112">
        <f t="shared" si="89"/>
        <v>2.2577782739251519E-2</v>
      </c>
      <c r="AA157" s="112">
        <f t="shared" si="89"/>
        <v>2.4085126933780593E-2</v>
      </c>
      <c r="AB157" s="112">
        <f t="shared" si="89"/>
        <v>2.5042863368377584E-2</v>
      </c>
      <c r="AC157" s="112">
        <f t="shared" si="89"/>
        <v>2.5490193527868778E-2</v>
      </c>
      <c r="AD157" s="112">
        <f t="shared" si="89"/>
        <v>2.8071607422834807E-2</v>
      </c>
      <c r="AE157" s="112">
        <f t="shared" si="89"/>
        <v>1.9625503235618645E-2</v>
      </c>
      <c r="AF157" s="112"/>
      <c r="AG157" s="98" t="s">
        <v>118</v>
      </c>
    </row>
    <row r="158" spans="2:33" s="2" customFormat="1" ht="9.9499999999999993" customHeight="1">
      <c r="B158" s="11"/>
      <c r="C158" s="91" t="s">
        <v>60</v>
      </c>
      <c r="D158" s="91"/>
      <c r="E158" s="91"/>
      <c r="F158" s="83"/>
      <c r="G158" s="112">
        <f>G286</f>
        <v>2.0111265485210784E-2</v>
      </c>
      <c r="H158" s="112">
        <f t="shared" ref="H158:AE158" si="90">H286</f>
        <v>2.0596567477388191E-2</v>
      </c>
      <c r="I158" s="112">
        <f t="shared" si="90"/>
        <v>2.0525755275556782E-2</v>
      </c>
      <c r="J158" s="112">
        <f t="shared" si="90"/>
        <v>2.0476113190076445E-2</v>
      </c>
      <c r="K158" s="112">
        <f t="shared" si="90"/>
        <v>2.0511702500880524E-2</v>
      </c>
      <c r="L158" s="112">
        <f t="shared" si="90"/>
        <v>2.0666699372068883E-2</v>
      </c>
      <c r="M158" s="112">
        <f t="shared" si="90"/>
        <v>2.030985752081951E-2</v>
      </c>
      <c r="N158" s="112">
        <f t="shared" si="90"/>
        <v>2.0027391016047481E-2</v>
      </c>
      <c r="O158" s="112">
        <f t="shared" si="90"/>
        <v>2.0254151624468524E-2</v>
      </c>
      <c r="P158" s="112">
        <f t="shared" si="90"/>
        <v>2.0002077733715103E-2</v>
      </c>
      <c r="Q158" s="112">
        <f t="shared" si="90"/>
        <v>1.9724947454711823E-2</v>
      </c>
      <c r="R158" s="112">
        <f t="shared" si="90"/>
        <v>1.9980440412193257E-2</v>
      </c>
      <c r="S158" s="112">
        <f t="shared" si="90"/>
        <v>1.9450882721662465E-2</v>
      </c>
      <c r="T158" s="112">
        <f t="shared" si="90"/>
        <v>2.1699752350907098E-2</v>
      </c>
      <c r="U158" s="112">
        <f t="shared" si="90"/>
        <v>2.1651415555199206E-2</v>
      </c>
      <c r="V158" s="112">
        <f t="shared" si="90"/>
        <v>2.1529058319525896E-2</v>
      </c>
      <c r="W158" s="112">
        <f t="shared" si="90"/>
        <v>2.1340113986647015E-2</v>
      </c>
      <c r="X158" s="112">
        <f t="shared" si="90"/>
        <v>2.1224885479394221E-2</v>
      </c>
      <c r="Y158" s="112">
        <f t="shared" si="90"/>
        <v>2.1095216117539943E-2</v>
      </c>
      <c r="Z158" s="112">
        <f t="shared" si="90"/>
        <v>2.0940874003387389E-2</v>
      </c>
      <c r="AA158" s="112">
        <f t="shared" si="90"/>
        <v>2.0492048014281401E-2</v>
      </c>
      <c r="AB158" s="112">
        <f t="shared" si="90"/>
        <v>2.062687044184584E-2</v>
      </c>
      <c r="AC158" s="112">
        <f t="shared" si="90"/>
        <v>2.0404239749583865E-2</v>
      </c>
      <c r="AD158" s="112">
        <f t="shared" si="90"/>
        <v>2.0309560837648285E-2</v>
      </c>
      <c r="AE158" s="112">
        <f t="shared" si="90"/>
        <v>2.0198153288932666E-2</v>
      </c>
      <c r="AF158" s="112"/>
      <c r="AG158" s="98" t="s">
        <v>130</v>
      </c>
    </row>
    <row r="159" spans="2:33" s="2" customFormat="1" ht="9.9499999999999993" customHeight="1" thickBot="1">
      <c r="B159" s="48"/>
      <c r="C159" s="92" t="s">
        <v>61</v>
      </c>
      <c r="D159" s="92"/>
      <c r="E159" s="92"/>
      <c r="F159" s="84"/>
      <c r="G159" s="117">
        <f>G289</f>
        <v>3.8097686552654747E-2</v>
      </c>
      <c r="H159" s="117">
        <f t="shared" ref="H159:AE159" si="91">H289</f>
        <v>3.5601344209892707E-2</v>
      </c>
      <c r="I159" s="117">
        <f t="shared" si="91"/>
        <v>3.5397211239481856E-2</v>
      </c>
      <c r="J159" s="117">
        <f t="shared" si="91"/>
        <v>3.3531785456918164E-2</v>
      </c>
      <c r="K159" s="117">
        <f t="shared" si="91"/>
        <v>3.2756147982017404E-2</v>
      </c>
      <c r="L159" s="117">
        <f t="shared" si="91"/>
        <v>3.2439735518167576E-2</v>
      </c>
      <c r="M159" s="117">
        <f t="shared" si="91"/>
        <v>3.1753742145258258E-2</v>
      </c>
      <c r="N159" s="117">
        <f t="shared" si="91"/>
        <v>3.1736382891888952E-2</v>
      </c>
      <c r="O159" s="117">
        <f t="shared" si="91"/>
        <v>3.0587193448923397E-2</v>
      </c>
      <c r="P159" s="117">
        <f t="shared" si="91"/>
        <v>2.916865748036717E-2</v>
      </c>
      <c r="Q159" s="117">
        <f t="shared" si="91"/>
        <v>2.8590374302277032E-2</v>
      </c>
      <c r="R159" s="117">
        <f t="shared" si="91"/>
        <v>2.8708704900984192E-2</v>
      </c>
      <c r="S159" s="117">
        <f t="shared" si="91"/>
        <v>2.7206296202126997E-2</v>
      </c>
      <c r="T159" s="117">
        <f t="shared" si="91"/>
        <v>2.662304826913351E-2</v>
      </c>
      <c r="U159" s="117">
        <f t="shared" si="91"/>
        <v>2.6412646498603011E-2</v>
      </c>
      <c r="V159" s="117">
        <f t="shared" si="91"/>
        <v>2.6421132868507766E-2</v>
      </c>
      <c r="W159" s="117">
        <f t="shared" si="91"/>
        <v>2.6169626935293431E-2</v>
      </c>
      <c r="X159" s="117">
        <f t="shared" si="91"/>
        <v>2.6281562943995633E-2</v>
      </c>
      <c r="Y159" s="117">
        <f t="shared" si="91"/>
        <v>2.529092281705661E-2</v>
      </c>
      <c r="Z159" s="117">
        <f t="shared" si="91"/>
        <v>2.374028824391174E-2</v>
      </c>
      <c r="AA159" s="117">
        <f t="shared" si="91"/>
        <v>2.421322613824721E-2</v>
      </c>
      <c r="AB159" s="117">
        <f t="shared" si="91"/>
        <v>2.3901386262254888E-2</v>
      </c>
      <c r="AC159" s="117">
        <f t="shared" si="91"/>
        <v>2.3434520857673783E-2</v>
      </c>
      <c r="AD159" s="117">
        <f t="shared" si="91"/>
        <v>2.277974510222151E-2</v>
      </c>
      <c r="AE159" s="117">
        <f t="shared" si="91"/>
        <v>2.2938499262681596E-2</v>
      </c>
      <c r="AF159" s="117"/>
      <c r="AG159" s="98" t="s">
        <v>119</v>
      </c>
    </row>
    <row r="160" spans="2:33" s="2" customFormat="1" ht="9.9499999999999993" customHeight="1" thickTop="1" thickBot="1">
      <c r="B160" s="59" t="s">
        <v>7</v>
      </c>
      <c r="C160" s="93"/>
      <c r="D160" s="93"/>
      <c r="E160" s="93"/>
      <c r="F160" s="85"/>
      <c r="G160" s="118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  <c r="R160" s="118"/>
      <c r="S160" s="118"/>
      <c r="T160" s="118"/>
      <c r="U160" s="118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</row>
    <row r="161" spans="2:37" s="1" customFormat="1" ht="9.9499999999999993" customHeight="1">
      <c r="C161" s="94"/>
      <c r="D161" s="94"/>
      <c r="E161" s="94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</row>
    <row r="162" spans="2:37" s="1" customFormat="1" ht="9.9499999999999993" customHeight="1" thickBot="1">
      <c r="B162" s="1" t="s">
        <v>127</v>
      </c>
      <c r="C162" s="94"/>
      <c r="D162" s="94"/>
      <c r="E162" s="94"/>
      <c r="G162" s="25"/>
      <c r="H162" s="25"/>
      <c r="I162" s="28" t="s">
        <v>40</v>
      </c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</row>
    <row r="163" spans="2:37" s="2" customFormat="1" ht="9.9499999999999993" customHeight="1" thickBot="1">
      <c r="B163" s="49" t="s">
        <v>69</v>
      </c>
      <c r="C163" s="54"/>
      <c r="D163" s="106"/>
      <c r="E163" s="106"/>
      <c r="F163" s="53"/>
      <c r="G163" s="63">
        <v>1990</v>
      </c>
      <c r="H163" s="63">
        <f t="shared" ref="H163" si="92">G163+1</f>
        <v>1991</v>
      </c>
      <c r="I163" s="63">
        <f t="shared" ref="I163" si="93">H163+1</f>
        <v>1992</v>
      </c>
      <c r="J163" s="63">
        <f t="shared" ref="J163" si="94">I163+1</f>
        <v>1993</v>
      </c>
      <c r="K163" s="63">
        <f t="shared" ref="K163" si="95">J163+1</f>
        <v>1994</v>
      </c>
      <c r="L163" s="63">
        <f t="shared" ref="L163" si="96">K163+1</f>
        <v>1995</v>
      </c>
      <c r="M163" s="63">
        <f t="shared" ref="M163" si="97">L163+1</f>
        <v>1996</v>
      </c>
      <c r="N163" s="63">
        <f t="shared" ref="N163" si="98">M163+1</f>
        <v>1997</v>
      </c>
      <c r="O163" s="63">
        <f t="shared" ref="O163" si="99">N163+1</f>
        <v>1998</v>
      </c>
      <c r="P163" s="64">
        <f t="shared" ref="P163" si="100">O163+1</f>
        <v>1999</v>
      </c>
      <c r="Q163" s="64">
        <f t="shared" ref="Q163" si="101">P163+1</f>
        <v>2000</v>
      </c>
      <c r="R163" s="64">
        <f t="shared" ref="R163" si="102">Q163+1</f>
        <v>2001</v>
      </c>
      <c r="S163" s="64">
        <f t="shared" ref="S163" si="103">R163+1</f>
        <v>2002</v>
      </c>
      <c r="T163" s="63">
        <f t="shared" ref="T163" si="104">S163+1</f>
        <v>2003</v>
      </c>
      <c r="U163" s="63">
        <f t="shared" ref="U163" si="105">T163+1</f>
        <v>2004</v>
      </c>
      <c r="V163" s="65">
        <f t="shared" ref="V163" si="106">U163+1</f>
        <v>2005</v>
      </c>
      <c r="W163" s="63">
        <f t="shared" ref="W163" si="107">V163+1</f>
        <v>2006</v>
      </c>
      <c r="X163" s="63">
        <f t="shared" ref="X163" si="108">W163+1</f>
        <v>2007</v>
      </c>
      <c r="Y163" s="63">
        <f t="shared" ref="Y163" si="109">X163+1</f>
        <v>2008</v>
      </c>
      <c r="Z163" s="63">
        <f t="shared" ref="Z163" si="110">Y163+1</f>
        <v>2009</v>
      </c>
      <c r="AA163" s="64">
        <f t="shared" ref="AA163" si="111">Z163+1</f>
        <v>2010</v>
      </c>
      <c r="AB163" s="64">
        <f t="shared" ref="AB163" si="112">AA163+1</f>
        <v>2011</v>
      </c>
      <c r="AC163" s="63">
        <f t="shared" ref="AC163" si="113">AB163+1</f>
        <v>2012</v>
      </c>
      <c r="AD163" s="63">
        <f t="shared" ref="AD163" si="114">AC163+1</f>
        <v>2013</v>
      </c>
      <c r="AE163" s="66">
        <f t="shared" ref="AE163" si="115">AD163+1</f>
        <v>2014</v>
      </c>
      <c r="AF163" s="66">
        <f t="shared" ref="AF163" si="116">AE163+1</f>
        <v>2015</v>
      </c>
      <c r="AG163" s="110"/>
      <c r="AH163" s="1"/>
      <c r="AI163" s="1"/>
      <c r="AJ163" s="1"/>
      <c r="AK163" s="1"/>
    </row>
    <row r="164" spans="2:37" s="2" customFormat="1" ht="9.9499999999999993" customHeight="1">
      <c r="B164" s="58" t="s">
        <v>41</v>
      </c>
      <c r="C164" s="88"/>
      <c r="D164" s="88"/>
      <c r="E164" s="88"/>
      <c r="F164" s="7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98"/>
    </row>
    <row r="165" spans="2:37" s="2" customFormat="1" ht="9.9499999999999993" customHeight="1">
      <c r="B165" s="11"/>
      <c r="C165" s="20" t="s">
        <v>42</v>
      </c>
      <c r="D165" s="96"/>
      <c r="E165" s="96"/>
      <c r="F165" s="78"/>
      <c r="G165" s="111">
        <f>G138</f>
        <v>7.2885183148975654E-3</v>
      </c>
      <c r="H165" s="111">
        <f t="shared" ref="H165:AE165" si="117">H138</f>
        <v>6.1578343006010606E-3</v>
      </c>
      <c r="I165" s="111">
        <f t="shared" si="117"/>
        <v>6.867049697782548E-3</v>
      </c>
      <c r="J165" s="111">
        <f t="shared" si="117"/>
        <v>6.4990180178742278E-3</v>
      </c>
      <c r="K165" s="111">
        <f t="shared" si="117"/>
        <v>6.7937337638853262E-3</v>
      </c>
      <c r="L165" s="111">
        <f t="shared" si="117"/>
        <v>6.3432049963709526E-3</v>
      </c>
      <c r="M165" s="111">
        <f t="shared" si="117"/>
        <v>6.4772503356421637E-3</v>
      </c>
      <c r="N165" s="111">
        <f t="shared" si="117"/>
        <v>6.6814864703569005E-3</v>
      </c>
      <c r="O165" s="111">
        <f t="shared" si="117"/>
        <v>6.0997506515831235E-3</v>
      </c>
      <c r="P165" s="111">
        <f t="shared" si="117"/>
        <v>5.9591182627958539E-3</v>
      </c>
      <c r="Q165" s="111">
        <f t="shared" si="117"/>
        <v>5.6739292095938443E-3</v>
      </c>
      <c r="R165" s="111">
        <f t="shared" si="117"/>
        <v>8.7847172623080217E-3</v>
      </c>
      <c r="S165" s="111">
        <f t="shared" si="117"/>
        <v>7.2230217990395511E-3</v>
      </c>
      <c r="T165" s="111">
        <f t="shared" si="117"/>
        <v>8.154115301420262E-3</v>
      </c>
      <c r="U165" s="111">
        <f t="shared" si="117"/>
        <v>7.803128782869026E-3</v>
      </c>
      <c r="V165" s="111">
        <f t="shared" si="117"/>
        <v>9.2354787978120786E-3</v>
      </c>
      <c r="W165" s="111">
        <f t="shared" si="117"/>
        <v>1.5425927609742048E-2</v>
      </c>
      <c r="X165" s="111">
        <f t="shared" si="117"/>
        <v>1.1454622789142669E-2</v>
      </c>
      <c r="Y165" s="111">
        <f t="shared" si="117"/>
        <v>9.7399317724173665E-3</v>
      </c>
      <c r="Z165" s="111">
        <f t="shared" si="117"/>
        <v>9.9376339964557785E-3</v>
      </c>
      <c r="AA165" s="111">
        <f t="shared" si="117"/>
        <v>1.019163621131456E-2</v>
      </c>
      <c r="AB165" s="111">
        <f t="shared" si="117"/>
        <v>5.9301310313515144E-4</v>
      </c>
      <c r="AC165" s="111">
        <f t="shared" si="117"/>
        <v>9.6856837426997529E-3</v>
      </c>
      <c r="AD165" s="111">
        <f t="shared" si="117"/>
        <v>8.4458146108108163E-3</v>
      </c>
      <c r="AE165" s="111">
        <f t="shared" si="117"/>
        <v>9.3311340164592849E-3</v>
      </c>
      <c r="AF165" s="111"/>
      <c r="AG165" s="98" t="s">
        <v>120</v>
      </c>
    </row>
    <row r="166" spans="2:37" s="2" customFormat="1" ht="9.9499999999999993" customHeight="1">
      <c r="B166" s="11"/>
      <c r="C166" s="21" t="s">
        <v>43</v>
      </c>
      <c r="D166" s="90"/>
      <c r="E166" s="90"/>
      <c r="F166" s="79"/>
      <c r="G166" s="112">
        <f t="shared" ref="G166" si="118">G139</f>
        <v>1.0724399923002314E-2</v>
      </c>
      <c r="H166" s="112">
        <f t="shared" ref="H166:AE166" si="119">H139</f>
        <v>1.1791127936167239E-2</v>
      </c>
      <c r="I166" s="112">
        <f t="shared" si="119"/>
        <v>1.1923866683005034E-2</v>
      </c>
      <c r="J166" s="112">
        <f t="shared" si="119"/>
        <v>1.236939493418243E-2</v>
      </c>
      <c r="K166" s="112">
        <f t="shared" si="119"/>
        <v>1.2687802809283963E-2</v>
      </c>
      <c r="L166" s="112">
        <f t="shared" si="119"/>
        <v>1.2775007448396044E-2</v>
      </c>
      <c r="M166" s="112">
        <f t="shared" si="119"/>
        <v>1.2763027330269905E-2</v>
      </c>
      <c r="N166" s="112">
        <f t="shared" si="119"/>
        <v>1.4237998672342399E-2</v>
      </c>
      <c r="O166" s="112">
        <f t="shared" si="119"/>
        <v>1.3424871741408547E-2</v>
      </c>
      <c r="P166" s="112">
        <f t="shared" si="119"/>
        <v>1.3137710158270244E-2</v>
      </c>
      <c r="Q166" s="112">
        <f t="shared" si="119"/>
        <v>1.3341624015854729E-2</v>
      </c>
      <c r="R166" s="112">
        <f t="shared" si="119"/>
        <v>1.3067152893088066E-2</v>
      </c>
      <c r="S166" s="112">
        <f t="shared" si="119"/>
        <v>1.2636693113917239E-2</v>
      </c>
      <c r="T166" s="112">
        <f t="shared" si="119"/>
        <v>1.2801719745321407E-2</v>
      </c>
      <c r="U166" s="112">
        <f t="shared" si="119"/>
        <v>1.294266141066521E-2</v>
      </c>
      <c r="V166" s="112">
        <f t="shared" si="119"/>
        <v>1.4301379979444206E-2</v>
      </c>
      <c r="W166" s="112">
        <f t="shared" si="119"/>
        <v>1.3486045211208482E-2</v>
      </c>
      <c r="X166" s="112">
        <f t="shared" si="119"/>
        <v>1.4224935960830262E-2</v>
      </c>
      <c r="Y166" s="112">
        <f t="shared" si="119"/>
        <v>1.5029184919212952E-2</v>
      </c>
      <c r="Z166" s="112">
        <f t="shared" si="119"/>
        <v>1.5299070348138518E-2</v>
      </c>
      <c r="AA166" s="112">
        <f t="shared" si="119"/>
        <v>1.4107721705311037E-2</v>
      </c>
      <c r="AB166" s="112">
        <f t="shared" si="119"/>
        <v>1.0217179260830324E-2</v>
      </c>
      <c r="AC166" s="112">
        <f t="shared" si="119"/>
        <v>1.4652619802692836E-2</v>
      </c>
      <c r="AD166" s="112">
        <f t="shared" si="119"/>
        <v>1.4270626545085078E-2</v>
      </c>
      <c r="AE166" s="112">
        <f t="shared" si="119"/>
        <v>1.3801568966226195E-2</v>
      </c>
      <c r="AF166" s="112"/>
      <c r="AG166" s="98" t="s">
        <v>128</v>
      </c>
    </row>
    <row r="167" spans="2:37" s="2" customFormat="1" ht="9.9499999999999993" customHeight="1">
      <c r="B167" s="11"/>
      <c r="C167" s="21" t="s">
        <v>44</v>
      </c>
      <c r="D167" s="90"/>
      <c r="E167" s="90"/>
      <c r="F167" s="79"/>
      <c r="G167" s="112">
        <f t="shared" ref="G167" si="120">G140</f>
        <v>1.67698880682422E-2</v>
      </c>
      <c r="H167" s="112">
        <f t="shared" ref="H167:AE167" si="121">H140</f>
        <v>1.6257116914964891E-2</v>
      </c>
      <c r="I167" s="112">
        <f t="shared" si="121"/>
        <v>1.6884781145352839E-2</v>
      </c>
      <c r="J167" s="112">
        <f t="shared" si="121"/>
        <v>1.7765308305337277E-2</v>
      </c>
      <c r="K167" s="112">
        <f t="shared" si="121"/>
        <v>1.7126323448301835E-2</v>
      </c>
      <c r="L167" s="112">
        <f t="shared" si="121"/>
        <v>1.6665098991440457E-2</v>
      </c>
      <c r="M167" s="112">
        <f t="shared" si="121"/>
        <v>1.7064135130432319E-2</v>
      </c>
      <c r="N167" s="112">
        <f t="shared" si="121"/>
        <v>1.7255622977777735E-2</v>
      </c>
      <c r="O167" s="112">
        <f t="shared" si="121"/>
        <v>1.8135341346918056E-2</v>
      </c>
      <c r="P167" s="112">
        <f t="shared" si="121"/>
        <v>1.8614234137206649E-2</v>
      </c>
      <c r="Q167" s="112">
        <f t="shared" si="121"/>
        <v>1.9009880779004444E-2</v>
      </c>
      <c r="R167" s="112">
        <f t="shared" si="121"/>
        <v>1.8636374544432802E-2</v>
      </c>
      <c r="S167" s="112">
        <f t="shared" si="121"/>
        <v>1.7868692158195386E-2</v>
      </c>
      <c r="T167" s="112">
        <f t="shared" si="121"/>
        <v>1.9500211008224605E-2</v>
      </c>
      <c r="U167" s="112">
        <f t="shared" si="121"/>
        <v>1.9331469597081593E-2</v>
      </c>
      <c r="V167" s="112">
        <f t="shared" si="121"/>
        <v>1.900524351278228E-2</v>
      </c>
      <c r="W167" s="112">
        <f t="shared" si="121"/>
        <v>1.895939614686231E-2</v>
      </c>
      <c r="X167" s="112">
        <f t="shared" si="121"/>
        <v>1.9194409150314635E-2</v>
      </c>
      <c r="Y167" s="112">
        <f t="shared" si="121"/>
        <v>1.8394750192700329E-2</v>
      </c>
      <c r="Z167" s="112">
        <f t="shared" si="121"/>
        <v>1.8663130419556112E-2</v>
      </c>
      <c r="AA167" s="112">
        <f t="shared" si="121"/>
        <v>1.8867059318325666E-2</v>
      </c>
      <c r="AB167" s="112">
        <f t="shared" si="121"/>
        <v>1.7693046273451321E-2</v>
      </c>
      <c r="AC167" s="112">
        <f t="shared" si="121"/>
        <v>2.1173218226819879E-2</v>
      </c>
      <c r="AD167" s="112">
        <f t="shared" si="121"/>
        <v>2.203001244761061E-2</v>
      </c>
      <c r="AE167" s="112">
        <f t="shared" si="121"/>
        <v>2.2172095037553196E-2</v>
      </c>
      <c r="AF167" s="112"/>
      <c r="AG167" s="98" t="s">
        <v>128</v>
      </c>
    </row>
    <row r="168" spans="2:37" s="2" customFormat="1" ht="9.9499999999999993" customHeight="1">
      <c r="B168" s="11"/>
      <c r="C168" s="21" t="s">
        <v>45</v>
      </c>
      <c r="D168" s="107"/>
      <c r="E168" s="107"/>
      <c r="F168" s="80"/>
      <c r="G168" s="119">
        <f t="shared" ref="G168" si="122">G141</f>
        <v>1.9117581905467262E-2</v>
      </c>
      <c r="H168" s="119">
        <f t="shared" ref="H168:AE168" si="123">H141</f>
        <v>1.9484299967464511E-2</v>
      </c>
      <c r="I168" s="119">
        <f t="shared" si="123"/>
        <v>1.9967363699902076E-2</v>
      </c>
      <c r="J168" s="119">
        <f t="shared" si="123"/>
        <v>2.1871204620408449E-2</v>
      </c>
      <c r="K168" s="119">
        <f t="shared" si="123"/>
        <v>2.1509804309255066E-2</v>
      </c>
      <c r="L168" s="119">
        <f t="shared" si="123"/>
        <v>2.1227225169017195E-2</v>
      </c>
      <c r="M168" s="119">
        <f t="shared" si="123"/>
        <v>2.0040719824559929E-2</v>
      </c>
      <c r="N168" s="119">
        <f t="shared" si="123"/>
        <v>2.4218529605188374E-2</v>
      </c>
      <c r="O168" s="119">
        <f t="shared" si="123"/>
        <v>1.9639605972755023E-2</v>
      </c>
      <c r="P168" s="119">
        <f t="shared" si="123"/>
        <v>1.9781540176540772E-2</v>
      </c>
      <c r="Q168" s="119">
        <f t="shared" si="123"/>
        <v>1.9113431161771336E-2</v>
      </c>
      <c r="R168" s="119">
        <f t="shared" si="123"/>
        <v>1.9279767123368735E-2</v>
      </c>
      <c r="S168" s="119">
        <f t="shared" si="123"/>
        <v>1.8236057703673175E-2</v>
      </c>
      <c r="T168" s="119">
        <f t="shared" si="123"/>
        <v>1.8842567305728447E-2</v>
      </c>
      <c r="U168" s="119">
        <f t="shared" si="123"/>
        <v>1.8311235886229502E-2</v>
      </c>
      <c r="V168" s="119">
        <f t="shared" si="123"/>
        <v>1.9784843993054999E-2</v>
      </c>
      <c r="W168" s="119">
        <f t="shared" si="123"/>
        <v>1.8757898491528147E-2</v>
      </c>
      <c r="X168" s="119">
        <f t="shared" si="123"/>
        <v>1.9146856358802304E-2</v>
      </c>
      <c r="Y168" s="119">
        <f t="shared" si="123"/>
        <v>1.8482487959230708E-2</v>
      </c>
      <c r="Z168" s="119">
        <f t="shared" si="123"/>
        <v>2.1410944967900598E-2</v>
      </c>
      <c r="AA168" s="119">
        <f t="shared" si="123"/>
        <v>1.9463377650283054E-2</v>
      </c>
      <c r="AB168" s="119">
        <f t="shared" si="123"/>
        <v>2.1103151006054328E-2</v>
      </c>
      <c r="AC168" s="119">
        <f t="shared" si="123"/>
        <v>2.0922409495279924E-2</v>
      </c>
      <c r="AD168" s="119">
        <f t="shared" si="123"/>
        <v>1.9621041513429784E-2</v>
      </c>
      <c r="AE168" s="119">
        <f t="shared" si="123"/>
        <v>1.875291635953422E-2</v>
      </c>
      <c r="AF168" s="119"/>
      <c r="AG168" s="98" t="s">
        <v>128</v>
      </c>
    </row>
    <row r="169" spans="2:37" s="2" customFormat="1" ht="9.9499999999999993" customHeight="1" thickBot="1">
      <c r="B169" s="47"/>
      <c r="C169" s="22" t="s">
        <v>46</v>
      </c>
      <c r="D169" s="97"/>
      <c r="E169" s="97"/>
      <c r="F169" s="81"/>
      <c r="G169" s="113">
        <f t="shared" ref="G169" si="124">G142</f>
        <v>1.9977827312188383E-2</v>
      </c>
      <c r="H169" s="113">
        <f t="shared" ref="H169:AE169" si="125">H142</f>
        <v>1.991145256404242E-2</v>
      </c>
      <c r="I169" s="113">
        <f t="shared" si="125"/>
        <v>1.9864168577020471E-2</v>
      </c>
      <c r="J169" s="113">
        <f t="shared" si="125"/>
        <v>1.9924830958387669E-2</v>
      </c>
      <c r="K169" s="113">
        <f t="shared" si="125"/>
        <v>1.9887996704386169E-2</v>
      </c>
      <c r="L169" s="113">
        <f t="shared" si="125"/>
        <v>1.9577048849084382E-2</v>
      </c>
      <c r="M169" s="113">
        <f t="shared" si="125"/>
        <v>1.9549578404705486E-2</v>
      </c>
      <c r="N169" s="113">
        <f t="shared" si="125"/>
        <v>1.9438941042726289E-2</v>
      </c>
      <c r="O169" s="113">
        <f t="shared" si="125"/>
        <v>1.966441669881263E-2</v>
      </c>
      <c r="P169" s="113">
        <f t="shared" si="125"/>
        <v>1.962925617160538E-2</v>
      </c>
      <c r="Q169" s="113">
        <f t="shared" si="125"/>
        <v>2.0081619110565118E-2</v>
      </c>
      <c r="R169" s="113">
        <f t="shared" si="125"/>
        <v>1.9258746866012359E-2</v>
      </c>
      <c r="S169" s="113">
        <f t="shared" si="125"/>
        <v>1.9288693911084502E-2</v>
      </c>
      <c r="T169" s="113">
        <f t="shared" si="125"/>
        <v>1.9108464480654026E-2</v>
      </c>
      <c r="U169" s="113">
        <f t="shared" si="125"/>
        <v>1.9259684858329677E-2</v>
      </c>
      <c r="V169" s="113">
        <f t="shared" si="125"/>
        <v>1.9111455500691241E-2</v>
      </c>
      <c r="W169" s="113">
        <f t="shared" si="125"/>
        <v>1.8672003619008365E-2</v>
      </c>
      <c r="X169" s="113">
        <f t="shared" si="125"/>
        <v>1.8379273349667449E-2</v>
      </c>
      <c r="Y169" s="113">
        <f t="shared" si="125"/>
        <v>1.818220381799341E-2</v>
      </c>
      <c r="Z169" s="113">
        <f t="shared" si="125"/>
        <v>1.8823852262681989E-2</v>
      </c>
      <c r="AA169" s="113">
        <f t="shared" si="125"/>
        <v>1.8648137366838496E-2</v>
      </c>
      <c r="AB169" s="113">
        <f t="shared" si="125"/>
        <v>1.8397956486059422E-2</v>
      </c>
      <c r="AC169" s="113">
        <f t="shared" si="125"/>
        <v>1.9927155521566542E-2</v>
      </c>
      <c r="AD169" s="113">
        <f t="shared" si="125"/>
        <v>2.0267171935093798E-2</v>
      </c>
      <c r="AE169" s="113">
        <f t="shared" si="125"/>
        <v>4.1198967487732607E-2</v>
      </c>
      <c r="AF169" s="113"/>
      <c r="AG169" s="98"/>
    </row>
    <row r="170" spans="2:37" s="2" customFormat="1" ht="9.9499999999999993" customHeight="1" thickBot="1">
      <c r="B170" s="19" t="s">
        <v>63</v>
      </c>
      <c r="C170" s="95"/>
      <c r="D170" s="95"/>
      <c r="E170" s="95"/>
      <c r="F170" s="86"/>
      <c r="G170" s="120">
        <f>G145</f>
        <v>1.2616435825052912E-2</v>
      </c>
      <c r="H170" s="120">
        <f t="shared" ref="H170:AE170" si="126">H145</f>
        <v>1.241809569733205E-2</v>
      </c>
      <c r="I170" s="120">
        <f t="shared" si="126"/>
        <v>1.2422321704213202E-2</v>
      </c>
      <c r="J170" s="120">
        <f t="shared" si="126"/>
        <v>1.1980860760025889E-2</v>
      </c>
      <c r="K170" s="120">
        <f t="shared" si="126"/>
        <v>1.1965767474950716E-2</v>
      </c>
      <c r="L170" s="120">
        <f t="shared" si="126"/>
        <v>1.1570899170852231E-2</v>
      </c>
      <c r="M170" s="120">
        <f t="shared" si="126"/>
        <v>1.1748652177026904E-2</v>
      </c>
      <c r="N170" s="120">
        <f t="shared" si="126"/>
        <v>1.1456909400262935E-2</v>
      </c>
      <c r="O170" s="120">
        <f t="shared" si="126"/>
        <v>1.1674244391593489E-2</v>
      </c>
      <c r="P170" s="120">
        <f t="shared" si="126"/>
        <v>1.0939291781897762E-2</v>
      </c>
      <c r="Q170" s="120">
        <f t="shared" si="126"/>
        <v>1.1512980869148537E-2</v>
      </c>
      <c r="R170" s="120">
        <f t="shared" si="126"/>
        <v>1.1608309644128366E-2</v>
      </c>
      <c r="S170" s="120">
        <f t="shared" si="126"/>
        <v>1.1481674178611304E-2</v>
      </c>
      <c r="T170" s="120">
        <f t="shared" si="126"/>
        <v>1.098250951497747E-2</v>
      </c>
      <c r="U170" s="120">
        <f t="shared" si="126"/>
        <v>1.1614463527492076E-2</v>
      </c>
      <c r="V170" s="120">
        <f t="shared" si="126"/>
        <v>1.1102513272889183E-2</v>
      </c>
      <c r="W170" s="120">
        <f t="shared" si="126"/>
        <v>1.0367256801447702E-2</v>
      </c>
      <c r="X170" s="120">
        <f t="shared" si="126"/>
        <v>1.0184897117479936E-2</v>
      </c>
      <c r="Y170" s="120">
        <f t="shared" si="126"/>
        <v>1.0599984861862935E-2</v>
      </c>
      <c r="Z170" s="120">
        <f t="shared" si="126"/>
        <v>1.1120400431254687E-2</v>
      </c>
      <c r="AA170" s="120">
        <f t="shared" si="126"/>
        <v>1.1248787047014626E-2</v>
      </c>
      <c r="AB170" s="120">
        <f t="shared" si="126"/>
        <v>1.0699167001832578E-2</v>
      </c>
      <c r="AC170" s="120">
        <f t="shared" si="126"/>
        <v>1.1796686976657263E-2</v>
      </c>
      <c r="AD170" s="120">
        <f t="shared" si="126"/>
        <v>1.1854098661911623E-2</v>
      </c>
      <c r="AE170" s="120">
        <f t="shared" si="126"/>
        <v>1.1597751050024006E-2</v>
      </c>
      <c r="AF170" s="120"/>
      <c r="AG170" s="98" t="s">
        <v>134</v>
      </c>
    </row>
    <row r="171" spans="2:37" s="2" customFormat="1" ht="9.9499999999999993" customHeight="1">
      <c r="B171" s="58" t="s">
        <v>64</v>
      </c>
      <c r="C171" s="88"/>
      <c r="D171" s="88"/>
      <c r="E171" s="88"/>
      <c r="F171" s="7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98"/>
    </row>
    <row r="172" spans="2:37" s="2" customFormat="1" ht="9.9499999999999993" customHeight="1">
      <c r="B172" s="11"/>
      <c r="C172" s="23" t="s">
        <v>65</v>
      </c>
      <c r="D172" s="91"/>
      <c r="E172" s="91"/>
      <c r="F172" s="83"/>
      <c r="G172" s="111">
        <f>G147</f>
        <v>2.0160362506914009E-3</v>
      </c>
      <c r="H172" s="111">
        <f t="shared" ref="H172:AE172" si="127">H147</f>
        <v>1.4579945609625449E-3</v>
      </c>
      <c r="I172" s="111">
        <f t="shared" si="127"/>
        <v>1.9604824361785758E-3</v>
      </c>
      <c r="J172" s="111">
        <f t="shared" si="127"/>
        <v>2.0480451418744623E-3</v>
      </c>
      <c r="K172" s="111">
        <f t="shared" si="127"/>
        <v>2.1649964557859296E-3</v>
      </c>
      <c r="L172" s="111">
        <f t="shared" si="127"/>
        <v>2.1802328468090572E-3</v>
      </c>
      <c r="M172" s="111">
        <f t="shared" si="127"/>
        <v>1.8468492975734355E-3</v>
      </c>
      <c r="N172" s="111">
        <f t="shared" si="127"/>
        <v>2.0190264442636291E-3</v>
      </c>
      <c r="O172" s="111">
        <f t="shared" si="127"/>
        <v>2.0961215174611376E-3</v>
      </c>
      <c r="P172" s="111">
        <f t="shared" si="127"/>
        <v>2.1739743478637664E-3</v>
      </c>
      <c r="Q172" s="111">
        <f t="shared" si="127"/>
        <v>2.9057840249137276E-3</v>
      </c>
      <c r="R172" s="111">
        <f t="shared" si="127"/>
        <v>3.3829520406406062E-3</v>
      </c>
      <c r="S172" s="111">
        <f t="shared" si="127"/>
        <v>3.305015547281279E-3</v>
      </c>
      <c r="T172" s="111">
        <f t="shared" si="127"/>
        <v>3.4338508392526561E-3</v>
      </c>
      <c r="U172" s="111">
        <f t="shared" si="127"/>
        <v>3.2770933456161668E-3</v>
      </c>
      <c r="V172" s="111">
        <f t="shared" si="127"/>
        <v>3.1426629943093268E-3</v>
      </c>
      <c r="W172" s="111">
        <f t="shared" si="127"/>
        <v>3.1561326268807173E-3</v>
      </c>
      <c r="X172" s="111">
        <f t="shared" si="127"/>
        <v>3.0232070139520418E-3</v>
      </c>
      <c r="Y172" s="111">
        <f t="shared" si="127"/>
        <v>3.5843924977120678E-3</v>
      </c>
      <c r="Z172" s="111">
        <f t="shared" si="127"/>
        <v>3.5797459199697866E-3</v>
      </c>
      <c r="AA172" s="111">
        <f t="shared" si="127"/>
        <v>3.0804000662889267E-3</v>
      </c>
      <c r="AB172" s="111">
        <f t="shared" si="127"/>
        <v>2.5305677633997003E-3</v>
      </c>
      <c r="AC172" s="111">
        <f t="shared" si="127"/>
        <v>4.3818488417332975E-3</v>
      </c>
      <c r="AD172" s="111">
        <f t="shared" si="127"/>
        <v>3.1954352381612797E-3</v>
      </c>
      <c r="AE172" s="111">
        <f t="shared" si="127"/>
        <v>3.1809318870654165E-3</v>
      </c>
      <c r="AF172" s="111"/>
      <c r="AG172" s="98" t="s">
        <v>126</v>
      </c>
    </row>
    <row r="173" spans="2:37" s="2" customFormat="1" ht="9.9499999999999993" customHeight="1" thickBot="1">
      <c r="B173" s="11"/>
      <c r="C173" s="21" t="s">
        <v>66</v>
      </c>
      <c r="D173" s="90"/>
      <c r="E173" s="90"/>
      <c r="F173" s="79"/>
      <c r="G173" s="120">
        <f t="shared" ref="G173" si="128">G148</f>
        <v>1.1382478733713793E-2</v>
      </c>
      <c r="H173" s="120">
        <f t="shared" ref="H173:AE173" si="129">H148</f>
        <v>9.370217993079584E-3</v>
      </c>
      <c r="I173" s="120">
        <f t="shared" si="129"/>
        <v>1.0674989144155515E-2</v>
      </c>
      <c r="J173" s="120">
        <f t="shared" si="129"/>
        <v>1.2209772047832586E-2</v>
      </c>
      <c r="K173" s="120">
        <f t="shared" si="129"/>
        <v>1.2167996823956443E-2</v>
      </c>
      <c r="L173" s="120">
        <f t="shared" si="129"/>
        <v>1.2003522611356681E-2</v>
      </c>
      <c r="M173" s="120">
        <f t="shared" si="129"/>
        <v>1.1513095410695366E-2</v>
      </c>
      <c r="N173" s="120">
        <f t="shared" si="129"/>
        <v>1.127709627586207E-2</v>
      </c>
      <c r="O173" s="120">
        <f t="shared" si="129"/>
        <v>1.2632304015296369E-2</v>
      </c>
      <c r="P173" s="120">
        <f t="shared" si="129"/>
        <v>1.3898069300433129E-2</v>
      </c>
      <c r="Q173" s="120">
        <f t="shared" si="129"/>
        <v>1.4011000462259792E-2</v>
      </c>
      <c r="R173" s="120">
        <f t="shared" si="129"/>
        <v>1.3593546235819869E-2</v>
      </c>
      <c r="S173" s="120">
        <f t="shared" si="129"/>
        <v>1.3109538810108999E-2</v>
      </c>
      <c r="T173" s="120">
        <f t="shared" si="129"/>
        <v>1.27995485638194E-2</v>
      </c>
      <c r="U173" s="120">
        <f t="shared" si="129"/>
        <v>1.2029535722683983E-2</v>
      </c>
      <c r="V173" s="120">
        <f t="shared" si="129"/>
        <v>1.2652994398059132E-2</v>
      </c>
      <c r="W173" s="120">
        <f t="shared" si="129"/>
        <v>1.3157018045623064E-2</v>
      </c>
      <c r="X173" s="120">
        <f t="shared" si="129"/>
        <v>1.2044101355737325E-2</v>
      </c>
      <c r="Y173" s="120">
        <f t="shared" si="129"/>
        <v>1.1606627273010438E-2</v>
      </c>
      <c r="Z173" s="120">
        <f t="shared" si="129"/>
        <v>1.24432777297843E-2</v>
      </c>
      <c r="AA173" s="120">
        <f t="shared" si="129"/>
        <v>1.2076527711487588E-2</v>
      </c>
      <c r="AB173" s="120">
        <f t="shared" si="129"/>
        <v>1.0269645707090201E-2</v>
      </c>
      <c r="AC173" s="120">
        <f t="shared" si="129"/>
        <v>1.2264543925088696E-2</v>
      </c>
      <c r="AD173" s="120">
        <f t="shared" si="129"/>
        <v>1.290042076373768E-2</v>
      </c>
      <c r="AE173" s="120">
        <f t="shared" si="129"/>
        <v>1.275612606318303E-2</v>
      </c>
      <c r="AF173" s="120"/>
      <c r="AG173" s="98" t="s">
        <v>126</v>
      </c>
    </row>
    <row r="174" spans="2:37" s="2" customFormat="1" ht="9.9499999999999993" customHeight="1">
      <c r="B174" s="58" t="s">
        <v>51</v>
      </c>
      <c r="C174" s="88"/>
      <c r="D174" s="88"/>
      <c r="E174" s="88"/>
      <c r="F174" s="7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98"/>
    </row>
    <row r="175" spans="2:37" s="2" customFormat="1" ht="9.9499999999999993" customHeight="1">
      <c r="B175" s="11"/>
      <c r="C175" s="21" t="s">
        <v>53</v>
      </c>
      <c r="D175" s="90"/>
      <c r="E175" s="90"/>
      <c r="F175" s="79"/>
      <c r="G175" s="112">
        <f>G151</f>
        <v>3.1268263482711757E-2</v>
      </c>
      <c r="H175" s="112">
        <f t="shared" ref="H175:AE175" si="130">H151</f>
        <v>3.1543000909932908E-2</v>
      </c>
      <c r="I175" s="112">
        <f t="shared" si="130"/>
        <v>3.1181605746062952E-2</v>
      </c>
      <c r="J175" s="112">
        <f t="shared" si="130"/>
        <v>3.0940893881454084E-2</v>
      </c>
      <c r="K175" s="112">
        <f t="shared" si="130"/>
        <v>3.0569833269314263E-2</v>
      </c>
      <c r="L175" s="112">
        <f t="shared" si="130"/>
        <v>3.0416269348075686E-2</v>
      </c>
      <c r="M175" s="112">
        <f t="shared" si="130"/>
        <v>3.0438881934090393E-2</v>
      </c>
      <c r="N175" s="112">
        <f t="shared" si="130"/>
        <v>2.9644601921653753E-2</v>
      </c>
      <c r="O175" s="112">
        <f t="shared" si="130"/>
        <v>2.9411383306684122E-2</v>
      </c>
      <c r="P175" s="112">
        <f t="shared" si="130"/>
        <v>2.9468989945178641E-2</v>
      </c>
      <c r="Q175" s="112">
        <f t="shared" si="130"/>
        <v>2.9416447118574083E-2</v>
      </c>
      <c r="R175" s="112">
        <f t="shared" si="130"/>
        <v>2.9154980076364946E-2</v>
      </c>
      <c r="S175" s="112">
        <f t="shared" si="130"/>
        <v>2.9039279613573027E-2</v>
      </c>
      <c r="T175" s="112">
        <f t="shared" si="130"/>
        <v>2.8346386655591634E-2</v>
      </c>
      <c r="U175" s="112">
        <f t="shared" si="130"/>
        <v>2.8254094724331432E-2</v>
      </c>
      <c r="V175" s="112">
        <f t="shared" si="130"/>
        <v>2.7757613345810117E-2</v>
      </c>
      <c r="W175" s="112">
        <f t="shared" si="130"/>
        <v>2.741122990799532E-2</v>
      </c>
      <c r="X175" s="112">
        <f t="shared" si="130"/>
        <v>2.7522520584130218E-2</v>
      </c>
      <c r="Y175" s="112">
        <f t="shared" si="130"/>
        <v>2.7198074013885441E-2</v>
      </c>
      <c r="Z175" s="112">
        <f t="shared" si="130"/>
        <v>2.7303574098527666E-2</v>
      </c>
      <c r="AA175" s="112">
        <f t="shared" si="130"/>
        <v>2.7051485094203288E-2</v>
      </c>
      <c r="AB175" s="112">
        <f t="shared" si="130"/>
        <v>2.6329905656396788E-2</v>
      </c>
      <c r="AC175" s="112">
        <f t="shared" si="130"/>
        <v>2.6340405045583277E-2</v>
      </c>
      <c r="AD175" s="112">
        <f t="shared" si="130"/>
        <v>2.5873450817116086E-2</v>
      </c>
      <c r="AE175" s="112">
        <f t="shared" si="130"/>
        <v>2.5875801123546951E-2</v>
      </c>
      <c r="AF175" s="112"/>
      <c r="AG175" s="98" t="s">
        <v>129</v>
      </c>
    </row>
    <row r="176" spans="2:37" s="2" customFormat="1" ht="9.9499999999999993" customHeight="1">
      <c r="B176" s="11"/>
      <c r="C176" s="21" t="s">
        <v>67</v>
      </c>
      <c r="D176" s="90"/>
      <c r="E176" s="90"/>
      <c r="F176" s="79"/>
      <c r="G176" s="112">
        <f>G153</f>
        <v>2.8571237856208357E-2</v>
      </c>
      <c r="H176" s="112">
        <f t="shared" ref="H176:AE176" si="131">H153</f>
        <v>2.8678291780756114E-2</v>
      </c>
      <c r="I176" s="112">
        <f t="shared" si="131"/>
        <v>2.871141056544594E-2</v>
      </c>
      <c r="J176" s="112">
        <f t="shared" si="131"/>
        <v>2.8804668136843542E-2</v>
      </c>
      <c r="K176" s="112">
        <f t="shared" si="131"/>
        <v>2.8889466082651531E-2</v>
      </c>
      <c r="L176" s="112">
        <f t="shared" si="131"/>
        <v>2.8914321100862797E-2</v>
      </c>
      <c r="M176" s="112">
        <f t="shared" si="131"/>
        <v>2.8986876934721063E-2</v>
      </c>
      <c r="N176" s="112">
        <f t="shared" si="131"/>
        <v>2.9091507863388776E-2</v>
      </c>
      <c r="O176" s="112">
        <f t="shared" si="131"/>
        <v>2.9207008589517282E-2</v>
      </c>
      <c r="P176" s="112">
        <f t="shared" si="131"/>
        <v>2.9289652069031408E-2</v>
      </c>
      <c r="Q176" s="112">
        <f t="shared" si="131"/>
        <v>2.9346565972739772E-2</v>
      </c>
      <c r="R176" s="112">
        <f t="shared" si="131"/>
        <v>2.9426455247235552E-2</v>
      </c>
      <c r="S176" s="112">
        <f t="shared" si="131"/>
        <v>2.9383222544626924E-2</v>
      </c>
      <c r="T176" s="112">
        <f t="shared" si="131"/>
        <v>2.9388427309101278E-2</v>
      </c>
      <c r="U176" s="112">
        <f t="shared" si="131"/>
        <v>2.9387516097618933E-2</v>
      </c>
      <c r="V176" s="112">
        <f t="shared" si="131"/>
        <v>2.9419111723056064E-2</v>
      </c>
      <c r="W176" s="112">
        <f t="shared" si="131"/>
        <v>2.9413124636092754E-2</v>
      </c>
      <c r="X176" s="112">
        <f t="shared" si="131"/>
        <v>2.9491516675233514E-2</v>
      </c>
      <c r="Y176" s="112">
        <f t="shared" si="131"/>
        <v>2.9559897921037904E-2</v>
      </c>
      <c r="Z176" s="112">
        <f t="shared" si="131"/>
        <v>2.9641058358125721E-2</v>
      </c>
      <c r="AA176" s="112">
        <f t="shared" si="131"/>
        <v>2.9699714739890682E-2</v>
      </c>
      <c r="AB176" s="112">
        <f t="shared" si="131"/>
        <v>2.7659014668157601E-2</v>
      </c>
      <c r="AC176" s="112">
        <f t="shared" si="131"/>
        <v>2.8117375535773162E-2</v>
      </c>
      <c r="AD176" s="112">
        <f t="shared" si="131"/>
        <v>2.8591897015385975E-2</v>
      </c>
      <c r="AE176" s="112">
        <f t="shared" si="131"/>
        <v>2.8591897015385975E-2</v>
      </c>
      <c r="AF176" s="112"/>
      <c r="AG176" s="98" t="s">
        <v>123</v>
      </c>
    </row>
    <row r="177" spans="2:37" s="2" customFormat="1" ht="9.9499999999999993" customHeight="1" thickBot="1">
      <c r="B177" s="47"/>
      <c r="C177" s="22" t="s">
        <v>55</v>
      </c>
      <c r="D177" s="97"/>
      <c r="E177" s="97"/>
      <c r="F177" s="81"/>
      <c r="G177" s="113">
        <f>G153</f>
        <v>2.8571237856208357E-2</v>
      </c>
      <c r="H177" s="113">
        <f t="shared" ref="H177:AE177" si="132">H153</f>
        <v>2.8678291780756114E-2</v>
      </c>
      <c r="I177" s="113">
        <f t="shared" si="132"/>
        <v>2.871141056544594E-2</v>
      </c>
      <c r="J177" s="113">
        <f t="shared" si="132"/>
        <v>2.8804668136843542E-2</v>
      </c>
      <c r="K177" s="113">
        <f t="shared" si="132"/>
        <v>2.8889466082651531E-2</v>
      </c>
      <c r="L177" s="113">
        <f t="shared" si="132"/>
        <v>2.8914321100862797E-2</v>
      </c>
      <c r="M177" s="113">
        <f t="shared" si="132"/>
        <v>2.8986876934721063E-2</v>
      </c>
      <c r="N177" s="113">
        <f t="shared" si="132"/>
        <v>2.9091507863388776E-2</v>
      </c>
      <c r="O177" s="113">
        <f t="shared" si="132"/>
        <v>2.9207008589517282E-2</v>
      </c>
      <c r="P177" s="113">
        <f t="shared" si="132"/>
        <v>2.9289652069031408E-2</v>
      </c>
      <c r="Q177" s="113">
        <f t="shared" si="132"/>
        <v>2.9346565972739772E-2</v>
      </c>
      <c r="R177" s="113">
        <f t="shared" si="132"/>
        <v>2.9426455247235552E-2</v>
      </c>
      <c r="S177" s="113">
        <f t="shared" si="132"/>
        <v>2.9383222544626924E-2</v>
      </c>
      <c r="T177" s="113">
        <f t="shared" si="132"/>
        <v>2.9388427309101278E-2</v>
      </c>
      <c r="U177" s="113">
        <f t="shared" si="132"/>
        <v>2.9387516097618933E-2</v>
      </c>
      <c r="V177" s="113">
        <f t="shared" si="132"/>
        <v>2.9419111723056064E-2</v>
      </c>
      <c r="W177" s="113">
        <f t="shared" si="132"/>
        <v>2.9413124636092754E-2</v>
      </c>
      <c r="X177" s="113">
        <f t="shared" si="132"/>
        <v>2.9491516675233514E-2</v>
      </c>
      <c r="Y177" s="113">
        <f t="shared" si="132"/>
        <v>2.9559897921037904E-2</v>
      </c>
      <c r="Z177" s="113">
        <f t="shared" si="132"/>
        <v>2.9641058358125721E-2</v>
      </c>
      <c r="AA177" s="113">
        <f t="shared" si="132"/>
        <v>2.9699714739890682E-2</v>
      </c>
      <c r="AB177" s="113">
        <f t="shared" si="132"/>
        <v>2.7659014668157601E-2</v>
      </c>
      <c r="AC177" s="113">
        <f t="shared" si="132"/>
        <v>2.8117375535773162E-2</v>
      </c>
      <c r="AD177" s="113">
        <f t="shared" si="132"/>
        <v>2.8591897015385975E-2</v>
      </c>
      <c r="AE177" s="113">
        <f t="shared" si="132"/>
        <v>2.8591897015385975E-2</v>
      </c>
      <c r="AF177" s="113"/>
      <c r="AG177" s="98" t="s">
        <v>123</v>
      </c>
    </row>
    <row r="178" spans="2:37" s="2" customFormat="1" ht="9.9499999999999993" customHeight="1">
      <c r="B178" s="57" t="s">
        <v>56</v>
      </c>
      <c r="C178" s="89"/>
      <c r="D178" s="89"/>
      <c r="E178" s="89"/>
      <c r="F178" s="82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98"/>
    </row>
    <row r="179" spans="2:37" s="2" customFormat="1" ht="9.9499999999999993" customHeight="1">
      <c r="B179" s="11"/>
      <c r="C179" s="21" t="s">
        <v>58</v>
      </c>
      <c r="D179" s="24"/>
      <c r="E179" s="24"/>
      <c r="F179" s="87"/>
      <c r="G179" s="121">
        <f>G156</f>
        <v>0</v>
      </c>
      <c r="H179" s="121">
        <f t="shared" ref="H179:AE179" si="133">H156</f>
        <v>0</v>
      </c>
      <c r="I179" s="121">
        <f t="shared" si="133"/>
        <v>0</v>
      </c>
      <c r="J179" s="121">
        <f t="shared" si="133"/>
        <v>0</v>
      </c>
      <c r="K179" s="121">
        <f t="shared" si="133"/>
        <v>0</v>
      </c>
      <c r="L179" s="121">
        <f t="shared" si="133"/>
        <v>0</v>
      </c>
      <c r="M179" s="121">
        <f t="shared" si="133"/>
        <v>0</v>
      </c>
      <c r="N179" s="121">
        <f t="shared" si="133"/>
        <v>0</v>
      </c>
      <c r="O179" s="121">
        <f t="shared" si="133"/>
        <v>0</v>
      </c>
      <c r="P179" s="121">
        <f t="shared" si="133"/>
        <v>0</v>
      </c>
      <c r="Q179" s="121">
        <f t="shared" si="133"/>
        <v>0</v>
      </c>
      <c r="R179" s="121">
        <f t="shared" si="133"/>
        <v>0</v>
      </c>
      <c r="S179" s="121">
        <f t="shared" si="133"/>
        <v>0</v>
      </c>
      <c r="T179" s="121">
        <f t="shared" si="133"/>
        <v>0</v>
      </c>
      <c r="U179" s="121">
        <f t="shared" si="133"/>
        <v>0</v>
      </c>
      <c r="V179" s="121">
        <f t="shared" si="133"/>
        <v>0</v>
      </c>
      <c r="W179" s="121">
        <f t="shared" si="133"/>
        <v>0</v>
      </c>
      <c r="X179" s="121">
        <f t="shared" si="133"/>
        <v>0</v>
      </c>
      <c r="Y179" s="121">
        <f t="shared" si="133"/>
        <v>0</v>
      </c>
      <c r="Z179" s="121">
        <f t="shared" si="133"/>
        <v>0</v>
      </c>
      <c r="AA179" s="121">
        <f t="shared" si="133"/>
        <v>0</v>
      </c>
      <c r="AB179" s="121">
        <f t="shared" si="133"/>
        <v>0</v>
      </c>
      <c r="AC179" s="121">
        <f t="shared" si="133"/>
        <v>0</v>
      </c>
      <c r="AD179" s="121">
        <f t="shared" si="133"/>
        <v>0</v>
      </c>
      <c r="AE179" s="121">
        <f t="shared" si="133"/>
        <v>0</v>
      </c>
      <c r="AF179" s="121"/>
      <c r="AG179" s="98" t="s">
        <v>125</v>
      </c>
    </row>
    <row r="180" spans="2:37" s="2" customFormat="1" ht="9.9499999999999993" customHeight="1">
      <c r="B180" s="11"/>
      <c r="C180" s="90" t="s">
        <v>59</v>
      </c>
      <c r="D180" s="90"/>
      <c r="E180" s="90"/>
      <c r="F180" s="79"/>
      <c r="G180" s="112">
        <f>G157</f>
        <v>2.3346487338905122E-2</v>
      </c>
      <c r="H180" s="112">
        <f t="shared" ref="H180:AE180" si="134">H157</f>
        <v>2.2836440821392304E-2</v>
      </c>
      <c r="I180" s="112">
        <f t="shared" si="134"/>
        <v>2.264954609554028E-2</v>
      </c>
      <c r="J180" s="112">
        <f t="shared" si="134"/>
        <v>2.2125849206349885E-2</v>
      </c>
      <c r="K180" s="112">
        <f t="shared" si="134"/>
        <v>2.1245906641803824E-2</v>
      </c>
      <c r="L180" s="112">
        <f t="shared" si="134"/>
        <v>2.1596398612737221E-2</v>
      </c>
      <c r="M180" s="112">
        <f t="shared" si="134"/>
        <v>2.0857314894772543E-2</v>
      </c>
      <c r="N180" s="112">
        <f t="shared" si="134"/>
        <v>2.0968729754428702E-2</v>
      </c>
      <c r="O180" s="112">
        <f t="shared" si="134"/>
        <v>2.0870459798845976E-2</v>
      </c>
      <c r="P180" s="112">
        <f t="shared" si="134"/>
        <v>2.1324137538682592E-2</v>
      </c>
      <c r="Q180" s="112">
        <f t="shared" si="134"/>
        <v>2.1566758853007836E-2</v>
      </c>
      <c r="R180" s="112">
        <f t="shared" si="134"/>
        <v>2.1605034704237025E-2</v>
      </c>
      <c r="S180" s="112">
        <f t="shared" si="134"/>
        <v>2.0514037785126057E-2</v>
      </c>
      <c r="T180" s="112">
        <f t="shared" si="134"/>
        <v>2.3429279933596184E-2</v>
      </c>
      <c r="U180" s="112">
        <f t="shared" si="134"/>
        <v>2.3077502713978584E-2</v>
      </c>
      <c r="V180" s="112">
        <f t="shared" si="134"/>
        <v>2.3177272856769168E-2</v>
      </c>
      <c r="W180" s="112">
        <f t="shared" si="134"/>
        <v>2.3406291864709296E-2</v>
      </c>
      <c r="X180" s="112">
        <f t="shared" si="134"/>
        <v>2.4734350117752605E-2</v>
      </c>
      <c r="Y180" s="112">
        <f t="shared" si="134"/>
        <v>2.4070663226111167E-2</v>
      </c>
      <c r="Z180" s="112">
        <f t="shared" si="134"/>
        <v>2.2577782739251519E-2</v>
      </c>
      <c r="AA180" s="112">
        <f t="shared" si="134"/>
        <v>2.4085126933780593E-2</v>
      </c>
      <c r="AB180" s="112">
        <f t="shared" si="134"/>
        <v>2.5042863368377584E-2</v>
      </c>
      <c r="AC180" s="112">
        <f t="shared" si="134"/>
        <v>2.5490193527868778E-2</v>
      </c>
      <c r="AD180" s="112">
        <f t="shared" si="134"/>
        <v>2.8071607422834807E-2</v>
      </c>
      <c r="AE180" s="112">
        <f t="shared" si="134"/>
        <v>1.9625503235618645E-2</v>
      </c>
      <c r="AF180" s="112"/>
      <c r="AG180" s="98" t="s">
        <v>118</v>
      </c>
    </row>
    <row r="181" spans="2:37" s="2" customFormat="1" ht="9.9499999999999993" customHeight="1">
      <c r="B181" s="11"/>
      <c r="C181" s="91" t="s">
        <v>60</v>
      </c>
      <c r="D181" s="91"/>
      <c r="E181" s="91"/>
      <c r="F181" s="83"/>
      <c r="G181" s="112">
        <f>G158</f>
        <v>2.0111265485210784E-2</v>
      </c>
      <c r="H181" s="112">
        <f t="shared" ref="H181:AE181" si="135">H158</f>
        <v>2.0596567477388191E-2</v>
      </c>
      <c r="I181" s="112">
        <f t="shared" si="135"/>
        <v>2.0525755275556782E-2</v>
      </c>
      <c r="J181" s="112">
        <f t="shared" si="135"/>
        <v>2.0476113190076445E-2</v>
      </c>
      <c r="K181" s="112">
        <f t="shared" si="135"/>
        <v>2.0511702500880524E-2</v>
      </c>
      <c r="L181" s="112">
        <f t="shared" si="135"/>
        <v>2.0666699372068883E-2</v>
      </c>
      <c r="M181" s="112">
        <f t="shared" si="135"/>
        <v>2.030985752081951E-2</v>
      </c>
      <c r="N181" s="112">
        <f t="shared" si="135"/>
        <v>2.0027391016047481E-2</v>
      </c>
      <c r="O181" s="112">
        <f t="shared" si="135"/>
        <v>2.0254151624468524E-2</v>
      </c>
      <c r="P181" s="112">
        <f t="shared" si="135"/>
        <v>2.0002077733715103E-2</v>
      </c>
      <c r="Q181" s="112">
        <f t="shared" si="135"/>
        <v>1.9724947454711823E-2</v>
      </c>
      <c r="R181" s="112">
        <f t="shared" si="135"/>
        <v>1.9980440412193257E-2</v>
      </c>
      <c r="S181" s="112">
        <f t="shared" si="135"/>
        <v>1.9450882721662465E-2</v>
      </c>
      <c r="T181" s="112">
        <f t="shared" si="135"/>
        <v>2.1699752350907098E-2</v>
      </c>
      <c r="U181" s="112">
        <f t="shared" si="135"/>
        <v>2.1651415555199206E-2</v>
      </c>
      <c r="V181" s="112">
        <f t="shared" si="135"/>
        <v>2.1529058319525896E-2</v>
      </c>
      <c r="W181" s="112">
        <f t="shared" si="135"/>
        <v>2.1340113986647015E-2</v>
      </c>
      <c r="X181" s="112">
        <f t="shared" si="135"/>
        <v>2.1224885479394221E-2</v>
      </c>
      <c r="Y181" s="112">
        <f t="shared" si="135"/>
        <v>2.1095216117539943E-2</v>
      </c>
      <c r="Z181" s="112">
        <f t="shared" si="135"/>
        <v>2.0940874003387389E-2</v>
      </c>
      <c r="AA181" s="112">
        <f t="shared" si="135"/>
        <v>2.0492048014281401E-2</v>
      </c>
      <c r="AB181" s="112">
        <f t="shared" si="135"/>
        <v>2.062687044184584E-2</v>
      </c>
      <c r="AC181" s="112">
        <f t="shared" si="135"/>
        <v>2.0404239749583865E-2</v>
      </c>
      <c r="AD181" s="112">
        <f t="shared" si="135"/>
        <v>2.0309560837648285E-2</v>
      </c>
      <c r="AE181" s="112">
        <f t="shared" si="135"/>
        <v>2.0198153288932666E-2</v>
      </c>
      <c r="AF181" s="112"/>
      <c r="AG181" s="98" t="s">
        <v>130</v>
      </c>
    </row>
    <row r="182" spans="2:37" s="2" customFormat="1" ht="9.9499999999999993" customHeight="1" thickBot="1">
      <c r="B182" s="48"/>
      <c r="C182" s="92" t="s">
        <v>61</v>
      </c>
      <c r="D182" s="92"/>
      <c r="E182" s="92"/>
      <c r="F182" s="84"/>
      <c r="G182" s="122">
        <f>G159</f>
        <v>3.8097686552654747E-2</v>
      </c>
      <c r="H182" s="122">
        <f t="shared" ref="H182:AE182" si="136">H159</f>
        <v>3.5601344209892707E-2</v>
      </c>
      <c r="I182" s="122">
        <f t="shared" si="136"/>
        <v>3.5397211239481856E-2</v>
      </c>
      <c r="J182" s="122">
        <f t="shared" si="136"/>
        <v>3.3531785456918164E-2</v>
      </c>
      <c r="K182" s="122">
        <f t="shared" si="136"/>
        <v>3.2756147982017404E-2</v>
      </c>
      <c r="L182" s="122">
        <f t="shared" si="136"/>
        <v>3.2439735518167576E-2</v>
      </c>
      <c r="M182" s="122">
        <f t="shared" si="136"/>
        <v>3.1753742145258258E-2</v>
      </c>
      <c r="N182" s="122">
        <f t="shared" si="136"/>
        <v>3.1736382891888952E-2</v>
      </c>
      <c r="O182" s="122">
        <f t="shared" si="136"/>
        <v>3.0587193448923397E-2</v>
      </c>
      <c r="P182" s="122">
        <f t="shared" si="136"/>
        <v>2.916865748036717E-2</v>
      </c>
      <c r="Q182" s="122">
        <f t="shared" si="136"/>
        <v>2.8590374302277032E-2</v>
      </c>
      <c r="R182" s="122">
        <f t="shared" si="136"/>
        <v>2.8708704900984192E-2</v>
      </c>
      <c r="S182" s="122">
        <f t="shared" si="136"/>
        <v>2.7206296202126997E-2</v>
      </c>
      <c r="T182" s="122">
        <f t="shared" si="136"/>
        <v>2.662304826913351E-2</v>
      </c>
      <c r="U182" s="122">
        <f t="shared" si="136"/>
        <v>2.6412646498603011E-2</v>
      </c>
      <c r="V182" s="122">
        <f t="shared" si="136"/>
        <v>2.6421132868507766E-2</v>
      </c>
      <c r="W182" s="122">
        <f t="shared" si="136"/>
        <v>2.6169626935293431E-2</v>
      </c>
      <c r="X182" s="122">
        <f t="shared" si="136"/>
        <v>2.6281562943995633E-2</v>
      </c>
      <c r="Y182" s="122">
        <f t="shared" si="136"/>
        <v>2.529092281705661E-2</v>
      </c>
      <c r="Z182" s="122">
        <f t="shared" si="136"/>
        <v>2.374028824391174E-2</v>
      </c>
      <c r="AA182" s="122">
        <f t="shared" si="136"/>
        <v>2.421322613824721E-2</v>
      </c>
      <c r="AB182" s="122">
        <f t="shared" si="136"/>
        <v>2.3901386262254888E-2</v>
      </c>
      <c r="AC182" s="122">
        <f t="shared" si="136"/>
        <v>2.3434520857673783E-2</v>
      </c>
      <c r="AD182" s="122">
        <f t="shared" si="136"/>
        <v>2.277974510222151E-2</v>
      </c>
      <c r="AE182" s="122">
        <f t="shared" si="136"/>
        <v>2.2938499262681596E-2</v>
      </c>
      <c r="AF182" s="122"/>
      <c r="AG182" s="98" t="s">
        <v>119</v>
      </c>
    </row>
    <row r="183" spans="2:37" s="2" customFormat="1" ht="9.9499999999999993" customHeight="1" thickTop="1" thickBot="1">
      <c r="B183" s="59" t="s">
        <v>7</v>
      </c>
      <c r="C183" s="93"/>
      <c r="D183" s="93"/>
      <c r="E183" s="93"/>
      <c r="F183" s="8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75"/>
      <c r="AG183" s="98"/>
    </row>
    <row r="184" spans="2:37" s="1" customFormat="1" ht="9.9499999999999993" customHeight="1"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</row>
    <row r="185" spans="2:37" s="1" customFormat="1" ht="9.9499999999999993" customHeight="1" thickBot="1">
      <c r="B185" s="1" t="s">
        <v>115</v>
      </c>
      <c r="G185" s="25"/>
      <c r="H185" s="25"/>
      <c r="I185" s="28" t="s">
        <v>19</v>
      </c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</row>
    <row r="186" spans="2:37" s="2" customFormat="1" ht="9.9499999999999993" customHeight="1" thickBot="1">
      <c r="B186" s="49"/>
      <c r="C186" s="54"/>
      <c r="D186" s="106"/>
      <c r="E186" s="106"/>
      <c r="F186" s="53"/>
      <c r="G186" s="50">
        <v>1990</v>
      </c>
      <c r="H186" s="50">
        <v>1991</v>
      </c>
      <c r="I186" s="50">
        <v>1992</v>
      </c>
      <c r="J186" s="50">
        <v>1993</v>
      </c>
      <c r="K186" s="50">
        <v>1994</v>
      </c>
      <c r="L186" s="50">
        <v>1995</v>
      </c>
      <c r="M186" s="50">
        <v>1996</v>
      </c>
      <c r="N186" s="50">
        <v>1997</v>
      </c>
      <c r="O186" s="50">
        <v>1998</v>
      </c>
      <c r="P186" s="51">
        <v>1999</v>
      </c>
      <c r="Q186" s="51">
        <v>2000</v>
      </c>
      <c r="R186" s="51">
        <v>2001</v>
      </c>
      <c r="S186" s="51">
        <v>2002</v>
      </c>
      <c r="T186" s="50">
        <v>2003</v>
      </c>
      <c r="U186" s="50">
        <v>2004</v>
      </c>
      <c r="V186" s="52">
        <v>2005</v>
      </c>
      <c r="W186" s="50">
        <v>2006</v>
      </c>
      <c r="X186" s="50">
        <v>2007</v>
      </c>
      <c r="Y186" s="50">
        <v>2008</v>
      </c>
      <c r="Z186" s="50">
        <v>2009</v>
      </c>
      <c r="AA186" s="51">
        <v>2010</v>
      </c>
      <c r="AB186" s="51">
        <v>2011</v>
      </c>
      <c r="AC186" s="50">
        <v>2012</v>
      </c>
      <c r="AD186" s="50">
        <v>2013</v>
      </c>
      <c r="AE186" s="53">
        <v>2014</v>
      </c>
      <c r="AF186" s="53">
        <v>2015</v>
      </c>
      <c r="AG186" s="1"/>
      <c r="AH186" s="1"/>
      <c r="AI186" s="1"/>
      <c r="AJ186" s="1"/>
      <c r="AK186" s="1"/>
    </row>
    <row r="187" spans="2:37" s="1" customFormat="1" ht="9.9499999999999993" customHeight="1">
      <c r="B187" s="60" t="s">
        <v>8</v>
      </c>
      <c r="C187" s="35"/>
      <c r="D187" s="34"/>
      <c r="E187" s="34"/>
      <c r="F187" s="61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</row>
    <row r="188" spans="2:37" s="1" customFormat="1" ht="9.9499999999999993" customHeight="1">
      <c r="B188" s="40"/>
      <c r="C188" s="18" t="s">
        <v>9</v>
      </c>
      <c r="D188" s="38"/>
      <c r="E188" s="38"/>
      <c r="F188" s="39"/>
      <c r="G188" s="124">
        <v>0</v>
      </c>
      <c r="H188" s="124">
        <v>0</v>
      </c>
      <c r="I188" s="124">
        <v>0</v>
      </c>
      <c r="J188" s="124">
        <v>0</v>
      </c>
      <c r="K188" s="124">
        <v>0</v>
      </c>
      <c r="L188" s="124">
        <v>0</v>
      </c>
      <c r="M188" s="124">
        <v>0</v>
      </c>
      <c r="N188" s="124">
        <v>0</v>
      </c>
      <c r="O188" s="124">
        <v>0</v>
      </c>
      <c r="P188" s="124">
        <v>0</v>
      </c>
      <c r="Q188" s="124">
        <v>0</v>
      </c>
      <c r="R188" s="124">
        <v>0</v>
      </c>
      <c r="S188" s="124">
        <v>0</v>
      </c>
      <c r="T188" s="124">
        <v>0</v>
      </c>
      <c r="U188" s="124">
        <v>0</v>
      </c>
      <c r="V188" s="124">
        <v>0</v>
      </c>
      <c r="W188" s="124">
        <v>0</v>
      </c>
      <c r="X188" s="124">
        <v>0</v>
      </c>
      <c r="Y188" s="124">
        <v>0</v>
      </c>
      <c r="Z188" s="124">
        <v>0</v>
      </c>
      <c r="AA188" s="124">
        <v>0</v>
      </c>
      <c r="AB188" s="124">
        <v>0</v>
      </c>
      <c r="AC188" s="124">
        <v>0</v>
      </c>
      <c r="AD188" s="124">
        <v>0</v>
      </c>
      <c r="AE188" s="124">
        <v>0</v>
      </c>
      <c r="AF188" s="124">
        <v>0</v>
      </c>
      <c r="AG188" s="110" t="s">
        <v>132</v>
      </c>
    </row>
    <row r="189" spans="2:37" s="1" customFormat="1" ht="9.9499999999999993" customHeight="1">
      <c r="B189" s="40"/>
      <c r="C189" s="18" t="s">
        <v>10</v>
      </c>
      <c r="D189" s="38"/>
      <c r="E189" s="38"/>
      <c r="F189" s="39"/>
      <c r="G189" s="124">
        <v>0</v>
      </c>
      <c r="H189" s="124">
        <v>0</v>
      </c>
      <c r="I189" s="124">
        <v>0</v>
      </c>
      <c r="J189" s="124">
        <v>0</v>
      </c>
      <c r="K189" s="124">
        <v>0</v>
      </c>
      <c r="L189" s="124">
        <v>0</v>
      </c>
      <c r="M189" s="124">
        <v>0</v>
      </c>
      <c r="N189" s="124">
        <v>0</v>
      </c>
      <c r="O189" s="124">
        <v>0</v>
      </c>
      <c r="P189" s="124">
        <v>0</v>
      </c>
      <c r="Q189" s="124">
        <v>0</v>
      </c>
      <c r="R189" s="124">
        <v>0</v>
      </c>
      <c r="S189" s="124">
        <v>0</v>
      </c>
      <c r="T189" s="124">
        <v>0</v>
      </c>
      <c r="U189" s="124">
        <v>0</v>
      </c>
      <c r="V189" s="124">
        <v>0</v>
      </c>
      <c r="W189" s="124">
        <v>0</v>
      </c>
      <c r="X189" s="124">
        <v>0</v>
      </c>
      <c r="Y189" s="124">
        <v>0</v>
      </c>
      <c r="Z189" s="124">
        <v>0</v>
      </c>
      <c r="AA189" s="124">
        <v>0</v>
      </c>
      <c r="AB189" s="124">
        <v>0</v>
      </c>
      <c r="AC189" s="124">
        <v>0</v>
      </c>
      <c r="AD189" s="124">
        <v>0</v>
      </c>
      <c r="AE189" s="124">
        <v>0</v>
      </c>
      <c r="AF189" s="124">
        <v>0</v>
      </c>
      <c r="AG189" s="110" t="s">
        <v>132</v>
      </c>
    </row>
    <row r="190" spans="2:37" s="1" customFormat="1" ht="9.9499999999999993" customHeight="1">
      <c r="B190" s="40"/>
      <c r="C190" s="18" t="s">
        <v>22</v>
      </c>
      <c r="D190" s="38"/>
      <c r="E190" s="38"/>
      <c r="F190" s="39"/>
      <c r="G190" s="124">
        <v>0</v>
      </c>
      <c r="H190" s="124">
        <v>0</v>
      </c>
      <c r="I190" s="124">
        <v>0</v>
      </c>
      <c r="J190" s="124">
        <v>0</v>
      </c>
      <c r="K190" s="124">
        <v>0</v>
      </c>
      <c r="L190" s="124">
        <v>0</v>
      </c>
      <c r="M190" s="124">
        <v>0</v>
      </c>
      <c r="N190" s="124">
        <v>0</v>
      </c>
      <c r="O190" s="124">
        <v>0</v>
      </c>
      <c r="P190" s="124">
        <v>0</v>
      </c>
      <c r="Q190" s="124">
        <v>0</v>
      </c>
      <c r="R190" s="124">
        <v>0</v>
      </c>
      <c r="S190" s="124">
        <v>0</v>
      </c>
      <c r="T190" s="124">
        <v>0</v>
      </c>
      <c r="U190" s="124">
        <v>0</v>
      </c>
      <c r="V190" s="124">
        <v>0</v>
      </c>
      <c r="W190" s="124">
        <v>0</v>
      </c>
      <c r="X190" s="124">
        <v>0</v>
      </c>
      <c r="Y190" s="124">
        <v>0</v>
      </c>
      <c r="Z190" s="124">
        <v>0</v>
      </c>
      <c r="AA190" s="124">
        <v>0</v>
      </c>
      <c r="AB190" s="124">
        <v>0</v>
      </c>
      <c r="AC190" s="124">
        <v>0</v>
      </c>
      <c r="AD190" s="124">
        <v>0</v>
      </c>
      <c r="AE190" s="124">
        <v>0</v>
      </c>
      <c r="AF190" s="124">
        <v>0</v>
      </c>
      <c r="AG190" s="110" t="s">
        <v>132</v>
      </c>
    </row>
    <row r="191" spans="2:37" s="1" customFormat="1" ht="9.9499999999999993" customHeight="1">
      <c r="B191" s="40"/>
      <c r="C191" s="18" t="s">
        <v>15</v>
      </c>
      <c r="D191" s="38"/>
      <c r="E191" s="38"/>
      <c r="F191" s="39"/>
      <c r="G191" s="124">
        <f>G293</f>
        <v>2.3608696687949671E-2</v>
      </c>
      <c r="H191" s="124">
        <v>2.1870163391360029E-2</v>
      </c>
      <c r="I191" s="124">
        <v>2.340097673624069E-2</v>
      </c>
      <c r="J191" s="124">
        <v>2.4406121193997588E-2</v>
      </c>
      <c r="K191" s="124">
        <v>2.4341950399399119E-2</v>
      </c>
      <c r="L191" s="124">
        <v>2.3000634795765567E-2</v>
      </c>
      <c r="M191" s="124">
        <v>2.1748037047941142E-2</v>
      </c>
      <c r="N191" s="124">
        <v>2.0712864649515373E-2</v>
      </c>
      <c r="O191" s="124">
        <v>2.2124303939463345E-2</v>
      </c>
      <c r="P191" s="124">
        <v>2.258772706161831E-2</v>
      </c>
      <c r="Q191" s="124">
        <v>2.0070022000273361E-2</v>
      </c>
      <c r="R191" s="124">
        <v>2.4464554699359181E-2</v>
      </c>
      <c r="S191" s="124">
        <v>2.4861885947667858E-2</v>
      </c>
      <c r="T191" s="124">
        <v>2.3578229320252653E-2</v>
      </c>
      <c r="U191" s="124">
        <v>2.1554799750493556E-2</v>
      </c>
      <c r="V191" s="124">
        <v>2.3903942400369662E-2</v>
      </c>
      <c r="W191" s="124">
        <v>2.2906696633508236E-2</v>
      </c>
      <c r="X191" s="124">
        <v>2.2633324549388149E-2</v>
      </c>
      <c r="Y191" s="124">
        <v>2.3046820328497152E-2</v>
      </c>
      <c r="Z191" s="124">
        <v>2.2465844814888569E-2</v>
      </c>
      <c r="AA191" s="124">
        <v>2.5927739556269785E-2</v>
      </c>
      <c r="AB191" s="124">
        <v>2.6457673132265887E-2</v>
      </c>
      <c r="AC191" s="124">
        <v>1.9267188738378013E-2</v>
      </c>
      <c r="AD191" s="124">
        <v>3.118254885924153E-2</v>
      </c>
      <c r="AE191" s="124">
        <v>3.4638472001147516E-2</v>
      </c>
      <c r="AF191" s="27"/>
      <c r="AG191" s="110" t="s">
        <v>133</v>
      </c>
    </row>
    <row r="192" spans="2:37" s="1" customFormat="1" ht="9.9499999999999993" customHeight="1">
      <c r="B192" s="41"/>
      <c r="C192" s="18" t="s">
        <v>23</v>
      </c>
      <c r="D192" s="38"/>
      <c r="E192" s="38"/>
      <c r="F192" s="39"/>
      <c r="G192" s="124">
        <f>G293</f>
        <v>2.3608696687949671E-2</v>
      </c>
      <c r="H192" s="124">
        <v>2.1870163391360029E-2</v>
      </c>
      <c r="I192" s="124">
        <v>2.340097673624069E-2</v>
      </c>
      <c r="J192" s="124">
        <v>2.4406121193997588E-2</v>
      </c>
      <c r="K192" s="124">
        <v>2.4341950399399119E-2</v>
      </c>
      <c r="L192" s="124">
        <v>2.3000634795765567E-2</v>
      </c>
      <c r="M192" s="124">
        <v>2.1748037047941142E-2</v>
      </c>
      <c r="N192" s="124">
        <v>2.0712864649515373E-2</v>
      </c>
      <c r="O192" s="124">
        <v>2.2124303939463345E-2</v>
      </c>
      <c r="P192" s="124">
        <v>2.258772706161831E-2</v>
      </c>
      <c r="Q192" s="124">
        <v>2.0070022000273361E-2</v>
      </c>
      <c r="R192" s="124">
        <v>2.4464554699359181E-2</v>
      </c>
      <c r="S192" s="124">
        <v>2.4861885947667858E-2</v>
      </c>
      <c r="T192" s="124">
        <v>2.3578229320252653E-2</v>
      </c>
      <c r="U192" s="124">
        <v>2.1554799750493556E-2</v>
      </c>
      <c r="V192" s="124">
        <v>2.3903942400369662E-2</v>
      </c>
      <c r="W192" s="124">
        <v>2.2906696633508236E-2</v>
      </c>
      <c r="X192" s="124">
        <v>2.2633324549388149E-2</v>
      </c>
      <c r="Y192" s="124">
        <v>2.3046820328497152E-2</v>
      </c>
      <c r="Z192" s="124">
        <v>2.2465844814888569E-2</v>
      </c>
      <c r="AA192" s="124">
        <v>2.5927739556269785E-2</v>
      </c>
      <c r="AB192" s="124">
        <v>2.6457673132265887E-2</v>
      </c>
      <c r="AC192" s="124">
        <v>1.9267188738378013E-2</v>
      </c>
      <c r="AD192" s="124">
        <v>3.118254885924153E-2</v>
      </c>
      <c r="AE192" s="124">
        <v>3.4638472001147516E-2</v>
      </c>
      <c r="AF192" s="27"/>
      <c r="AG192" s="110" t="s">
        <v>131</v>
      </c>
    </row>
    <row r="193" spans="2:33" s="1" customFormat="1" ht="9.9499999999999993" customHeight="1">
      <c r="B193" s="41"/>
      <c r="C193" s="18" t="s">
        <v>12</v>
      </c>
      <c r="D193" s="38"/>
      <c r="E193" s="38"/>
      <c r="F193" s="39"/>
      <c r="G193" s="124">
        <f>G322</f>
        <v>1.1535257210590545E-2</v>
      </c>
      <c r="H193" s="124">
        <f t="shared" ref="H193:AE193" si="137">H322</f>
        <v>1.1708938345005665E-2</v>
      </c>
      <c r="I193" s="124">
        <f t="shared" si="137"/>
        <v>1.1831085941173875E-2</v>
      </c>
      <c r="J193" s="124">
        <f t="shared" si="137"/>
        <v>1.1954131788725033E-2</v>
      </c>
      <c r="K193" s="124">
        <f t="shared" si="137"/>
        <v>1.2057495438542695E-2</v>
      </c>
      <c r="L193" s="124">
        <f t="shared" si="137"/>
        <v>1.242001955696078E-2</v>
      </c>
      <c r="M193" s="124">
        <f t="shared" si="137"/>
        <v>1.2707044376652901E-2</v>
      </c>
      <c r="N193" s="124">
        <f t="shared" si="137"/>
        <v>1.2976838516269355E-2</v>
      </c>
      <c r="O193" s="124">
        <f t="shared" si="137"/>
        <v>1.3199089502320772E-2</v>
      </c>
      <c r="P193" s="124">
        <f t="shared" si="137"/>
        <v>1.3398401500196585E-2</v>
      </c>
      <c r="Q193" s="124">
        <f t="shared" si="137"/>
        <v>1.3483559174953096E-2</v>
      </c>
      <c r="R193" s="124">
        <f t="shared" si="137"/>
        <v>1.3549695301925591E-2</v>
      </c>
      <c r="S193" s="124">
        <f t="shared" si="137"/>
        <v>1.3608378315173043E-2</v>
      </c>
      <c r="T193" s="124">
        <f t="shared" si="137"/>
        <v>1.367505102507845E-2</v>
      </c>
      <c r="U193" s="124">
        <f t="shared" si="137"/>
        <v>1.3731206894132899E-2</v>
      </c>
      <c r="V193" s="124">
        <f t="shared" si="137"/>
        <v>1.3802452864042043E-2</v>
      </c>
      <c r="W193" s="124">
        <f t="shared" si="137"/>
        <v>1.3893430633994699E-2</v>
      </c>
      <c r="X193" s="124">
        <f t="shared" si="137"/>
        <v>1.3958809977787319E-2</v>
      </c>
      <c r="Y193" s="124">
        <f t="shared" si="137"/>
        <v>1.4032627927607389E-2</v>
      </c>
      <c r="Z193" s="124">
        <f t="shared" si="137"/>
        <v>1.4119730471691284E-2</v>
      </c>
      <c r="AA193" s="124">
        <f t="shared" si="137"/>
        <v>1.412851351926845E-2</v>
      </c>
      <c r="AB193" s="124">
        <f t="shared" si="137"/>
        <v>1.4141864429621696E-2</v>
      </c>
      <c r="AC193" s="124">
        <f t="shared" si="137"/>
        <v>1.429903663597989E-2</v>
      </c>
      <c r="AD193" s="124">
        <f t="shared" si="137"/>
        <v>1.4414858323402956E-2</v>
      </c>
      <c r="AE193" s="124">
        <f t="shared" si="137"/>
        <v>1.4474434818611158E-2</v>
      </c>
      <c r="AF193" s="124"/>
      <c r="AG193" s="110" t="s">
        <v>136</v>
      </c>
    </row>
    <row r="194" spans="2:33" s="1" customFormat="1" ht="9.9499999999999993" customHeight="1">
      <c r="B194" s="41"/>
      <c r="C194" s="18" t="s">
        <v>72</v>
      </c>
      <c r="D194" s="38"/>
      <c r="E194" s="38"/>
      <c r="F194" s="39"/>
      <c r="G194" s="124">
        <f>G306</f>
        <v>2.3672766903793008E-3</v>
      </c>
      <c r="H194" s="124">
        <f t="shared" ref="H194:M194" si="138">H306</f>
        <v>2.0495780083779292E-3</v>
      </c>
      <c r="I194" s="124">
        <f t="shared" si="138"/>
        <v>1.8722506666325471E-3</v>
      </c>
      <c r="J194" s="124">
        <f t="shared" si="138"/>
        <v>2.1336429936173575E-3</v>
      </c>
      <c r="K194" s="124">
        <f t="shared" si="138"/>
        <v>3.3272969824630983E-3</v>
      </c>
      <c r="L194" s="124">
        <f t="shared" si="138"/>
        <v>2.6803520547921365E-3</v>
      </c>
      <c r="M194" s="124">
        <f t="shared" si="138"/>
        <v>2.8811381151687431E-3</v>
      </c>
      <c r="N194" s="124">
        <f t="shared" ref="N194:AE194" si="139">N306</f>
        <v>2.151200207328677E-3</v>
      </c>
      <c r="O194" s="124">
        <f t="shared" si="139"/>
        <v>2.9296649888849546E-3</v>
      </c>
      <c r="P194" s="124">
        <f t="shared" si="139"/>
        <v>3.0774268333625772E-3</v>
      </c>
      <c r="Q194" s="124">
        <f t="shared" si="139"/>
        <v>3.0241990263991385E-3</v>
      </c>
      <c r="R194" s="124">
        <f t="shared" si="139"/>
        <v>4.0859500343800132E-3</v>
      </c>
      <c r="S194" s="124">
        <f t="shared" si="139"/>
        <v>4.580006040471157E-3</v>
      </c>
      <c r="T194" s="124">
        <f t="shared" si="139"/>
        <v>9.5181462282629137E-3</v>
      </c>
      <c r="U194" s="124">
        <f t="shared" si="139"/>
        <v>8.761880234479151E-3</v>
      </c>
      <c r="V194" s="124">
        <f t="shared" si="139"/>
        <v>8.2031782065834277E-3</v>
      </c>
      <c r="W194" s="124">
        <f t="shared" si="139"/>
        <v>6.7737168759354595E-3</v>
      </c>
      <c r="X194" s="124">
        <f t="shared" si="139"/>
        <v>7.2459084290474483E-3</v>
      </c>
      <c r="Y194" s="124">
        <f t="shared" si="139"/>
        <v>7.9536010495333005E-3</v>
      </c>
      <c r="Z194" s="124">
        <f t="shared" si="139"/>
        <v>7.3974312652772033E-3</v>
      </c>
      <c r="AA194" s="124">
        <f t="shared" si="139"/>
        <v>5.9201642791861424E-3</v>
      </c>
      <c r="AB194" s="124">
        <f t="shared" si="139"/>
        <v>4.0569755535396559E-3</v>
      </c>
      <c r="AC194" s="124">
        <f t="shared" si="139"/>
        <v>5.3913202012753937E-3</v>
      </c>
      <c r="AD194" s="124">
        <f t="shared" si="139"/>
        <v>4.6273902167976019E-3</v>
      </c>
      <c r="AE194" s="124">
        <f t="shared" si="139"/>
        <v>4.8881524380642357E-3</v>
      </c>
      <c r="AF194" s="27"/>
      <c r="AG194" s="110" t="s">
        <v>137</v>
      </c>
    </row>
    <row r="195" spans="2:33" s="1" customFormat="1" ht="9.9499999999999993" customHeight="1">
      <c r="B195" s="41"/>
      <c r="C195" s="18" t="s">
        <v>24</v>
      </c>
      <c r="D195" s="38"/>
      <c r="E195" s="38"/>
      <c r="F195" s="39"/>
      <c r="G195" s="124">
        <f>G296</f>
        <v>1.8194173657684186E-2</v>
      </c>
      <c r="H195" s="124">
        <f t="shared" ref="H195:M195" si="140">H296</f>
        <v>1.826737898969388E-2</v>
      </c>
      <c r="I195" s="124">
        <f t="shared" si="140"/>
        <v>1.8327486412934406E-2</v>
      </c>
      <c r="J195" s="124">
        <f t="shared" si="140"/>
        <v>1.8401126958971649E-2</v>
      </c>
      <c r="K195" s="124">
        <f t="shared" si="140"/>
        <v>1.8464854508442104E-2</v>
      </c>
      <c r="L195" s="124">
        <f t="shared" si="140"/>
        <v>1.8547423747710439E-2</v>
      </c>
      <c r="M195" s="124">
        <f t="shared" si="140"/>
        <v>1.8576343368372543E-2</v>
      </c>
      <c r="N195" s="124">
        <f t="shared" ref="N195:AE195" si="141">N296</f>
        <v>1.8611729828705501E-2</v>
      </c>
      <c r="O195" s="124">
        <f t="shared" si="141"/>
        <v>1.8620722373331646E-2</v>
      </c>
      <c r="P195" s="124">
        <f t="shared" si="141"/>
        <v>1.8631529917026535E-2</v>
      </c>
      <c r="Q195" s="124">
        <f t="shared" si="141"/>
        <v>1.8554118147582056E-2</v>
      </c>
      <c r="R195" s="124">
        <f t="shared" si="141"/>
        <v>1.8520845769581198E-2</v>
      </c>
      <c r="S195" s="124">
        <f t="shared" si="141"/>
        <v>1.8488304598151956E-2</v>
      </c>
      <c r="T195" s="124">
        <f t="shared" si="141"/>
        <v>1.8458189108337117E-2</v>
      </c>
      <c r="U195" s="124">
        <f t="shared" si="141"/>
        <v>1.8421279159851939E-2</v>
      </c>
      <c r="V195" s="124">
        <f t="shared" si="141"/>
        <v>1.8377058418383319E-2</v>
      </c>
      <c r="W195" s="124">
        <f t="shared" si="141"/>
        <v>1.8342311631652605E-2</v>
      </c>
      <c r="X195" s="124">
        <f t="shared" si="141"/>
        <v>1.8292159052744214E-2</v>
      </c>
      <c r="Y195" s="124">
        <f t="shared" si="141"/>
        <v>1.825364604478311E-2</v>
      </c>
      <c r="Z195" s="124">
        <f t="shared" si="141"/>
        <v>1.8245438640339916E-2</v>
      </c>
      <c r="AA195" s="124">
        <f t="shared" si="141"/>
        <v>1.824187666429793E-2</v>
      </c>
      <c r="AB195" s="124">
        <f t="shared" si="141"/>
        <v>1.8101600513165512E-2</v>
      </c>
      <c r="AC195" s="124">
        <f t="shared" si="141"/>
        <v>1.8174978251157978E-2</v>
      </c>
      <c r="AD195" s="124">
        <f t="shared" si="141"/>
        <v>1.8224057011003502E-2</v>
      </c>
      <c r="AE195" s="124">
        <f t="shared" si="141"/>
        <v>1.8249408583981074E-2</v>
      </c>
      <c r="AF195" s="27"/>
      <c r="AG195" s="110" t="s">
        <v>138</v>
      </c>
    </row>
    <row r="196" spans="2:33" s="1" customFormat="1" ht="9.9499999999999993" customHeight="1">
      <c r="B196" s="41"/>
      <c r="C196" s="18" t="s">
        <v>73</v>
      </c>
      <c r="D196" s="38"/>
      <c r="E196" s="38"/>
      <c r="F196" s="39"/>
      <c r="G196" s="124">
        <f>G296</f>
        <v>1.8194173657684186E-2</v>
      </c>
      <c r="H196" s="124">
        <f t="shared" ref="H196:M196" si="142">H296</f>
        <v>1.826737898969388E-2</v>
      </c>
      <c r="I196" s="124">
        <f t="shared" si="142"/>
        <v>1.8327486412934406E-2</v>
      </c>
      <c r="J196" s="124">
        <f t="shared" si="142"/>
        <v>1.8401126958971649E-2</v>
      </c>
      <c r="K196" s="124">
        <f t="shared" si="142"/>
        <v>1.8464854508442104E-2</v>
      </c>
      <c r="L196" s="124">
        <f t="shared" si="142"/>
        <v>1.8547423747710439E-2</v>
      </c>
      <c r="M196" s="124">
        <f t="shared" si="142"/>
        <v>1.8576343368372543E-2</v>
      </c>
      <c r="N196" s="124">
        <f t="shared" ref="N196:AE196" si="143">N296</f>
        <v>1.8611729828705501E-2</v>
      </c>
      <c r="O196" s="124">
        <f t="shared" si="143"/>
        <v>1.8620722373331646E-2</v>
      </c>
      <c r="P196" s="124">
        <f t="shared" si="143"/>
        <v>1.8631529917026535E-2</v>
      </c>
      <c r="Q196" s="124">
        <f t="shared" si="143"/>
        <v>1.8554118147582056E-2</v>
      </c>
      <c r="R196" s="124">
        <f t="shared" si="143"/>
        <v>1.8520845769581198E-2</v>
      </c>
      <c r="S196" s="124">
        <f t="shared" si="143"/>
        <v>1.8488304598151956E-2</v>
      </c>
      <c r="T196" s="124">
        <f t="shared" si="143"/>
        <v>1.8458189108337117E-2</v>
      </c>
      <c r="U196" s="124">
        <f t="shared" si="143"/>
        <v>1.8421279159851939E-2</v>
      </c>
      <c r="V196" s="124">
        <f t="shared" si="143"/>
        <v>1.8377058418383319E-2</v>
      </c>
      <c r="W196" s="124">
        <f t="shared" si="143"/>
        <v>1.8342311631652605E-2</v>
      </c>
      <c r="X196" s="124">
        <f t="shared" si="143"/>
        <v>1.8292159052744214E-2</v>
      </c>
      <c r="Y196" s="124">
        <f t="shared" si="143"/>
        <v>1.825364604478311E-2</v>
      </c>
      <c r="Z196" s="124">
        <f t="shared" si="143"/>
        <v>1.8245438640339916E-2</v>
      </c>
      <c r="AA196" s="124">
        <f t="shared" si="143"/>
        <v>1.824187666429793E-2</v>
      </c>
      <c r="AB196" s="124">
        <f t="shared" si="143"/>
        <v>1.8101600513165512E-2</v>
      </c>
      <c r="AC196" s="124">
        <f t="shared" si="143"/>
        <v>1.8174978251157978E-2</v>
      </c>
      <c r="AD196" s="124">
        <f t="shared" si="143"/>
        <v>1.8224057011003502E-2</v>
      </c>
      <c r="AE196" s="124">
        <f t="shared" si="143"/>
        <v>1.8249408583981074E-2</v>
      </c>
      <c r="AF196" s="27"/>
      <c r="AG196" s="110" t="s">
        <v>138</v>
      </c>
    </row>
    <row r="197" spans="2:33" s="1" customFormat="1" ht="9.9499999999999993" customHeight="1">
      <c r="B197" s="42"/>
      <c r="C197" s="18" t="s">
        <v>74</v>
      </c>
      <c r="D197" s="38"/>
      <c r="E197" s="38"/>
      <c r="F197" s="39"/>
      <c r="G197" s="124">
        <f>G299</f>
        <v>1.8962804561731963E-2</v>
      </c>
      <c r="H197" s="124">
        <f t="shared" ref="H197:M197" si="144">H299</f>
        <v>1.8937671892484929E-2</v>
      </c>
      <c r="I197" s="124">
        <f t="shared" si="144"/>
        <v>1.8930474564496595E-2</v>
      </c>
      <c r="J197" s="124">
        <f t="shared" si="144"/>
        <v>1.9017892256670159E-2</v>
      </c>
      <c r="K197" s="124">
        <f t="shared" si="144"/>
        <v>1.9250713565273681E-2</v>
      </c>
      <c r="L197" s="124">
        <f t="shared" si="144"/>
        <v>1.9015854945845369E-2</v>
      </c>
      <c r="M197" s="124">
        <f t="shared" si="144"/>
        <v>1.8904167313879953E-2</v>
      </c>
      <c r="N197" s="124">
        <f t="shared" ref="N197:AE197" si="145">N299</f>
        <v>1.8811577486167439E-2</v>
      </c>
      <c r="O197" s="124">
        <f t="shared" si="145"/>
        <v>1.8854011836758076E-2</v>
      </c>
      <c r="P197" s="124">
        <f t="shared" si="145"/>
        <v>1.9231296121097446E-2</v>
      </c>
      <c r="Q197" s="124">
        <f t="shared" si="145"/>
        <v>1.9204373121391415E-2</v>
      </c>
      <c r="R197" s="124">
        <f t="shared" si="145"/>
        <v>1.8043541332362356E-2</v>
      </c>
      <c r="S197" s="124">
        <f t="shared" si="145"/>
        <v>1.787025574046839E-2</v>
      </c>
      <c r="T197" s="124">
        <f t="shared" si="145"/>
        <v>1.7757926794201614E-2</v>
      </c>
      <c r="U197" s="124">
        <f t="shared" si="145"/>
        <v>1.7477786290766316E-2</v>
      </c>
      <c r="V197" s="124">
        <f t="shared" si="145"/>
        <v>1.7462258368698826E-2</v>
      </c>
      <c r="W197" s="124">
        <f t="shared" si="145"/>
        <v>1.7548146040388041E-2</v>
      </c>
      <c r="X197" s="124">
        <f t="shared" si="145"/>
        <v>1.6952090215286479E-2</v>
      </c>
      <c r="Y197" s="124">
        <f t="shared" si="145"/>
        <v>1.6685797160549735E-2</v>
      </c>
      <c r="Z197" s="124">
        <f t="shared" si="145"/>
        <v>1.7552166174494656E-2</v>
      </c>
      <c r="AA197" s="124">
        <f t="shared" si="145"/>
        <v>1.7045830728444733E-2</v>
      </c>
      <c r="AB197" s="124">
        <f t="shared" si="145"/>
        <v>1.6578516264443066E-2</v>
      </c>
      <c r="AC197" s="124">
        <f t="shared" si="145"/>
        <v>1.7922095080040633E-2</v>
      </c>
      <c r="AD197" s="124">
        <f t="shared" si="145"/>
        <v>1.8072594634945382E-2</v>
      </c>
      <c r="AE197" s="124">
        <f t="shared" si="145"/>
        <v>1.8466208491776121E-2</v>
      </c>
      <c r="AF197" s="27"/>
      <c r="AG197" s="110" t="s">
        <v>139</v>
      </c>
    </row>
    <row r="198" spans="2:33" s="1" customFormat="1" ht="9.9499999999999993" customHeight="1">
      <c r="B198" s="60" t="s">
        <v>13</v>
      </c>
      <c r="C198" s="35"/>
      <c r="D198" s="34"/>
      <c r="E198" s="34"/>
      <c r="F198" s="61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110"/>
    </row>
    <row r="199" spans="2:33" s="1" customFormat="1" ht="9.9499999999999993" customHeight="1">
      <c r="B199" s="40"/>
      <c r="C199" s="18" t="s">
        <v>14</v>
      </c>
      <c r="D199" s="38"/>
      <c r="E199" s="38"/>
      <c r="F199" s="39"/>
      <c r="G199" s="124">
        <v>0</v>
      </c>
      <c r="H199" s="124">
        <v>0</v>
      </c>
      <c r="I199" s="124">
        <v>0</v>
      </c>
      <c r="J199" s="124">
        <v>0</v>
      </c>
      <c r="K199" s="124">
        <v>0</v>
      </c>
      <c r="L199" s="124">
        <v>0</v>
      </c>
      <c r="M199" s="124">
        <v>0</v>
      </c>
      <c r="N199" s="124">
        <v>0</v>
      </c>
      <c r="O199" s="124">
        <v>0</v>
      </c>
      <c r="P199" s="124">
        <v>0</v>
      </c>
      <c r="Q199" s="124">
        <v>0</v>
      </c>
      <c r="R199" s="124">
        <v>0</v>
      </c>
      <c r="S199" s="124">
        <v>0</v>
      </c>
      <c r="T199" s="124">
        <v>0</v>
      </c>
      <c r="U199" s="124">
        <v>0</v>
      </c>
      <c r="V199" s="124">
        <v>0</v>
      </c>
      <c r="W199" s="124">
        <v>0</v>
      </c>
      <c r="X199" s="124">
        <v>0</v>
      </c>
      <c r="Y199" s="124">
        <v>0</v>
      </c>
      <c r="Z199" s="124">
        <v>0</v>
      </c>
      <c r="AA199" s="124">
        <v>0</v>
      </c>
      <c r="AB199" s="124">
        <v>0</v>
      </c>
      <c r="AC199" s="124">
        <v>0</v>
      </c>
      <c r="AD199" s="124">
        <v>0</v>
      </c>
      <c r="AE199" s="124">
        <v>0</v>
      </c>
      <c r="AF199" s="124">
        <v>0</v>
      </c>
      <c r="AG199" s="110" t="s">
        <v>132</v>
      </c>
    </row>
    <row r="200" spans="2:33" s="1" customFormat="1" ht="9.9499999999999993" customHeight="1">
      <c r="B200" s="40"/>
      <c r="C200" s="18" t="s">
        <v>25</v>
      </c>
      <c r="D200" s="38"/>
      <c r="E200" s="38"/>
      <c r="F200" s="39"/>
      <c r="G200" s="124">
        <v>0</v>
      </c>
      <c r="H200" s="124">
        <v>0</v>
      </c>
      <c r="I200" s="124">
        <v>0</v>
      </c>
      <c r="J200" s="124">
        <v>0</v>
      </c>
      <c r="K200" s="124">
        <v>0</v>
      </c>
      <c r="L200" s="124">
        <v>0</v>
      </c>
      <c r="M200" s="124">
        <v>0</v>
      </c>
      <c r="N200" s="124">
        <v>0</v>
      </c>
      <c r="O200" s="124">
        <v>0</v>
      </c>
      <c r="P200" s="124">
        <v>0</v>
      </c>
      <c r="Q200" s="124">
        <v>0</v>
      </c>
      <c r="R200" s="124">
        <v>0</v>
      </c>
      <c r="S200" s="124">
        <v>0</v>
      </c>
      <c r="T200" s="124">
        <v>0</v>
      </c>
      <c r="U200" s="124">
        <v>0</v>
      </c>
      <c r="V200" s="124">
        <v>0</v>
      </c>
      <c r="W200" s="124">
        <v>0</v>
      </c>
      <c r="X200" s="124">
        <v>0</v>
      </c>
      <c r="Y200" s="124">
        <v>0</v>
      </c>
      <c r="Z200" s="124">
        <v>0</v>
      </c>
      <c r="AA200" s="124">
        <v>0</v>
      </c>
      <c r="AB200" s="124">
        <v>0</v>
      </c>
      <c r="AC200" s="124">
        <v>0</v>
      </c>
      <c r="AD200" s="124">
        <v>0</v>
      </c>
      <c r="AE200" s="124">
        <v>0</v>
      </c>
      <c r="AF200" s="124">
        <v>0</v>
      </c>
      <c r="AG200" s="110" t="s">
        <v>132</v>
      </c>
    </row>
    <row r="201" spans="2:33" s="1" customFormat="1" ht="9.9499999999999993" customHeight="1">
      <c r="B201" s="40"/>
      <c r="C201" s="18" t="s">
        <v>15</v>
      </c>
      <c r="D201" s="38"/>
      <c r="E201" s="38"/>
      <c r="F201" s="39"/>
      <c r="G201" s="124">
        <f>G191</f>
        <v>2.3608696687949671E-2</v>
      </c>
      <c r="H201" s="124">
        <f t="shared" ref="H201:M201" si="146">H191</f>
        <v>2.1870163391360029E-2</v>
      </c>
      <c r="I201" s="124">
        <f t="shared" si="146"/>
        <v>2.340097673624069E-2</v>
      </c>
      <c r="J201" s="124">
        <f t="shared" si="146"/>
        <v>2.4406121193997588E-2</v>
      </c>
      <c r="K201" s="124">
        <f t="shared" si="146"/>
        <v>2.4341950399399119E-2</v>
      </c>
      <c r="L201" s="124">
        <f t="shared" si="146"/>
        <v>2.3000634795765567E-2</v>
      </c>
      <c r="M201" s="124">
        <f t="shared" si="146"/>
        <v>2.1748037047941142E-2</v>
      </c>
      <c r="N201" s="124">
        <f t="shared" ref="N201:AE201" si="147">N191</f>
        <v>2.0712864649515373E-2</v>
      </c>
      <c r="O201" s="124">
        <f t="shared" si="147"/>
        <v>2.2124303939463345E-2</v>
      </c>
      <c r="P201" s="124">
        <f t="shared" si="147"/>
        <v>2.258772706161831E-2</v>
      </c>
      <c r="Q201" s="124">
        <f t="shared" si="147"/>
        <v>2.0070022000273361E-2</v>
      </c>
      <c r="R201" s="124">
        <f t="shared" si="147"/>
        <v>2.4464554699359181E-2</v>
      </c>
      <c r="S201" s="124">
        <f t="shared" si="147"/>
        <v>2.4861885947667858E-2</v>
      </c>
      <c r="T201" s="124">
        <f t="shared" si="147"/>
        <v>2.3578229320252653E-2</v>
      </c>
      <c r="U201" s="124">
        <f t="shared" si="147"/>
        <v>2.1554799750493556E-2</v>
      </c>
      <c r="V201" s="124">
        <f t="shared" si="147"/>
        <v>2.3903942400369662E-2</v>
      </c>
      <c r="W201" s="124">
        <f t="shared" si="147"/>
        <v>2.2906696633508236E-2</v>
      </c>
      <c r="X201" s="124">
        <f t="shared" si="147"/>
        <v>2.2633324549388149E-2</v>
      </c>
      <c r="Y201" s="124">
        <f t="shared" si="147"/>
        <v>2.3046820328497152E-2</v>
      </c>
      <c r="Z201" s="124">
        <f t="shared" si="147"/>
        <v>2.2465844814888569E-2</v>
      </c>
      <c r="AA201" s="124">
        <f t="shared" si="147"/>
        <v>2.5927739556269785E-2</v>
      </c>
      <c r="AB201" s="124">
        <f t="shared" si="147"/>
        <v>2.6457673132265887E-2</v>
      </c>
      <c r="AC201" s="124">
        <f t="shared" si="147"/>
        <v>1.9267188738378013E-2</v>
      </c>
      <c r="AD201" s="124">
        <f t="shared" si="147"/>
        <v>3.118254885924153E-2</v>
      </c>
      <c r="AE201" s="124">
        <f t="shared" si="147"/>
        <v>3.4638472001147516E-2</v>
      </c>
      <c r="AF201" s="27"/>
      <c r="AG201" s="110" t="s">
        <v>131</v>
      </c>
    </row>
    <row r="202" spans="2:33" s="1" customFormat="1" ht="9.9499999999999993" customHeight="1">
      <c r="B202" s="40"/>
      <c r="C202" s="18" t="s">
        <v>23</v>
      </c>
      <c r="D202" s="38"/>
      <c r="E202" s="38"/>
      <c r="F202" s="39"/>
      <c r="G202" s="124">
        <f>G192</f>
        <v>2.3608696687949671E-2</v>
      </c>
      <c r="H202" s="124">
        <f t="shared" ref="H202:M202" si="148">H192</f>
        <v>2.1870163391360029E-2</v>
      </c>
      <c r="I202" s="124">
        <f t="shared" si="148"/>
        <v>2.340097673624069E-2</v>
      </c>
      <c r="J202" s="124">
        <f t="shared" si="148"/>
        <v>2.4406121193997588E-2</v>
      </c>
      <c r="K202" s="124">
        <f t="shared" si="148"/>
        <v>2.4341950399399119E-2</v>
      </c>
      <c r="L202" s="124">
        <f t="shared" si="148"/>
        <v>2.3000634795765567E-2</v>
      </c>
      <c r="M202" s="124">
        <f t="shared" si="148"/>
        <v>2.1748037047941142E-2</v>
      </c>
      <c r="N202" s="124">
        <f t="shared" ref="N202:AE202" si="149">N192</f>
        <v>2.0712864649515373E-2</v>
      </c>
      <c r="O202" s="124">
        <f t="shared" si="149"/>
        <v>2.2124303939463345E-2</v>
      </c>
      <c r="P202" s="124">
        <f t="shared" si="149"/>
        <v>2.258772706161831E-2</v>
      </c>
      <c r="Q202" s="124">
        <f t="shared" si="149"/>
        <v>2.0070022000273361E-2</v>
      </c>
      <c r="R202" s="124">
        <f t="shared" si="149"/>
        <v>2.4464554699359181E-2</v>
      </c>
      <c r="S202" s="124">
        <f t="shared" si="149"/>
        <v>2.4861885947667858E-2</v>
      </c>
      <c r="T202" s="124">
        <f t="shared" si="149"/>
        <v>2.3578229320252653E-2</v>
      </c>
      <c r="U202" s="124">
        <f t="shared" si="149"/>
        <v>2.1554799750493556E-2</v>
      </c>
      <c r="V202" s="124">
        <f t="shared" si="149"/>
        <v>2.3903942400369662E-2</v>
      </c>
      <c r="W202" s="124">
        <f t="shared" si="149"/>
        <v>2.2906696633508236E-2</v>
      </c>
      <c r="X202" s="124">
        <f t="shared" si="149"/>
        <v>2.2633324549388149E-2</v>
      </c>
      <c r="Y202" s="124">
        <f t="shared" si="149"/>
        <v>2.3046820328497152E-2</v>
      </c>
      <c r="Z202" s="124">
        <f t="shared" si="149"/>
        <v>2.2465844814888569E-2</v>
      </c>
      <c r="AA202" s="124">
        <f t="shared" si="149"/>
        <v>2.5927739556269785E-2</v>
      </c>
      <c r="AB202" s="124">
        <f t="shared" si="149"/>
        <v>2.6457673132265887E-2</v>
      </c>
      <c r="AC202" s="124">
        <f t="shared" si="149"/>
        <v>1.9267188738378013E-2</v>
      </c>
      <c r="AD202" s="124">
        <f t="shared" si="149"/>
        <v>3.118254885924153E-2</v>
      </c>
      <c r="AE202" s="124">
        <f t="shared" si="149"/>
        <v>3.4638472001147516E-2</v>
      </c>
      <c r="AF202" s="27"/>
      <c r="AG202" s="110" t="s">
        <v>131</v>
      </c>
    </row>
    <row r="203" spans="2:33" s="1" customFormat="1" ht="9.9499999999999993" customHeight="1">
      <c r="B203" s="40"/>
      <c r="C203" s="18" t="s">
        <v>26</v>
      </c>
      <c r="D203" s="38"/>
      <c r="E203" s="38"/>
      <c r="F203" s="39"/>
      <c r="G203" s="124">
        <f>G299</f>
        <v>1.8962804561731963E-2</v>
      </c>
      <c r="H203" s="124">
        <f t="shared" ref="H203:M203" si="150">H299</f>
        <v>1.8937671892484929E-2</v>
      </c>
      <c r="I203" s="124">
        <f t="shared" si="150"/>
        <v>1.8930474564496595E-2</v>
      </c>
      <c r="J203" s="124">
        <f t="shared" si="150"/>
        <v>1.9017892256670159E-2</v>
      </c>
      <c r="K203" s="124">
        <f t="shared" si="150"/>
        <v>1.9250713565273681E-2</v>
      </c>
      <c r="L203" s="124">
        <f t="shared" si="150"/>
        <v>1.9015854945845369E-2</v>
      </c>
      <c r="M203" s="124">
        <f t="shared" si="150"/>
        <v>1.8904167313879953E-2</v>
      </c>
      <c r="N203" s="124">
        <f t="shared" ref="N203:AE203" si="151">N299</f>
        <v>1.8811577486167439E-2</v>
      </c>
      <c r="O203" s="124">
        <f t="shared" si="151"/>
        <v>1.8854011836758076E-2</v>
      </c>
      <c r="P203" s="124">
        <f t="shared" si="151"/>
        <v>1.9231296121097446E-2</v>
      </c>
      <c r="Q203" s="124">
        <f t="shared" si="151"/>
        <v>1.9204373121391415E-2</v>
      </c>
      <c r="R203" s="124">
        <f t="shared" si="151"/>
        <v>1.8043541332362356E-2</v>
      </c>
      <c r="S203" s="124">
        <f t="shared" si="151"/>
        <v>1.787025574046839E-2</v>
      </c>
      <c r="T203" s="124">
        <f t="shared" si="151"/>
        <v>1.7757926794201614E-2</v>
      </c>
      <c r="U203" s="124">
        <f t="shared" si="151"/>
        <v>1.7477786290766316E-2</v>
      </c>
      <c r="V203" s="124">
        <f t="shared" si="151"/>
        <v>1.7462258368698826E-2</v>
      </c>
      <c r="W203" s="124">
        <f t="shared" si="151"/>
        <v>1.7548146040388041E-2</v>
      </c>
      <c r="X203" s="124">
        <f t="shared" si="151"/>
        <v>1.6952090215286479E-2</v>
      </c>
      <c r="Y203" s="124">
        <f t="shared" si="151"/>
        <v>1.6685797160549735E-2</v>
      </c>
      <c r="Z203" s="124">
        <f t="shared" si="151"/>
        <v>1.7552166174494656E-2</v>
      </c>
      <c r="AA203" s="124">
        <f t="shared" si="151"/>
        <v>1.7045830728444733E-2</v>
      </c>
      <c r="AB203" s="124">
        <f t="shared" si="151"/>
        <v>1.6578516264443066E-2</v>
      </c>
      <c r="AC203" s="124">
        <f t="shared" si="151"/>
        <v>1.7922095080040633E-2</v>
      </c>
      <c r="AD203" s="124">
        <f t="shared" si="151"/>
        <v>1.8072594634945382E-2</v>
      </c>
      <c r="AE203" s="124">
        <f t="shared" si="151"/>
        <v>1.8466208491776121E-2</v>
      </c>
      <c r="AF203" s="27"/>
      <c r="AG203" s="110" t="s">
        <v>139</v>
      </c>
    </row>
    <row r="204" spans="2:33" s="1" customFormat="1" ht="9.9499999999999993" customHeight="1">
      <c r="B204" s="43"/>
      <c r="C204" s="18" t="s">
        <v>27</v>
      </c>
      <c r="D204" s="38"/>
      <c r="E204" s="38"/>
      <c r="F204" s="39"/>
      <c r="G204" s="124">
        <f>G299</f>
        <v>1.8962804561731963E-2</v>
      </c>
      <c r="H204" s="124">
        <f t="shared" ref="H204:M204" si="152">H299</f>
        <v>1.8937671892484929E-2</v>
      </c>
      <c r="I204" s="124">
        <f t="shared" si="152"/>
        <v>1.8930474564496595E-2</v>
      </c>
      <c r="J204" s="124">
        <f t="shared" si="152"/>
        <v>1.9017892256670159E-2</v>
      </c>
      <c r="K204" s="124">
        <f t="shared" si="152"/>
        <v>1.9250713565273681E-2</v>
      </c>
      <c r="L204" s="124">
        <f t="shared" si="152"/>
        <v>1.9015854945845369E-2</v>
      </c>
      <c r="M204" s="124">
        <f t="shared" si="152"/>
        <v>1.8904167313879953E-2</v>
      </c>
      <c r="N204" s="124">
        <f t="shared" ref="N204:AE204" si="153">N299</f>
        <v>1.8811577486167439E-2</v>
      </c>
      <c r="O204" s="124">
        <f t="shared" si="153"/>
        <v>1.8854011836758076E-2</v>
      </c>
      <c r="P204" s="124">
        <f t="shared" si="153"/>
        <v>1.9231296121097446E-2</v>
      </c>
      <c r="Q204" s="124">
        <f t="shared" si="153"/>
        <v>1.9204373121391415E-2</v>
      </c>
      <c r="R204" s="124">
        <f t="shared" si="153"/>
        <v>1.8043541332362356E-2</v>
      </c>
      <c r="S204" s="124">
        <f t="shared" si="153"/>
        <v>1.787025574046839E-2</v>
      </c>
      <c r="T204" s="124">
        <f t="shared" si="153"/>
        <v>1.7757926794201614E-2</v>
      </c>
      <c r="U204" s="124">
        <f t="shared" si="153"/>
        <v>1.7477786290766316E-2</v>
      </c>
      <c r="V204" s="124">
        <f t="shared" si="153"/>
        <v>1.7462258368698826E-2</v>
      </c>
      <c r="W204" s="124">
        <f t="shared" si="153"/>
        <v>1.7548146040388041E-2</v>
      </c>
      <c r="X204" s="124">
        <f t="shared" si="153"/>
        <v>1.6952090215286479E-2</v>
      </c>
      <c r="Y204" s="124">
        <f t="shared" si="153"/>
        <v>1.6685797160549735E-2</v>
      </c>
      <c r="Z204" s="124">
        <f t="shared" si="153"/>
        <v>1.7552166174494656E-2</v>
      </c>
      <c r="AA204" s="124">
        <f t="shared" si="153"/>
        <v>1.7045830728444733E-2</v>
      </c>
      <c r="AB204" s="124">
        <f t="shared" si="153"/>
        <v>1.6578516264443066E-2</v>
      </c>
      <c r="AC204" s="124">
        <f t="shared" si="153"/>
        <v>1.7922095080040633E-2</v>
      </c>
      <c r="AD204" s="124">
        <f t="shared" si="153"/>
        <v>1.8072594634945382E-2</v>
      </c>
      <c r="AE204" s="124">
        <f t="shared" si="153"/>
        <v>1.8466208491776121E-2</v>
      </c>
      <c r="AF204" s="27"/>
      <c r="AG204" s="110" t="s">
        <v>139</v>
      </c>
    </row>
    <row r="205" spans="2:33" s="1" customFormat="1" ht="9.9499999999999993" customHeight="1">
      <c r="B205" s="60" t="s">
        <v>16</v>
      </c>
      <c r="C205" s="35"/>
      <c r="D205" s="34"/>
      <c r="E205" s="34"/>
      <c r="F205" s="61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110"/>
    </row>
    <row r="206" spans="2:33" s="1" customFormat="1" ht="9.9499999999999993" customHeight="1">
      <c r="B206" s="40"/>
      <c r="C206" s="18" t="s">
        <v>28</v>
      </c>
      <c r="D206" s="38"/>
      <c r="E206" s="38"/>
      <c r="F206" s="39"/>
      <c r="G206" s="124">
        <v>0</v>
      </c>
      <c r="H206" s="124">
        <v>0</v>
      </c>
      <c r="I206" s="124">
        <v>0</v>
      </c>
      <c r="J206" s="124">
        <v>0</v>
      </c>
      <c r="K206" s="124">
        <v>0</v>
      </c>
      <c r="L206" s="124">
        <v>0</v>
      </c>
      <c r="M206" s="124">
        <v>0</v>
      </c>
      <c r="N206" s="124">
        <v>0</v>
      </c>
      <c r="O206" s="124">
        <v>0</v>
      </c>
      <c r="P206" s="124">
        <v>0</v>
      </c>
      <c r="Q206" s="124">
        <v>0</v>
      </c>
      <c r="R206" s="124">
        <v>0</v>
      </c>
      <c r="S206" s="124">
        <v>0</v>
      </c>
      <c r="T206" s="124">
        <v>0</v>
      </c>
      <c r="U206" s="124">
        <v>0</v>
      </c>
      <c r="V206" s="124">
        <v>0</v>
      </c>
      <c r="W206" s="124">
        <v>0</v>
      </c>
      <c r="X206" s="124">
        <v>0</v>
      </c>
      <c r="Y206" s="124">
        <v>0</v>
      </c>
      <c r="Z206" s="124">
        <v>0</v>
      </c>
      <c r="AA206" s="124">
        <v>0</v>
      </c>
      <c r="AB206" s="124">
        <v>0</v>
      </c>
      <c r="AC206" s="124">
        <v>0</v>
      </c>
      <c r="AD206" s="124">
        <v>0</v>
      </c>
      <c r="AE206" s="124">
        <v>0</v>
      </c>
      <c r="AF206" s="124">
        <v>0</v>
      </c>
      <c r="AG206" s="110" t="s">
        <v>132</v>
      </c>
    </row>
    <row r="207" spans="2:33" s="1" customFormat="1" ht="9.9499999999999993" customHeight="1">
      <c r="B207" s="40"/>
      <c r="C207" s="18" t="s">
        <v>22</v>
      </c>
      <c r="D207" s="38"/>
      <c r="E207" s="38"/>
      <c r="F207" s="39"/>
      <c r="G207" s="124">
        <v>0</v>
      </c>
      <c r="H207" s="124">
        <v>0</v>
      </c>
      <c r="I207" s="124">
        <v>0</v>
      </c>
      <c r="J207" s="124">
        <v>0</v>
      </c>
      <c r="K207" s="124">
        <v>0</v>
      </c>
      <c r="L207" s="124">
        <v>0</v>
      </c>
      <c r="M207" s="124">
        <v>0</v>
      </c>
      <c r="N207" s="124">
        <v>0</v>
      </c>
      <c r="O207" s="124">
        <v>0</v>
      </c>
      <c r="P207" s="124">
        <v>0</v>
      </c>
      <c r="Q207" s="124">
        <v>0</v>
      </c>
      <c r="R207" s="124">
        <v>0</v>
      </c>
      <c r="S207" s="124">
        <v>0</v>
      </c>
      <c r="T207" s="124">
        <v>0</v>
      </c>
      <c r="U207" s="124">
        <v>0</v>
      </c>
      <c r="V207" s="124">
        <v>0</v>
      </c>
      <c r="W207" s="124">
        <v>0</v>
      </c>
      <c r="X207" s="124">
        <v>0</v>
      </c>
      <c r="Y207" s="124">
        <v>0</v>
      </c>
      <c r="Z207" s="124">
        <v>0</v>
      </c>
      <c r="AA207" s="124">
        <v>0</v>
      </c>
      <c r="AB207" s="124">
        <v>0</v>
      </c>
      <c r="AC207" s="124">
        <v>0</v>
      </c>
      <c r="AD207" s="124">
        <v>0</v>
      </c>
      <c r="AE207" s="124">
        <v>0</v>
      </c>
      <c r="AF207" s="124">
        <v>0</v>
      </c>
      <c r="AG207" s="110" t="s">
        <v>132</v>
      </c>
    </row>
    <row r="208" spans="2:33" s="1" customFormat="1" ht="9.9499999999999993" customHeight="1">
      <c r="B208" s="40"/>
      <c r="C208" s="18" t="s">
        <v>15</v>
      </c>
      <c r="D208" s="38"/>
      <c r="E208" s="38"/>
      <c r="F208" s="39"/>
      <c r="G208" s="124">
        <f>G191</f>
        <v>2.3608696687949671E-2</v>
      </c>
      <c r="H208" s="124">
        <f t="shared" ref="H208:M208" si="154">H191</f>
        <v>2.1870163391360029E-2</v>
      </c>
      <c r="I208" s="124">
        <f t="shared" si="154"/>
        <v>2.340097673624069E-2</v>
      </c>
      <c r="J208" s="124">
        <f t="shared" si="154"/>
        <v>2.4406121193997588E-2</v>
      </c>
      <c r="K208" s="124">
        <f t="shared" si="154"/>
        <v>2.4341950399399119E-2</v>
      </c>
      <c r="L208" s="124">
        <f t="shared" si="154"/>
        <v>2.3000634795765567E-2</v>
      </c>
      <c r="M208" s="124">
        <f t="shared" si="154"/>
        <v>2.1748037047941142E-2</v>
      </c>
      <c r="N208" s="124">
        <f t="shared" ref="N208:AE208" si="155">N191</f>
        <v>2.0712864649515373E-2</v>
      </c>
      <c r="O208" s="124">
        <f t="shared" si="155"/>
        <v>2.2124303939463345E-2</v>
      </c>
      <c r="P208" s="124">
        <f t="shared" si="155"/>
        <v>2.258772706161831E-2</v>
      </c>
      <c r="Q208" s="124">
        <f t="shared" si="155"/>
        <v>2.0070022000273361E-2</v>
      </c>
      <c r="R208" s="124">
        <f t="shared" si="155"/>
        <v>2.4464554699359181E-2</v>
      </c>
      <c r="S208" s="124">
        <f t="shared" si="155"/>
        <v>2.4861885947667858E-2</v>
      </c>
      <c r="T208" s="124">
        <f t="shared" si="155"/>
        <v>2.3578229320252653E-2</v>
      </c>
      <c r="U208" s="124">
        <f t="shared" si="155"/>
        <v>2.1554799750493556E-2</v>
      </c>
      <c r="V208" s="124">
        <f t="shared" si="155"/>
        <v>2.3903942400369662E-2</v>
      </c>
      <c r="W208" s="124">
        <f t="shared" si="155"/>
        <v>2.2906696633508236E-2</v>
      </c>
      <c r="X208" s="124">
        <f t="shared" si="155"/>
        <v>2.2633324549388149E-2</v>
      </c>
      <c r="Y208" s="124">
        <f t="shared" si="155"/>
        <v>2.3046820328497152E-2</v>
      </c>
      <c r="Z208" s="124">
        <f t="shared" si="155"/>
        <v>2.2465844814888569E-2</v>
      </c>
      <c r="AA208" s="124">
        <f t="shared" si="155"/>
        <v>2.5927739556269785E-2</v>
      </c>
      <c r="AB208" s="124">
        <f t="shared" si="155"/>
        <v>2.6457673132265887E-2</v>
      </c>
      <c r="AC208" s="124">
        <f t="shared" si="155"/>
        <v>1.9267188738378013E-2</v>
      </c>
      <c r="AD208" s="124">
        <f t="shared" si="155"/>
        <v>3.118254885924153E-2</v>
      </c>
      <c r="AE208" s="124">
        <f t="shared" si="155"/>
        <v>3.4638472001147516E-2</v>
      </c>
      <c r="AF208" s="27"/>
      <c r="AG208" s="110" t="s">
        <v>131</v>
      </c>
    </row>
    <row r="209" spans="1:39" s="1" customFormat="1" ht="9.9499999999999993" customHeight="1">
      <c r="B209" s="40"/>
      <c r="C209" s="18" t="s">
        <v>23</v>
      </c>
      <c r="D209" s="38"/>
      <c r="E209" s="38"/>
      <c r="F209" s="39"/>
      <c r="G209" s="124">
        <f>G192</f>
        <v>2.3608696687949671E-2</v>
      </c>
      <c r="H209" s="124">
        <f t="shared" ref="H209:M209" si="156">H192</f>
        <v>2.1870163391360029E-2</v>
      </c>
      <c r="I209" s="124">
        <f t="shared" si="156"/>
        <v>2.340097673624069E-2</v>
      </c>
      <c r="J209" s="124">
        <f t="shared" si="156"/>
        <v>2.4406121193997588E-2</v>
      </c>
      <c r="K209" s="124">
        <f t="shared" si="156"/>
        <v>2.4341950399399119E-2</v>
      </c>
      <c r="L209" s="124">
        <f t="shared" si="156"/>
        <v>2.3000634795765567E-2</v>
      </c>
      <c r="M209" s="124">
        <f t="shared" si="156"/>
        <v>2.1748037047941142E-2</v>
      </c>
      <c r="N209" s="124">
        <f t="shared" ref="N209:AE209" si="157">N192</f>
        <v>2.0712864649515373E-2</v>
      </c>
      <c r="O209" s="124">
        <f t="shared" si="157"/>
        <v>2.2124303939463345E-2</v>
      </c>
      <c r="P209" s="124">
        <f t="shared" si="157"/>
        <v>2.258772706161831E-2</v>
      </c>
      <c r="Q209" s="124">
        <f t="shared" si="157"/>
        <v>2.0070022000273361E-2</v>
      </c>
      <c r="R209" s="124">
        <f t="shared" si="157"/>
        <v>2.4464554699359181E-2</v>
      </c>
      <c r="S209" s="124">
        <f t="shared" si="157"/>
        <v>2.4861885947667858E-2</v>
      </c>
      <c r="T209" s="124">
        <f t="shared" si="157"/>
        <v>2.3578229320252653E-2</v>
      </c>
      <c r="U209" s="124">
        <f t="shared" si="157"/>
        <v>2.1554799750493556E-2</v>
      </c>
      <c r="V209" s="124">
        <f t="shared" si="157"/>
        <v>2.3903942400369662E-2</v>
      </c>
      <c r="W209" s="124">
        <f t="shared" si="157"/>
        <v>2.2906696633508236E-2</v>
      </c>
      <c r="X209" s="124">
        <f t="shared" si="157"/>
        <v>2.2633324549388149E-2</v>
      </c>
      <c r="Y209" s="124">
        <f t="shared" si="157"/>
        <v>2.3046820328497152E-2</v>
      </c>
      <c r="Z209" s="124">
        <f t="shared" si="157"/>
        <v>2.2465844814888569E-2</v>
      </c>
      <c r="AA209" s="124">
        <f t="shared" si="157"/>
        <v>2.5927739556269785E-2</v>
      </c>
      <c r="AB209" s="124">
        <f t="shared" si="157"/>
        <v>2.6457673132265887E-2</v>
      </c>
      <c r="AC209" s="124">
        <f t="shared" si="157"/>
        <v>1.9267188738378013E-2</v>
      </c>
      <c r="AD209" s="124">
        <f t="shared" si="157"/>
        <v>3.118254885924153E-2</v>
      </c>
      <c r="AE209" s="124">
        <f t="shared" si="157"/>
        <v>3.4638472001147516E-2</v>
      </c>
      <c r="AF209" s="27"/>
      <c r="AG209" s="110" t="s">
        <v>131</v>
      </c>
    </row>
    <row r="210" spans="1:39" s="1" customFormat="1" ht="9.9499999999999993" customHeight="1">
      <c r="B210" s="40"/>
      <c r="C210" s="18" t="s">
        <v>29</v>
      </c>
      <c r="D210" s="38"/>
      <c r="E210" s="38"/>
      <c r="F210" s="39"/>
      <c r="G210" s="124">
        <f>G309</f>
        <v>1.4535511575197122E-2</v>
      </c>
      <c r="H210" s="124">
        <f t="shared" ref="H210:M210" si="158">H309</f>
        <v>1.4471233649301311E-2</v>
      </c>
      <c r="I210" s="124">
        <f t="shared" si="158"/>
        <v>1.4705240949154081E-2</v>
      </c>
      <c r="J210" s="124">
        <f t="shared" si="158"/>
        <v>1.4937116646597163E-2</v>
      </c>
      <c r="K210" s="124">
        <f t="shared" si="158"/>
        <v>1.5204813356292975E-2</v>
      </c>
      <c r="L210" s="124">
        <f t="shared" si="158"/>
        <v>1.5249572768447581E-2</v>
      </c>
      <c r="M210" s="124">
        <f t="shared" si="158"/>
        <v>1.5702964052180614E-2</v>
      </c>
      <c r="N210" s="124">
        <f t="shared" ref="N210:AE210" si="159">N309</f>
        <v>1.603466208778679E-2</v>
      </c>
      <c r="O210" s="124">
        <f t="shared" si="159"/>
        <v>1.6019043569007275E-2</v>
      </c>
      <c r="P210" s="124">
        <f t="shared" si="159"/>
        <v>1.6310117921512341E-2</v>
      </c>
      <c r="Q210" s="124">
        <f t="shared" si="159"/>
        <v>1.6446217010574797E-2</v>
      </c>
      <c r="R210" s="124">
        <f t="shared" si="159"/>
        <v>1.6334975369458129E-2</v>
      </c>
      <c r="S210" s="124">
        <f t="shared" si="159"/>
        <v>1.6300495288157118E-2</v>
      </c>
      <c r="T210" s="124">
        <f t="shared" si="159"/>
        <v>1.6409810526659217E-2</v>
      </c>
      <c r="U210" s="124">
        <f t="shared" si="159"/>
        <v>1.6436866530818554E-2</v>
      </c>
      <c r="V210" s="124">
        <f t="shared" si="159"/>
        <v>1.6837646070971598E-2</v>
      </c>
      <c r="W210" s="124">
        <f t="shared" si="159"/>
        <v>1.6847140166746349E-2</v>
      </c>
      <c r="X210" s="124">
        <f t="shared" si="159"/>
        <v>1.6764359414898466E-2</v>
      </c>
      <c r="Y210" s="124">
        <f t="shared" si="159"/>
        <v>1.6618795793108168E-2</v>
      </c>
      <c r="Z210" s="124">
        <f t="shared" si="159"/>
        <v>1.6821072726470133E-2</v>
      </c>
      <c r="AA210" s="124">
        <f t="shared" si="159"/>
        <v>1.6388304654546985E-2</v>
      </c>
      <c r="AB210" s="124">
        <f t="shared" si="159"/>
        <v>1.4320660228734971E-2</v>
      </c>
      <c r="AC210" s="124">
        <f t="shared" si="159"/>
        <v>1.5911993118827534E-2</v>
      </c>
      <c r="AD210" s="124">
        <f t="shared" si="159"/>
        <v>1.6077813730488093E-2</v>
      </c>
      <c r="AE210" s="124">
        <f t="shared" si="159"/>
        <v>1.6318509703710706E-2</v>
      </c>
      <c r="AF210" s="27"/>
      <c r="AG210" s="110" t="s">
        <v>140</v>
      </c>
    </row>
    <row r="211" spans="1:39" s="1" customFormat="1" ht="9.9499999999999993" customHeight="1">
      <c r="B211" s="43"/>
      <c r="C211" s="18" t="s">
        <v>30</v>
      </c>
      <c r="D211" s="38"/>
      <c r="E211" s="38"/>
      <c r="F211" s="39"/>
      <c r="G211" s="124">
        <v>0</v>
      </c>
      <c r="H211" s="124">
        <v>0</v>
      </c>
      <c r="I211" s="124">
        <v>0</v>
      </c>
      <c r="J211" s="124">
        <v>0</v>
      </c>
      <c r="K211" s="124">
        <v>0</v>
      </c>
      <c r="L211" s="124">
        <v>0</v>
      </c>
      <c r="M211" s="124">
        <v>0</v>
      </c>
      <c r="N211" s="124">
        <v>0</v>
      </c>
      <c r="O211" s="124">
        <v>0</v>
      </c>
      <c r="P211" s="124">
        <v>0</v>
      </c>
      <c r="Q211" s="124">
        <v>0</v>
      </c>
      <c r="R211" s="124">
        <v>0</v>
      </c>
      <c r="S211" s="124">
        <v>0</v>
      </c>
      <c r="T211" s="124">
        <v>0</v>
      </c>
      <c r="U211" s="124">
        <v>0</v>
      </c>
      <c r="V211" s="124">
        <v>0</v>
      </c>
      <c r="W211" s="124">
        <v>0</v>
      </c>
      <c r="X211" s="124">
        <v>0</v>
      </c>
      <c r="Y211" s="124">
        <v>0</v>
      </c>
      <c r="Z211" s="124">
        <v>0</v>
      </c>
      <c r="AA211" s="124">
        <v>0</v>
      </c>
      <c r="AB211" s="124">
        <v>0</v>
      </c>
      <c r="AC211" s="124">
        <v>0</v>
      </c>
      <c r="AD211" s="124">
        <v>0</v>
      </c>
      <c r="AE211" s="124">
        <v>0</v>
      </c>
      <c r="AF211" s="27"/>
      <c r="AG211" s="110" t="s">
        <v>135</v>
      </c>
    </row>
    <row r="212" spans="1:39" s="1" customFormat="1" ht="9.9499999999999993" customHeight="1">
      <c r="B212" s="60" t="s">
        <v>17</v>
      </c>
      <c r="C212" s="35"/>
      <c r="D212" s="34"/>
      <c r="E212" s="34"/>
      <c r="F212" s="61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110"/>
    </row>
    <row r="213" spans="1:39" s="1" customFormat="1" ht="9.9499999999999993" customHeight="1">
      <c r="B213" s="40"/>
      <c r="C213" s="18" t="s">
        <v>31</v>
      </c>
      <c r="D213" s="38"/>
      <c r="E213" s="38"/>
      <c r="F213" s="39"/>
      <c r="G213" s="124">
        <v>0</v>
      </c>
      <c r="H213" s="124">
        <v>0</v>
      </c>
      <c r="I213" s="124">
        <v>0</v>
      </c>
      <c r="J213" s="124">
        <v>0</v>
      </c>
      <c r="K213" s="124">
        <v>0</v>
      </c>
      <c r="L213" s="124">
        <v>0</v>
      </c>
      <c r="M213" s="124">
        <v>0</v>
      </c>
      <c r="N213" s="124">
        <v>0</v>
      </c>
      <c r="O213" s="124">
        <v>0</v>
      </c>
      <c r="P213" s="124">
        <v>0</v>
      </c>
      <c r="Q213" s="124">
        <v>0</v>
      </c>
      <c r="R213" s="124">
        <v>0</v>
      </c>
      <c r="S213" s="124">
        <v>0</v>
      </c>
      <c r="T213" s="124">
        <v>0</v>
      </c>
      <c r="U213" s="124">
        <v>0</v>
      </c>
      <c r="V213" s="124">
        <v>0</v>
      </c>
      <c r="W213" s="124">
        <v>0</v>
      </c>
      <c r="X213" s="124">
        <v>0</v>
      </c>
      <c r="Y213" s="124">
        <v>0</v>
      </c>
      <c r="Z213" s="124">
        <v>0</v>
      </c>
      <c r="AA213" s="124">
        <v>0</v>
      </c>
      <c r="AB213" s="124">
        <v>0</v>
      </c>
      <c r="AC213" s="124">
        <v>0</v>
      </c>
      <c r="AD213" s="124">
        <v>0</v>
      </c>
      <c r="AE213" s="124">
        <v>0</v>
      </c>
      <c r="AF213" s="124">
        <v>0</v>
      </c>
      <c r="AG213" s="110" t="s">
        <v>132</v>
      </c>
    </row>
    <row r="214" spans="1:39" s="1" customFormat="1" ht="9.9499999999999993" customHeight="1">
      <c r="B214" s="40"/>
      <c r="C214" s="18" t="s">
        <v>15</v>
      </c>
      <c r="D214" s="38"/>
      <c r="E214" s="38"/>
      <c r="F214" s="39"/>
      <c r="G214" s="124">
        <f>G191</f>
        <v>2.3608696687949671E-2</v>
      </c>
      <c r="H214" s="124">
        <f t="shared" ref="H214:M214" si="160">H191</f>
        <v>2.1870163391360029E-2</v>
      </c>
      <c r="I214" s="124">
        <f t="shared" si="160"/>
        <v>2.340097673624069E-2</v>
      </c>
      <c r="J214" s="124">
        <f t="shared" si="160"/>
        <v>2.4406121193997588E-2</v>
      </c>
      <c r="K214" s="124">
        <f t="shared" si="160"/>
        <v>2.4341950399399119E-2</v>
      </c>
      <c r="L214" s="124">
        <f t="shared" si="160"/>
        <v>2.3000634795765567E-2</v>
      </c>
      <c r="M214" s="124">
        <f t="shared" si="160"/>
        <v>2.1748037047941142E-2</v>
      </c>
      <c r="N214" s="124">
        <f t="shared" ref="N214:AE214" si="161">N191</f>
        <v>2.0712864649515373E-2</v>
      </c>
      <c r="O214" s="124">
        <f t="shared" si="161"/>
        <v>2.2124303939463345E-2</v>
      </c>
      <c r="P214" s="124">
        <f t="shared" si="161"/>
        <v>2.258772706161831E-2</v>
      </c>
      <c r="Q214" s="124">
        <f t="shared" si="161"/>
        <v>2.0070022000273361E-2</v>
      </c>
      <c r="R214" s="124">
        <f t="shared" si="161"/>
        <v>2.4464554699359181E-2</v>
      </c>
      <c r="S214" s="124">
        <f t="shared" si="161"/>
        <v>2.4861885947667858E-2</v>
      </c>
      <c r="T214" s="124">
        <f t="shared" si="161"/>
        <v>2.3578229320252653E-2</v>
      </c>
      <c r="U214" s="124">
        <f t="shared" si="161"/>
        <v>2.1554799750493556E-2</v>
      </c>
      <c r="V214" s="124">
        <f t="shared" si="161"/>
        <v>2.3903942400369662E-2</v>
      </c>
      <c r="W214" s="124">
        <f t="shared" si="161"/>
        <v>2.2906696633508236E-2</v>
      </c>
      <c r="X214" s="124">
        <f t="shared" si="161"/>
        <v>2.2633324549388149E-2</v>
      </c>
      <c r="Y214" s="124">
        <f t="shared" si="161"/>
        <v>2.3046820328497152E-2</v>
      </c>
      <c r="Z214" s="124">
        <f t="shared" si="161"/>
        <v>2.2465844814888569E-2</v>
      </c>
      <c r="AA214" s="124">
        <f t="shared" si="161"/>
        <v>2.5927739556269785E-2</v>
      </c>
      <c r="AB214" s="124">
        <f t="shared" si="161"/>
        <v>2.6457673132265887E-2</v>
      </c>
      <c r="AC214" s="124">
        <f t="shared" si="161"/>
        <v>1.9267188738378013E-2</v>
      </c>
      <c r="AD214" s="124">
        <f t="shared" si="161"/>
        <v>3.118254885924153E-2</v>
      </c>
      <c r="AE214" s="124">
        <f t="shared" si="161"/>
        <v>3.4638472001147516E-2</v>
      </c>
      <c r="AF214" s="27"/>
      <c r="AG214" s="110" t="s">
        <v>131</v>
      </c>
    </row>
    <row r="215" spans="1:39" s="1" customFormat="1" ht="9.9499999999999993" customHeight="1">
      <c r="B215" s="43"/>
      <c r="C215" s="44" t="s">
        <v>23</v>
      </c>
      <c r="D215" s="108"/>
      <c r="E215" s="108"/>
      <c r="F215" s="45"/>
      <c r="G215" s="124">
        <f>G192</f>
        <v>2.3608696687949671E-2</v>
      </c>
      <c r="H215" s="124">
        <f t="shared" ref="H215:M215" si="162">H192</f>
        <v>2.1870163391360029E-2</v>
      </c>
      <c r="I215" s="124">
        <f t="shared" si="162"/>
        <v>2.340097673624069E-2</v>
      </c>
      <c r="J215" s="124">
        <f t="shared" si="162"/>
        <v>2.4406121193997588E-2</v>
      </c>
      <c r="K215" s="124">
        <f t="shared" si="162"/>
        <v>2.4341950399399119E-2</v>
      </c>
      <c r="L215" s="124">
        <f t="shared" si="162"/>
        <v>2.3000634795765567E-2</v>
      </c>
      <c r="M215" s="124">
        <f t="shared" si="162"/>
        <v>2.1748037047941142E-2</v>
      </c>
      <c r="N215" s="124">
        <f t="shared" ref="N215:AE215" si="163">N192</f>
        <v>2.0712864649515373E-2</v>
      </c>
      <c r="O215" s="124">
        <f t="shared" si="163"/>
        <v>2.2124303939463345E-2</v>
      </c>
      <c r="P215" s="124">
        <f t="shared" si="163"/>
        <v>2.258772706161831E-2</v>
      </c>
      <c r="Q215" s="124">
        <f t="shared" si="163"/>
        <v>2.0070022000273361E-2</v>
      </c>
      <c r="R215" s="124">
        <f t="shared" si="163"/>
        <v>2.4464554699359181E-2</v>
      </c>
      <c r="S215" s="124">
        <f t="shared" si="163"/>
        <v>2.4861885947667858E-2</v>
      </c>
      <c r="T215" s="124">
        <f t="shared" si="163"/>
        <v>2.3578229320252653E-2</v>
      </c>
      <c r="U215" s="124">
        <f t="shared" si="163"/>
        <v>2.1554799750493556E-2</v>
      </c>
      <c r="V215" s="124">
        <f t="shared" si="163"/>
        <v>2.3903942400369662E-2</v>
      </c>
      <c r="W215" s="124">
        <f t="shared" si="163"/>
        <v>2.2906696633508236E-2</v>
      </c>
      <c r="X215" s="124">
        <f t="shared" si="163"/>
        <v>2.2633324549388149E-2</v>
      </c>
      <c r="Y215" s="124">
        <f t="shared" si="163"/>
        <v>2.3046820328497152E-2</v>
      </c>
      <c r="Z215" s="124">
        <f t="shared" si="163"/>
        <v>2.2465844814888569E-2</v>
      </c>
      <c r="AA215" s="124">
        <f t="shared" si="163"/>
        <v>2.5927739556269785E-2</v>
      </c>
      <c r="AB215" s="124">
        <f t="shared" si="163"/>
        <v>2.6457673132265887E-2</v>
      </c>
      <c r="AC215" s="124">
        <f t="shared" si="163"/>
        <v>1.9267188738378013E-2</v>
      </c>
      <c r="AD215" s="124">
        <f t="shared" si="163"/>
        <v>3.118254885924153E-2</v>
      </c>
      <c r="AE215" s="124">
        <f t="shared" si="163"/>
        <v>3.4638472001147516E-2</v>
      </c>
      <c r="AF215" s="27"/>
      <c r="AG215" s="110" t="s">
        <v>131</v>
      </c>
    </row>
    <row r="216" spans="1:39" s="1" customFormat="1" ht="9.9499999999999993" customHeight="1">
      <c r="B216" s="62" t="s">
        <v>18</v>
      </c>
      <c r="C216" s="35"/>
      <c r="D216" s="34"/>
      <c r="E216" s="34"/>
      <c r="F216" s="61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110"/>
    </row>
    <row r="217" spans="1:39" s="1" customFormat="1" ht="9.9499999999999993" customHeight="1">
      <c r="B217" s="25"/>
      <c r="C217" s="25"/>
      <c r="D217" s="25"/>
      <c r="E217" s="25"/>
      <c r="F217" s="25"/>
      <c r="G217" s="25"/>
      <c r="H217" s="25"/>
      <c r="I217" s="25"/>
      <c r="J217" s="25"/>
    </row>
    <row r="218" spans="1:39" s="1" customFormat="1" ht="21" customHeight="1">
      <c r="B218" s="100" t="s">
        <v>224</v>
      </c>
      <c r="U218" s="105"/>
      <c r="AK218"/>
      <c r="AL218"/>
      <c r="AM218"/>
    </row>
    <row r="219" spans="1:39" s="127" customFormat="1" ht="11.1" customHeight="1">
      <c r="A219" s="1"/>
      <c r="B219" s="155" t="s">
        <v>75</v>
      </c>
      <c r="C219" s="177" t="s">
        <v>156</v>
      </c>
      <c r="D219" s="170"/>
      <c r="E219" s="170"/>
      <c r="F219" s="170"/>
      <c r="G219" s="156">
        <v>33147</v>
      </c>
      <c r="H219" s="157">
        <v>33512</v>
      </c>
      <c r="I219" s="156">
        <v>33878</v>
      </c>
      <c r="J219" s="156">
        <v>34243</v>
      </c>
      <c r="K219" s="156">
        <v>34608</v>
      </c>
      <c r="L219" s="156">
        <v>34973</v>
      </c>
      <c r="M219" s="156">
        <v>35339</v>
      </c>
      <c r="N219" s="156">
        <v>35704</v>
      </c>
      <c r="O219" s="156">
        <v>36069</v>
      </c>
      <c r="P219" s="156">
        <v>36434</v>
      </c>
      <c r="Q219" s="156">
        <v>36800</v>
      </c>
      <c r="R219" s="156">
        <v>37165</v>
      </c>
      <c r="S219" s="156">
        <v>37530</v>
      </c>
      <c r="T219" s="156">
        <v>37895</v>
      </c>
      <c r="U219" s="156">
        <v>38261</v>
      </c>
      <c r="V219" s="156">
        <v>38626</v>
      </c>
      <c r="W219" s="156">
        <v>38991</v>
      </c>
      <c r="X219" s="156">
        <v>39356</v>
      </c>
      <c r="Y219" s="156">
        <v>39722</v>
      </c>
      <c r="Z219" s="156">
        <v>40087</v>
      </c>
      <c r="AA219" s="156">
        <v>40452</v>
      </c>
      <c r="AB219" s="156">
        <v>40817</v>
      </c>
      <c r="AC219" s="156">
        <v>41183</v>
      </c>
      <c r="AD219" s="156">
        <v>41548</v>
      </c>
      <c r="AE219" s="156">
        <v>41913</v>
      </c>
      <c r="AF219" s="158">
        <v>42278</v>
      </c>
      <c r="AG219" s="159" t="s">
        <v>75</v>
      </c>
      <c r="AH219" s="160" t="s">
        <v>156</v>
      </c>
      <c r="AI219" s="160"/>
      <c r="AJ219" s="161"/>
      <c r="AK219" s="161"/>
      <c r="AL219" s="161"/>
    </row>
    <row r="220" spans="1:39" s="127" customFormat="1" ht="11.1" customHeight="1">
      <c r="A220" s="1"/>
      <c r="B220" s="162" t="s">
        <v>75</v>
      </c>
      <c r="C220" s="167" t="s">
        <v>77</v>
      </c>
      <c r="D220" s="178"/>
      <c r="E220" s="171"/>
      <c r="F220" s="171"/>
      <c r="G220" s="163" t="s">
        <v>78</v>
      </c>
      <c r="H220" s="164" t="s">
        <v>79</v>
      </c>
      <c r="I220" s="165" t="s">
        <v>150</v>
      </c>
      <c r="J220" s="165" t="s">
        <v>80</v>
      </c>
      <c r="K220" s="165" t="s">
        <v>81</v>
      </c>
      <c r="L220" s="165" t="s">
        <v>82</v>
      </c>
      <c r="M220" s="165" t="s">
        <v>151</v>
      </c>
      <c r="N220" s="165" t="s">
        <v>83</v>
      </c>
      <c r="O220" s="165" t="s">
        <v>84</v>
      </c>
      <c r="P220" s="165" t="s">
        <v>85</v>
      </c>
      <c r="Q220" s="165" t="s">
        <v>152</v>
      </c>
      <c r="R220" s="165" t="s">
        <v>86</v>
      </c>
      <c r="S220" s="165" t="s">
        <v>87</v>
      </c>
      <c r="T220" s="165" t="s">
        <v>88</v>
      </c>
      <c r="U220" s="165" t="s">
        <v>153</v>
      </c>
      <c r="V220" s="166" t="s">
        <v>89</v>
      </c>
      <c r="W220" s="166" t="s">
        <v>90</v>
      </c>
      <c r="X220" s="166" t="s">
        <v>91</v>
      </c>
      <c r="Y220" s="165" t="s">
        <v>154</v>
      </c>
      <c r="Z220" s="165" t="s">
        <v>92</v>
      </c>
      <c r="AA220" s="165" t="s">
        <v>93</v>
      </c>
      <c r="AB220" s="165" t="s">
        <v>94</v>
      </c>
      <c r="AC220" s="165" t="s">
        <v>155</v>
      </c>
      <c r="AD220" s="165" t="s">
        <v>95</v>
      </c>
      <c r="AE220" s="165" t="s">
        <v>96</v>
      </c>
      <c r="AF220" s="162" t="s">
        <v>97</v>
      </c>
      <c r="AG220" s="167" t="s">
        <v>75</v>
      </c>
      <c r="AH220" s="168" t="s">
        <v>77</v>
      </c>
      <c r="AI220" s="168"/>
      <c r="AJ220" s="169"/>
      <c r="AK220" s="169"/>
      <c r="AL220" s="169"/>
    </row>
    <row r="221" spans="1:39" s="127" customFormat="1" ht="11.1" customHeight="1">
      <c r="A221" s="1"/>
      <c r="B221" s="190" t="s">
        <v>76</v>
      </c>
      <c r="C221" s="179" t="s">
        <v>191</v>
      </c>
      <c r="D221" s="180"/>
      <c r="E221" s="180"/>
      <c r="F221" s="172"/>
      <c r="G221" s="128">
        <v>2244.614</v>
      </c>
      <c r="H221" s="128">
        <v>2261.2130000000002</v>
      </c>
      <c r="I221" s="128">
        <v>2276.9769999999999</v>
      </c>
      <c r="J221" s="128">
        <v>2291.3380000000002</v>
      </c>
      <c r="K221" s="128">
        <v>2304.6280000000002</v>
      </c>
      <c r="L221" s="128">
        <v>2318.7260000000001</v>
      </c>
      <c r="M221" s="128">
        <v>2329.973</v>
      </c>
      <c r="N221" s="128">
        <v>2340.2579999999998</v>
      </c>
      <c r="O221" s="128">
        <v>2347.56</v>
      </c>
      <c r="P221" s="128">
        <v>2352.6019999999999</v>
      </c>
      <c r="Q221" s="128">
        <v>2356.8519999999999</v>
      </c>
      <c r="R221" s="128">
        <v>2356.0659999999998</v>
      </c>
      <c r="S221" s="128">
        <v>2359.509</v>
      </c>
      <c r="T221" s="128">
        <v>2359.8510000000001</v>
      </c>
      <c r="U221" s="129">
        <v>2358.799</v>
      </c>
      <c r="V221" s="128">
        <v>2354.8719999999998</v>
      </c>
      <c r="W221" s="129">
        <v>2350.3020000000001</v>
      </c>
      <c r="X221" s="129">
        <v>2344.5309999999999</v>
      </c>
      <c r="Y221" s="129">
        <v>2339.1860000000001</v>
      </c>
      <c r="Z221" s="129">
        <v>2335.3440000000001</v>
      </c>
      <c r="AA221" s="129">
        <v>2332.65</v>
      </c>
      <c r="AB221" s="129">
        <v>2309.4859999999999</v>
      </c>
      <c r="AC221" s="128">
        <v>2312.076</v>
      </c>
      <c r="AD221" s="128">
        <v>2314.125</v>
      </c>
      <c r="AE221" s="128">
        <v>2312.971</v>
      </c>
      <c r="AF221" s="137">
        <v>2308.4009999999998</v>
      </c>
      <c r="AG221" s="190" t="s">
        <v>76</v>
      </c>
      <c r="AH221" s="179" t="s">
        <v>191</v>
      </c>
      <c r="AI221" s="153"/>
      <c r="AJ221" s="142"/>
      <c r="AK221" s="142"/>
      <c r="AL221" s="142"/>
    </row>
    <row r="222" spans="1:39" s="127" customFormat="1" ht="11.1" customHeight="1">
      <c r="A222" s="1"/>
      <c r="B222" s="190" t="s">
        <v>76</v>
      </c>
      <c r="C222" s="179" t="s">
        <v>192</v>
      </c>
      <c r="D222" s="180"/>
      <c r="E222" s="180"/>
      <c r="F222" s="172"/>
      <c r="G222" s="128">
        <v>702.58900000000006</v>
      </c>
      <c r="H222" s="128">
        <v>718.11099999999999</v>
      </c>
      <c r="I222" s="128">
        <v>733.28899999999999</v>
      </c>
      <c r="J222" s="128">
        <v>747.27499999999998</v>
      </c>
      <c r="K222" s="128">
        <v>760.78899999999999</v>
      </c>
      <c r="L222" s="128">
        <v>776.94399999999996</v>
      </c>
      <c r="M222" s="128">
        <v>788.18200000000002</v>
      </c>
      <c r="N222" s="128">
        <v>801.53</v>
      </c>
      <c r="O222" s="128">
        <v>813.03599999999994</v>
      </c>
      <c r="P222" s="128">
        <v>823.30799999999999</v>
      </c>
      <c r="Q222" s="128">
        <v>832.57399999999996</v>
      </c>
      <c r="R222" s="128">
        <v>841.94200000000001</v>
      </c>
      <c r="S222" s="128">
        <v>850.495</v>
      </c>
      <c r="T222" s="128">
        <v>858.22799999999995</v>
      </c>
      <c r="U222" s="128">
        <v>866.37300000000005</v>
      </c>
      <c r="V222" s="128">
        <v>874.98599999999999</v>
      </c>
      <c r="W222" s="128">
        <v>883.59900000000005</v>
      </c>
      <c r="X222" s="128">
        <v>891.721</v>
      </c>
      <c r="Y222" s="128">
        <v>899.33900000000006</v>
      </c>
      <c r="Z222" s="128">
        <v>906.05100000000004</v>
      </c>
      <c r="AA222" s="128">
        <v>915.06799999999998</v>
      </c>
      <c r="AB222" s="128">
        <v>915.75199999999995</v>
      </c>
      <c r="AC222" s="128">
        <v>925.28599999999994</v>
      </c>
      <c r="AD222" s="128">
        <v>937.22500000000002</v>
      </c>
      <c r="AE222" s="128">
        <v>947.51599999999996</v>
      </c>
      <c r="AF222" s="137">
        <v>956.53399999999999</v>
      </c>
      <c r="AG222" s="190" t="s">
        <v>76</v>
      </c>
      <c r="AH222" s="179" t="s">
        <v>192</v>
      </c>
      <c r="AI222" s="153"/>
      <c r="AJ222" s="142"/>
      <c r="AK222" s="142"/>
      <c r="AL222" s="142"/>
    </row>
    <row r="223" spans="1:39" s="127" customFormat="1" ht="11.1" customHeight="1">
      <c r="A223" s="1"/>
      <c r="B223" s="190"/>
      <c r="C223" s="179"/>
      <c r="D223" s="180"/>
      <c r="E223" s="180"/>
      <c r="F223" s="172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28"/>
      <c r="V223" s="128"/>
      <c r="W223" s="128"/>
      <c r="X223" s="128"/>
      <c r="Y223" s="128"/>
      <c r="Z223" s="128"/>
      <c r="AA223" s="128"/>
      <c r="AB223" s="128"/>
      <c r="AC223" s="128"/>
      <c r="AD223" s="128"/>
      <c r="AE223" s="128"/>
      <c r="AF223" s="137"/>
      <c r="AG223" s="190"/>
      <c r="AH223" s="179"/>
      <c r="AI223" s="153"/>
      <c r="AJ223" s="142"/>
      <c r="AK223" s="142"/>
      <c r="AL223" s="142"/>
    </row>
    <row r="224" spans="1:39" s="127" customFormat="1" ht="11.1" customHeight="1">
      <c r="A224" s="1"/>
      <c r="B224" s="190" t="s">
        <v>76</v>
      </c>
      <c r="C224" s="179" t="s">
        <v>145</v>
      </c>
      <c r="D224" s="180"/>
      <c r="E224" s="180"/>
      <c r="F224" s="172"/>
      <c r="G224" s="128">
        <v>2.1560900129999974</v>
      </c>
      <c r="H224" s="128">
        <v>1.6834265069999992</v>
      </c>
      <c r="I224" s="128">
        <v>2.1560900129999974</v>
      </c>
      <c r="J224" s="128">
        <v>2.092695528000005</v>
      </c>
      <c r="K224" s="128">
        <v>2.4859343460000054</v>
      </c>
      <c r="L224" s="128">
        <v>2.2657426050000011</v>
      </c>
      <c r="M224" s="128">
        <v>2.4147074070000007</v>
      </c>
      <c r="N224" s="128">
        <v>2.7116778360000056</v>
      </c>
      <c r="O224" s="128">
        <v>2.7785748900000078</v>
      </c>
      <c r="P224" s="128">
        <v>2.6626412820000094</v>
      </c>
      <c r="Q224" s="128">
        <v>2.7342132300000008</v>
      </c>
      <c r="R224" s="128">
        <v>4.2943556879999951</v>
      </c>
      <c r="S224" s="128">
        <v>4.0093531170000087</v>
      </c>
      <c r="T224" s="128">
        <v>4.4142377160000033</v>
      </c>
      <c r="U224" s="129">
        <v>4.6623380592232895</v>
      </c>
      <c r="V224" s="128">
        <v>4.3389872912790626</v>
      </c>
      <c r="W224" s="129">
        <v>5.8108788559321738</v>
      </c>
      <c r="X224" s="129">
        <v>6.1802000000000001</v>
      </c>
      <c r="Y224" s="129">
        <v>7.363404255319149</v>
      </c>
      <c r="Z224" s="129">
        <v>6.7059574468085099</v>
      </c>
      <c r="AA224" s="129">
        <v>6.5744680851063837</v>
      </c>
      <c r="AB224" s="129">
        <v>1.3148936170212766</v>
      </c>
      <c r="AC224" s="128">
        <v>0</v>
      </c>
      <c r="AD224" s="128">
        <v>0</v>
      </c>
      <c r="AE224" s="128">
        <v>0</v>
      </c>
      <c r="AF224" s="137"/>
      <c r="AG224" s="190" t="s">
        <v>76</v>
      </c>
      <c r="AH224" s="179" t="s">
        <v>141</v>
      </c>
      <c r="AI224" s="180"/>
      <c r="AJ224" s="142"/>
      <c r="AK224" s="142"/>
      <c r="AL224" s="142"/>
    </row>
    <row r="225" spans="1:38" s="127" customFormat="1" ht="11.1" customHeight="1">
      <c r="A225" s="1"/>
      <c r="B225" s="190" t="s">
        <v>76</v>
      </c>
      <c r="C225" s="179" t="s">
        <v>146</v>
      </c>
      <c r="D225" s="180"/>
      <c r="E225" s="180"/>
      <c r="F225" s="172"/>
      <c r="G225" s="128">
        <v>0</v>
      </c>
      <c r="H225" s="128">
        <v>0</v>
      </c>
      <c r="I225" s="128">
        <v>0</v>
      </c>
      <c r="J225" s="128">
        <v>0</v>
      </c>
      <c r="K225" s="128">
        <v>0</v>
      </c>
      <c r="L225" s="128">
        <v>0</v>
      </c>
      <c r="M225" s="128">
        <v>0</v>
      </c>
      <c r="N225" s="128">
        <v>0</v>
      </c>
      <c r="O225" s="128">
        <v>0</v>
      </c>
      <c r="P225" s="128">
        <v>0</v>
      </c>
      <c r="Q225" s="128">
        <v>0</v>
      </c>
      <c r="R225" s="128">
        <v>0</v>
      </c>
      <c r="S225" s="128">
        <v>0</v>
      </c>
      <c r="T225" s="128">
        <v>0</v>
      </c>
      <c r="U225" s="128">
        <v>0</v>
      </c>
      <c r="V225" s="128">
        <v>0</v>
      </c>
      <c r="W225" s="128">
        <v>0</v>
      </c>
      <c r="X225" s="128">
        <v>0</v>
      </c>
      <c r="Y225" s="128">
        <v>0</v>
      </c>
      <c r="Z225" s="128">
        <v>0</v>
      </c>
      <c r="AA225" s="128">
        <v>0</v>
      </c>
      <c r="AB225" s="128">
        <v>0</v>
      </c>
      <c r="AC225" s="128">
        <v>0</v>
      </c>
      <c r="AD225" s="128">
        <v>0</v>
      </c>
      <c r="AE225" s="128">
        <v>0</v>
      </c>
      <c r="AF225" s="137"/>
      <c r="AG225" s="190" t="s">
        <v>76</v>
      </c>
      <c r="AH225" s="179" t="s">
        <v>142</v>
      </c>
      <c r="AI225" s="180"/>
      <c r="AJ225" s="142"/>
      <c r="AK225" s="142"/>
      <c r="AL225" s="142"/>
    </row>
    <row r="226" spans="1:38" s="127" customFormat="1" ht="11.1" customHeight="1">
      <c r="A226" s="1"/>
      <c r="B226" s="191" t="s">
        <v>76</v>
      </c>
      <c r="C226" s="181" t="s">
        <v>157</v>
      </c>
      <c r="D226" s="182"/>
      <c r="E226" s="182"/>
      <c r="F226" s="173"/>
      <c r="G226" s="132">
        <f>G224+G225</f>
        <v>2.1560900129999974</v>
      </c>
      <c r="H226" s="132">
        <f t="shared" ref="H226:AE226" si="164">H224+H225</f>
        <v>1.6834265069999992</v>
      </c>
      <c r="I226" s="132">
        <f t="shared" si="164"/>
        <v>2.1560900129999974</v>
      </c>
      <c r="J226" s="132">
        <f t="shared" si="164"/>
        <v>2.092695528000005</v>
      </c>
      <c r="K226" s="132">
        <f t="shared" si="164"/>
        <v>2.4859343460000054</v>
      </c>
      <c r="L226" s="132">
        <f t="shared" si="164"/>
        <v>2.2657426050000011</v>
      </c>
      <c r="M226" s="132">
        <f t="shared" si="164"/>
        <v>2.4147074070000007</v>
      </c>
      <c r="N226" s="132">
        <f t="shared" si="164"/>
        <v>2.7116778360000056</v>
      </c>
      <c r="O226" s="132">
        <f t="shared" si="164"/>
        <v>2.7785748900000078</v>
      </c>
      <c r="P226" s="132">
        <f t="shared" si="164"/>
        <v>2.6626412820000094</v>
      </c>
      <c r="Q226" s="132">
        <f t="shared" si="164"/>
        <v>2.7342132300000008</v>
      </c>
      <c r="R226" s="132">
        <f t="shared" si="164"/>
        <v>4.2943556879999951</v>
      </c>
      <c r="S226" s="132">
        <f t="shared" si="164"/>
        <v>4.0093531170000087</v>
      </c>
      <c r="T226" s="132">
        <f t="shared" si="164"/>
        <v>4.4142377160000033</v>
      </c>
      <c r="U226" s="132">
        <f t="shared" si="164"/>
        <v>4.6623380592232895</v>
      </c>
      <c r="V226" s="132">
        <f t="shared" si="164"/>
        <v>4.3389872912790626</v>
      </c>
      <c r="W226" s="132">
        <f t="shared" si="164"/>
        <v>5.8108788559321738</v>
      </c>
      <c r="X226" s="132">
        <f t="shared" si="164"/>
        <v>6.1802000000000001</v>
      </c>
      <c r="Y226" s="132">
        <f t="shared" si="164"/>
        <v>7.363404255319149</v>
      </c>
      <c r="Z226" s="132">
        <f t="shared" si="164"/>
        <v>6.7059574468085099</v>
      </c>
      <c r="AA226" s="132">
        <f t="shared" si="164"/>
        <v>6.5744680851063837</v>
      </c>
      <c r="AB226" s="132">
        <f t="shared" si="164"/>
        <v>1.3148936170212766</v>
      </c>
      <c r="AC226" s="132">
        <f t="shared" si="164"/>
        <v>0</v>
      </c>
      <c r="AD226" s="132">
        <f t="shared" si="164"/>
        <v>0</v>
      </c>
      <c r="AE226" s="132">
        <f t="shared" si="164"/>
        <v>0</v>
      </c>
      <c r="AF226" s="138"/>
      <c r="AG226" s="191" t="s">
        <v>76</v>
      </c>
      <c r="AH226" s="181" t="s">
        <v>157</v>
      </c>
      <c r="AI226" s="182"/>
      <c r="AJ226" s="143"/>
      <c r="AK226" s="143"/>
      <c r="AL226" s="143"/>
    </row>
    <row r="227" spans="1:38" s="127" customFormat="1" ht="11.1" customHeight="1">
      <c r="A227" s="1"/>
      <c r="B227" s="190" t="s">
        <v>98</v>
      </c>
      <c r="C227" s="179" t="s">
        <v>141</v>
      </c>
      <c r="D227" s="180"/>
      <c r="E227" s="180"/>
      <c r="F227" s="172"/>
      <c r="G227" s="125">
        <v>145.79689999999999</v>
      </c>
      <c r="H227" s="125">
        <v>193.24099999999999</v>
      </c>
      <c r="I227" s="125">
        <v>173.71669999999997</v>
      </c>
      <c r="J227" s="125">
        <v>126.17139999999999</v>
      </c>
      <c r="K227" s="125">
        <v>114.837</v>
      </c>
      <c r="L227" s="125">
        <v>123.63</v>
      </c>
      <c r="M227" s="125">
        <v>107.0732</v>
      </c>
      <c r="N227" s="125">
        <v>112.55159999999999</v>
      </c>
      <c r="O227" s="125">
        <v>111.62620000000001</v>
      </c>
      <c r="P227" s="125">
        <v>125.07719999999999</v>
      </c>
      <c r="Q227" s="125">
        <v>88.49</v>
      </c>
      <c r="R227" s="125">
        <v>79.8</v>
      </c>
      <c r="S227" s="125">
        <v>99.03</v>
      </c>
      <c r="T227" s="125">
        <v>101.97</v>
      </c>
      <c r="U227" s="102">
        <v>99.93</v>
      </c>
      <c r="V227" s="125">
        <v>100.76</v>
      </c>
      <c r="W227" s="102">
        <v>55.56</v>
      </c>
      <c r="X227" s="128">
        <v>0</v>
      </c>
      <c r="Y227" s="128">
        <v>0</v>
      </c>
      <c r="Z227" s="128">
        <v>0</v>
      </c>
      <c r="AA227" s="128">
        <v>0</v>
      </c>
      <c r="AB227" s="128">
        <v>0</v>
      </c>
      <c r="AC227" s="128">
        <v>0</v>
      </c>
      <c r="AD227" s="128">
        <v>0</v>
      </c>
      <c r="AE227" s="128">
        <v>0</v>
      </c>
      <c r="AF227" s="137"/>
      <c r="AG227" s="190" t="s">
        <v>98</v>
      </c>
      <c r="AH227" s="179" t="s">
        <v>141</v>
      </c>
      <c r="AI227" s="180"/>
      <c r="AJ227" s="142"/>
      <c r="AK227" s="142"/>
      <c r="AL227" s="142"/>
    </row>
    <row r="228" spans="1:38" s="127" customFormat="1" ht="11.1" customHeight="1">
      <c r="A228" s="1"/>
      <c r="B228" s="190" t="s">
        <v>98</v>
      </c>
      <c r="C228" s="179" t="s">
        <v>142</v>
      </c>
      <c r="D228" s="180"/>
      <c r="E228" s="180"/>
      <c r="F228" s="172"/>
      <c r="G228" s="125">
        <v>2728.1639</v>
      </c>
      <c r="H228" s="125">
        <v>3031.3552</v>
      </c>
      <c r="I228" s="125">
        <v>3301.1394</v>
      </c>
      <c r="J228" s="125">
        <v>3117.6727000000001</v>
      </c>
      <c r="K228" s="125">
        <v>2715.8942999999999</v>
      </c>
      <c r="L228" s="125">
        <v>2537.3058999999998</v>
      </c>
      <c r="M228" s="125">
        <v>2264.7961999999998</v>
      </c>
      <c r="N228" s="125">
        <v>2314.3186999999998</v>
      </c>
      <c r="O228" s="125">
        <v>2710.2459999999996</v>
      </c>
      <c r="P228" s="125">
        <v>2919.5484999999999</v>
      </c>
      <c r="Q228" s="125">
        <v>2548.87</v>
      </c>
      <c r="R228" s="125">
        <v>2286.5100000000002</v>
      </c>
      <c r="S228" s="125">
        <v>2186.0100000000002</v>
      </c>
      <c r="T228" s="125">
        <v>1856.72</v>
      </c>
      <c r="U228" s="102">
        <v>2061.2399999999998</v>
      </c>
      <c r="V228" s="125">
        <v>2089.4299999999998</v>
      </c>
      <c r="W228" s="102">
        <v>2595.5</v>
      </c>
      <c r="X228" s="102">
        <v>3341.86</v>
      </c>
      <c r="Y228" s="102">
        <v>3860.91</v>
      </c>
      <c r="Z228" s="102">
        <v>3114.6</v>
      </c>
      <c r="AA228" s="102">
        <v>3243.3</v>
      </c>
      <c r="AB228" s="102">
        <v>3677.76</v>
      </c>
      <c r="AC228" s="102">
        <v>3018.56</v>
      </c>
      <c r="AD228" s="102">
        <f>(AC228+AE228)/2</f>
        <v>3004.145</v>
      </c>
      <c r="AE228" s="102">
        <v>2989.73</v>
      </c>
      <c r="AF228" s="137">
        <v>2426.13</v>
      </c>
      <c r="AG228" s="190" t="s">
        <v>98</v>
      </c>
      <c r="AH228" s="179" t="s">
        <v>142</v>
      </c>
      <c r="AI228" s="180"/>
      <c r="AJ228" s="142"/>
      <c r="AK228" s="142"/>
      <c r="AL228" s="142"/>
    </row>
    <row r="229" spans="1:38" s="127" customFormat="1" ht="11.1" customHeight="1">
      <c r="A229" s="1"/>
      <c r="B229" s="191" t="s">
        <v>98</v>
      </c>
      <c r="C229" s="181" t="s">
        <v>157</v>
      </c>
      <c r="D229" s="182"/>
      <c r="E229" s="182"/>
      <c r="F229" s="173"/>
      <c r="G229" s="130">
        <f>G227+G228</f>
        <v>2873.9607999999998</v>
      </c>
      <c r="H229" s="130">
        <f t="shared" ref="H229:AE229" si="165">H227+H228</f>
        <v>3224.5962</v>
      </c>
      <c r="I229" s="130">
        <f t="shared" si="165"/>
        <v>3474.8561</v>
      </c>
      <c r="J229" s="130">
        <f t="shared" si="165"/>
        <v>3243.8441000000003</v>
      </c>
      <c r="K229" s="130">
        <f t="shared" si="165"/>
        <v>2830.7312999999999</v>
      </c>
      <c r="L229" s="130">
        <f t="shared" si="165"/>
        <v>2660.9358999999999</v>
      </c>
      <c r="M229" s="130">
        <f t="shared" si="165"/>
        <v>2371.8693999999996</v>
      </c>
      <c r="N229" s="130">
        <f t="shared" si="165"/>
        <v>2426.8702999999996</v>
      </c>
      <c r="O229" s="130">
        <f t="shared" si="165"/>
        <v>2821.8721999999998</v>
      </c>
      <c r="P229" s="130">
        <f t="shared" si="165"/>
        <v>3044.6257000000001</v>
      </c>
      <c r="Q229" s="130">
        <f t="shared" si="165"/>
        <v>2637.3599999999997</v>
      </c>
      <c r="R229" s="130">
        <f t="shared" si="165"/>
        <v>2366.3100000000004</v>
      </c>
      <c r="S229" s="130">
        <f t="shared" si="165"/>
        <v>2285.0400000000004</v>
      </c>
      <c r="T229" s="130">
        <f t="shared" si="165"/>
        <v>1958.69</v>
      </c>
      <c r="U229" s="130">
        <f t="shared" si="165"/>
        <v>2161.1699999999996</v>
      </c>
      <c r="V229" s="130">
        <f t="shared" si="165"/>
        <v>2190.19</v>
      </c>
      <c r="W229" s="130">
        <f t="shared" si="165"/>
        <v>2651.06</v>
      </c>
      <c r="X229" s="130">
        <f t="shared" si="165"/>
        <v>3341.86</v>
      </c>
      <c r="Y229" s="130">
        <f t="shared" si="165"/>
        <v>3860.91</v>
      </c>
      <c r="Z229" s="130">
        <f t="shared" si="165"/>
        <v>3114.6</v>
      </c>
      <c r="AA229" s="130">
        <f t="shared" si="165"/>
        <v>3243.3</v>
      </c>
      <c r="AB229" s="130">
        <f t="shared" si="165"/>
        <v>3677.76</v>
      </c>
      <c r="AC229" s="130">
        <f t="shared" si="165"/>
        <v>3018.56</v>
      </c>
      <c r="AD229" s="130">
        <f t="shared" si="165"/>
        <v>3004.145</v>
      </c>
      <c r="AE229" s="130">
        <f t="shared" si="165"/>
        <v>2989.73</v>
      </c>
      <c r="AF229" s="138"/>
      <c r="AG229" s="191" t="s">
        <v>98</v>
      </c>
      <c r="AH229" s="181" t="s">
        <v>157</v>
      </c>
      <c r="AI229" s="182"/>
      <c r="AJ229" s="143"/>
      <c r="AK229" s="143"/>
      <c r="AL229" s="143"/>
    </row>
    <row r="230" spans="1:38" s="127" customFormat="1" ht="11.1" customHeight="1">
      <c r="A230" s="1"/>
      <c r="B230" s="191" t="s">
        <v>99</v>
      </c>
      <c r="C230" s="181" t="s">
        <v>158</v>
      </c>
      <c r="D230" s="182"/>
      <c r="E230" s="182"/>
      <c r="F230" s="173"/>
      <c r="G230" s="134">
        <f>G226/G229</f>
        <v>7.5021552590417984E-4</v>
      </c>
      <c r="H230" s="134">
        <f t="shared" ref="H230:AE230" si="166">H226/H229</f>
        <v>5.220580818770422E-4</v>
      </c>
      <c r="I230" s="134">
        <f t="shared" si="166"/>
        <v>6.2048325195394351E-4</v>
      </c>
      <c r="J230" s="134">
        <f t="shared" si="166"/>
        <v>6.4512826864891715E-4</v>
      </c>
      <c r="K230" s="134">
        <f t="shared" si="166"/>
        <v>8.7819509608700957E-4</v>
      </c>
      <c r="L230" s="134">
        <f t="shared" si="166"/>
        <v>8.5148334651729163E-4</v>
      </c>
      <c r="M230" s="134">
        <f t="shared" si="166"/>
        <v>1.0180608624572674E-3</v>
      </c>
      <c r="N230" s="134">
        <f t="shared" si="166"/>
        <v>1.1173558949565644E-3</v>
      </c>
      <c r="O230" s="134">
        <f t="shared" si="166"/>
        <v>9.8465653051190913E-4</v>
      </c>
      <c r="P230" s="134">
        <f t="shared" si="166"/>
        <v>8.7453813518029795E-4</v>
      </c>
      <c r="Q230" s="134">
        <f t="shared" si="166"/>
        <v>1.0367235530985535E-3</v>
      </c>
      <c r="R230" s="134">
        <f t="shared" si="166"/>
        <v>1.8147899844060983E-3</v>
      </c>
      <c r="S230" s="134">
        <f t="shared" si="166"/>
        <v>1.7546095985190666E-3</v>
      </c>
      <c r="T230" s="134">
        <f t="shared" si="166"/>
        <v>2.2536683783549224E-3</v>
      </c>
      <c r="U230" s="134">
        <f t="shared" si="166"/>
        <v>2.1573212931991887E-3</v>
      </c>
      <c r="V230" s="134">
        <f t="shared" si="166"/>
        <v>1.9811008594135954E-3</v>
      </c>
      <c r="W230" s="134">
        <f t="shared" si="166"/>
        <v>2.1919077108523283E-3</v>
      </c>
      <c r="X230" s="134">
        <f t="shared" si="166"/>
        <v>1.8493294153555206E-3</v>
      </c>
      <c r="Y230" s="134">
        <f t="shared" si="166"/>
        <v>1.9071680653833291E-3</v>
      </c>
      <c r="Z230" s="134">
        <f t="shared" si="166"/>
        <v>2.1530718059489212E-3</v>
      </c>
      <c r="AA230" s="134">
        <f t="shared" si="166"/>
        <v>2.0270921854612226E-3</v>
      </c>
      <c r="AB230" s="134">
        <f t="shared" si="166"/>
        <v>3.5752567242595398E-4</v>
      </c>
      <c r="AC230" s="134">
        <f t="shared" si="166"/>
        <v>0</v>
      </c>
      <c r="AD230" s="134">
        <f t="shared" si="166"/>
        <v>0</v>
      </c>
      <c r="AE230" s="134">
        <f t="shared" si="166"/>
        <v>0</v>
      </c>
      <c r="AF230" s="138"/>
      <c r="AG230" s="191" t="s">
        <v>99</v>
      </c>
      <c r="AH230" s="181" t="s">
        <v>158</v>
      </c>
      <c r="AI230" s="182"/>
      <c r="AJ230" s="143"/>
      <c r="AK230" s="143"/>
      <c r="AL230" s="143"/>
    </row>
    <row r="231" spans="1:38" s="127" customFormat="1" ht="11.1" customHeight="1">
      <c r="A231" s="1"/>
      <c r="B231" s="123" t="s">
        <v>76</v>
      </c>
      <c r="C231" s="179" t="s">
        <v>144</v>
      </c>
      <c r="D231" s="180"/>
      <c r="E231" s="180"/>
      <c r="F231" s="172"/>
      <c r="G231" s="125">
        <v>1466.7279000000001</v>
      </c>
      <c r="H231" s="125">
        <v>1145.1881000000001</v>
      </c>
      <c r="I231" s="125">
        <v>1466.7279000000001</v>
      </c>
      <c r="J231" s="125">
        <v>1423.6024</v>
      </c>
      <c r="K231" s="125">
        <v>1691.1117999999999</v>
      </c>
      <c r="L231" s="125">
        <v>1541.3215</v>
      </c>
      <c r="M231" s="125">
        <v>1642.6581000000001</v>
      </c>
      <c r="N231" s="125">
        <v>1844.6787999999999</v>
      </c>
      <c r="O231" s="125">
        <v>1890.1869999999999</v>
      </c>
      <c r="P231" s="125">
        <v>1811.3206</v>
      </c>
      <c r="Q231" s="125">
        <v>1860.009</v>
      </c>
      <c r="R231" s="125">
        <v>2921.3303999999998</v>
      </c>
      <c r="S231" s="125">
        <v>2727.4511000000002</v>
      </c>
      <c r="T231" s="125">
        <v>3002.8827999999999</v>
      </c>
      <c r="U231" s="102">
        <v>3295.5805</v>
      </c>
      <c r="V231" s="125">
        <v>3931.9357</v>
      </c>
      <c r="W231" s="102">
        <v>4979.5403999999999</v>
      </c>
      <c r="X231" s="102">
        <v>356.85289999999998</v>
      </c>
      <c r="Y231" s="102">
        <v>507.00209999999998</v>
      </c>
      <c r="Z231" s="102">
        <v>476.8827</v>
      </c>
      <c r="AA231" s="102">
        <v>5017.8743999999997</v>
      </c>
      <c r="AB231" s="102">
        <v>1220.3900000000001</v>
      </c>
      <c r="AC231" s="102">
        <v>5298.5198</v>
      </c>
      <c r="AD231" s="102">
        <v>6200.8779000000004</v>
      </c>
      <c r="AE231" s="102">
        <v>6200.8779000000004</v>
      </c>
      <c r="AF231" s="193" t="s">
        <v>160</v>
      </c>
      <c r="AG231" s="123" t="s">
        <v>76</v>
      </c>
      <c r="AH231" s="179" t="s">
        <v>144</v>
      </c>
      <c r="AI231" s="180"/>
      <c r="AJ231" s="142"/>
      <c r="AK231" s="142"/>
      <c r="AL231" s="142"/>
    </row>
    <row r="232" spans="1:38" s="127" customFormat="1" ht="11.1" customHeight="1">
      <c r="A232" s="1"/>
      <c r="B232" s="191" t="s">
        <v>76</v>
      </c>
      <c r="C232" s="181" t="s">
        <v>162</v>
      </c>
      <c r="D232" s="182"/>
      <c r="E232" s="182"/>
      <c r="F232" s="173"/>
      <c r="G232" s="130">
        <f>G231-G226</f>
        <v>1464.5718099870001</v>
      </c>
      <c r="H232" s="130">
        <f t="shared" ref="H232:AE232" si="167">H231-H226</f>
        <v>1143.5046734930002</v>
      </c>
      <c r="I232" s="130">
        <f t="shared" si="167"/>
        <v>1464.5718099870001</v>
      </c>
      <c r="J232" s="130">
        <f t="shared" si="167"/>
        <v>1421.5097044720001</v>
      </c>
      <c r="K232" s="130">
        <f t="shared" si="167"/>
        <v>1688.6258656539999</v>
      </c>
      <c r="L232" s="130">
        <f t="shared" si="167"/>
        <v>1539.055757395</v>
      </c>
      <c r="M232" s="130">
        <f t="shared" si="167"/>
        <v>1640.2433925930002</v>
      </c>
      <c r="N232" s="130">
        <f t="shared" si="167"/>
        <v>1841.9671221639999</v>
      </c>
      <c r="O232" s="130">
        <f t="shared" si="167"/>
        <v>1887.4084251099998</v>
      </c>
      <c r="P232" s="130">
        <f t="shared" si="167"/>
        <v>1808.6579587179999</v>
      </c>
      <c r="Q232" s="130">
        <f t="shared" si="167"/>
        <v>1857.27478677</v>
      </c>
      <c r="R232" s="130">
        <f t="shared" si="167"/>
        <v>2917.0360443119998</v>
      </c>
      <c r="S232" s="130">
        <f t="shared" si="167"/>
        <v>2723.4417468830002</v>
      </c>
      <c r="T232" s="130">
        <f t="shared" si="167"/>
        <v>2998.4685622839997</v>
      </c>
      <c r="U232" s="130">
        <f t="shared" si="167"/>
        <v>3290.9181619407768</v>
      </c>
      <c r="V232" s="130">
        <f t="shared" si="167"/>
        <v>3927.596712708721</v>
      </c>
      <c r="W232" s="130">
        <f t="shared" si="167"/>
        <v>4973.7295211440678</v>
      </c>
      <c r="X232" s="130">
        <f t="shared" si="167"/>
        <v>350.67269999999996</v>
      </c>
      <c r="Y232" s="130">
        <f t="shared" si="167"/>
        <v>499.63869574468083</v>
      </c>
      <c r="Z232" s="130">
        <f t="shared" si="167"/>
        <v>470.1767425531915</v>
      </c>
      <c r="AA232" s="130">
        <f t="shared" si="167"/>
        <v>5011.299931914893</v>
      </c>
      <c r="AB232" s="130">
        <f t="shared" si="167"/>
        <v>1219.0751063829789</v>
      </c>
      <c r="AC232" s="130">
        <f t="shared" si="167"/>
        <v>5298.5198</v>
      </c>
      <c r="AD232" s="130">
        <f t="shared" si="167"/>
        <v>6200.8779000000004</v>
      </c>
      <c r="AE232" s="130">
        <f t="shared" si="167"/>
        <v>6200.8779000000004</v>
      </c>
      <c r="AF232" s="138"/>
      <c r="AG232" s="191" t="s">
        <v>76</v>
      </c>
      <c r="AH232" s="181" t="s">
        <v>162</v>
      </c>
      <c r="AI232" s="182"/>
      <c r="AJ232" s="143"/>
      <c r="AK232" s="143"/>
      <c r="AL232" s="143"/>
    </row>
    <row r="233" spans="1:38" s="127" customFormat="1" ht="11.1" customHeight="1">
      <c r="A233" s="1"/>
      <c r="B233" s="123" t="s">
        <v>98</v>
      </c>
      <c r="C233" s="179" t="s">
        <v>148</v>
      </c>
      <c r="D233" s="180"/>
      <c r="E233" s="180"/>
      <c r="F233" s="172"/>
      <c r="G233" s="125">
        <v>82980</v>
      </c>
      <c r="H233" s="125">
        <v>88850</v>
      </c>
      <c r="I233" s="125">
        <v>85360</v>
      </c>
      <c r="J233" s="125">
        <v>79900</v>
      </c>
      <c r="K233" s="125">
        <v>78300</v>
      </c>
      <c r="L233" s="125">
        <v>76350</v>
      </c>
      <c r="M233" s="125">
        <v>83840</v>
      </c>
      <c r="N233" s="125">
        <v>90050</v>
      </c>
      <c r="O233" s="125">
        <v>82340</v>
      </c>
      <c r="P233" s="125">
        <v>80600</v>
      </c>
      <c r="Q233" s="125">
        <v>94340</v>
      </c>
      <c r="R233" s="125">
        <v>96130</v>
      </c>
      <c r="S233" s="125">
        <v>95761.510699999999</v>
      </c>
      <c r="T233" s="125">
        <v>99170.234299999996</v>
      </c>
      <c r="U233" s="102">
        <v>104754.19070000001</v>
      </c>
      <c r="V233" s="125">
        <v>134292.86300000001</v>
      </c>
      <c r="W233" s="102">
        <v>156820.30970000001</v>
      </c>
      <c r="X233" s="102">
        <v>137014.23850000001</v>
      </c>
      <c r="Y233" s="102">
        <v>140061.3322</v>
      </c>
      <c r="Z233" s="102">
        <v>104868.948</v>
      </c>
      <c r="AA233" s="102">
        <v>149917.04790000001</v>
      </c>
      <c r="AB233" s="102">
        <v>160145.20590791159</v>
      </c>
      <c r="AC233" s="102">
        <v>170773.35620000001</v>
      </c>
      <c r="AD233" s="102">
        <v>176756.4277</v>
      </c>
      <c r="AE233" s="102">
        <v>186590.84820000001</v>
      </c>
      <c r="AF233" s="137"/>
      <c r="AG233" s="123" t="s">
        <v>98</v>
      </c>
      <c r="AH233" s="179" t="s">
        <v>144</v>
      </c>
      <c r="AI233" s="180"/>
      <c r="AJ233" s="142"/>
      <c r="AK233" s="142"/>
      <c r="AL233" s="142"/>
    </row>
    <row r="234" spans="1:38" s="127" customFormat="1" ht="11.1" customHeight="1">
      <c r="A234" s="1"/>
      <c r="B234" s="191" t="s">
        <v>98</v>
      </c>
      <c r="C234" s="181" t="s">
        <v>162</v>
      </c>
      <c r="D234" s="182"/>
      <c r="E234" s="182"/>
      <c r="F234" s="173"/>
      <c r="G234" s="130">
        <f>G233-G229</f>
        <v>80106.039199999999</v>
      </c>
      <c r="H234" s="130">
        <f t="shared" ref="H234:AE234" si="168">H233-H229</f>
        <v>85625.4038</v>
      </c>
      <c r="I234" s="130">
        <f t="shared" si="168"/>
        <v>81885.143899999995</v>
      </c>
      <c r="J234" s="130">
        <f t="shared" si="168"/>
        <v>76656.155899999998</v>
      </c>
      <c r="K234" s="130">
        <f t="shared" si="168"/>
        <v>75469.268700000001</v>
      </c>
      <c r="L234" s="130">
        <f t="shared" si="168"/>
        <v>73689.064100000003</v>
      </c>
      <c r="M234" s="130">
        <f t="shared" si="168"/>
        <v>81468.130600000004</v>
      </c>
      <c r="N234" s="130">
        <f t="shared" si="168"/>
        <v>87623.129700000005</v>
      </c>
      <c r="O234" s="130">
        <f t="shared" si="168"/>
        <v>79518.127800000002</v>
      </c>
      <c r="P234" s="130">
        <f t="shared" si="168"/>
        <v>77555.374299999996</v>
      </c>
      <c r="Q234" s="130">
        <f t="shared" si="168"/>
        <v>91702.64</v>
      </c>
      <c r="R234" s="130">
        <f t="shared" si="168"/>
        <v>93763.69</v>
      </c>
      <c r="S234" s="130">
        <f t="shared" si="168"/>
        <v>93476.470700000005</v>
      </c>
      <c r="T234" s="130">
        <f t="shared" si="168"/>
        <v>97211.544299999994</v>
      </c>
      <c r="U234" s="130">
        <f t="shared" si="168"/>
        <v>102593.02070000001</v>
      </c>
      <c r="V234" s="130">
        <f t="shared" si="168"/>
        <v>132102.67300000001</v>
      </c>
      <c r="W234" s="130">
        <f t="shared" si="168"/>
        <v>154169.24970000001</v>
      </c>
      <c r="X234" s="130">
        <f t="shared" si="168"/>
        <v>133672.37850000002</v>
      </c>
      <c r="Y234" s="130">
        <f t="shared" si="168"/>
        <v>136200.4222</v>
      </c>
      <c r="Z234" s="130">
        <f t="shared" si="168"/>
        <v>101754.348</v>
      </c>
      <c r="AA234" s="130">
        <f t="shared" si="168"/>
        <v>146673.74790000002</v>
      </c>
      <c r="AB234" s="130">
        <f t="shared" si="168"/>
        <v>156467.44590791158</v>
      </c>
      <c r="AC234" s="130">
        <f t="shared" si="168"/>
        <v>167754.79620000001</v>
      </c>
      <c r="AD234" s="130">
        <f t="shared" si="168"/>
        <v>173752.28270000001</v>
      </c>
      <c r="AE234" s="130">
        <f t="shared" si="168"/>
        <v>183601.1182</v>
      </c>
      <c r="AF234" s="138"/>
      <c r="AG234" s="191" t="s">
        <v>98</v>
      </c>
      <c r="AH234" s="181" t="s">
        <v>162</v>
      </c>
      <c r="AI234" s="182"/>
      <c r="AJ234" s="143"/>
      <c r="AK234" s="143"/>
      <c r="AL234" s="143"/>
    </row>
    <row r="235" spans="1:38" s="127" customFormat="1" ht="11.1" customHeight="1">
      <c r="A235" s="1"/>
      <c r="B235" s="191" t="s">
        <v>99</v>
      </c>
      <c r="C235" s="181" t="s">
        <v>163</v>
      </c>
      <c r="D235" s="182"/>
      <c r="E235" s="182"/>
      <c r="F235" s="173"/>
      <c r="G235" s="134">
        <f>G232/G234</f>
        <v>1.8282913805417557E-2</v>
      </c>
      <c r="H235" s="134">
        <f t="shared" ref="H235:AE235" si="169">H232/H234</f>
        <v>1.3354736126721778E-2</v>
      </c>
      <c r="I235" s="134">
        <f t="shared" si="169"/>
        <v>1.7885684023167481E-2</v>
      </c>
      <c r="J235" s="134">
        <f t="shared" si="169"/>
        <v>1.8543973250190075E-2</v>
      </c>
      <c r="K235" s="134">
        <f t="shared" si="169"/>
        <v>2.2375012965429725E-2</v>
      </c>
      <c r="L235" s="134">
        <f t="shared" si="169"/>
        <v>2.0885809532150103E-2</v>
      </c>
      <c r="M235" s="134">
        <f t="shared" si="169"/>
        <v>2.0133558736561953E-2</v>
      </c>
      <c r="N235" s="134">
        <f t="shared" si="169"/>
        <v>2.102147148213538E-2</v>
      </c>
      <c r="O235" s="134">
        <f t="shared" si="169"/>
        <v>2.373557423103716E-2</v>
      </c>
      <c r="P235" s="134">
        <f t="shared" si="169"/>
        <v>2.332085912862392E-2</v>
      </c>
      <c r="Q235" s="134">
        <f t="shared" si="169"/>
        <v>2.0253231387558746E-2</v>
      </c>
      <c r="R235" s="134">
        <f t="shared" si="169"/>
        <v>3.1110508175520819E-2</v>
      </c>
      <c r="S235" s="134">
        <f t="shared" si="169"/>
        <v>2.9135051061389718E-2</v>
      </c>
      <c r="T235" s="134">
        <f t="shared" si="169"/>
        <v>3.0844778610147026E-2</v>
      </c>
      <c r="U235" s="134">
        <f t="shared" si="169"/>
        <v>3.2077407795253428E-2</v>
      </c>
      <c r="V235" s="134">
        <f t="shared" si="169"/>
        <v>2.9731394706212499E-2</v>
      </c>
      <c r="W235" s="134">
        <f t="shared" si="169"/>
        <v>3.2261488791198722E-2</v>
      </c>
      <c r="X235" s="134">
        <f t="shared" si="169"/>
        <v>2.6233744318389599E-3</v>
      </c>
      <c r="Y235" s="134">
        <f t="shared" si="169"/>
        <v>3.6684078336482631E-3</v>
      </c>
      <c r="Z235" s="134">
        <f t="shared" si="169"/>
        <v>4.6207041939199641E-3</v>
      </c>
      <c r="AA235" s="134">
        <f t="shared" si="169"/>
        <v>3.4166304493231624E-2</v>
      </c>
      <c r="AB235" s="134">
        <f t="shared" si="169"/>
        <v>7.7912379748338303E-3</v>
      </c>
      <c r="AC235" s="134">
        <f t="shared" si="169"/>
        <v>3.1584907972962026E-2</v>
      </c>
      <c r="AD235" s="134">
        <f t="shared" si="169"/>
        <v>3.5688037035498471E-2</v>
      </c>
      <c r="AE235" s="134">
        <f t="shared" si="169"/>
        <v>3.3773639075799486E-2</v>
      </c>
      <c r="AF235" s="138"/>
      <c r="AG235" s="191" t="s">
        <v>99</v>
      </c>
      <c r="AH235" s="181" t="s">
        <v>163</v>
      </c>
      <c r="AI235" s="182"/>
      <c r="AJ235" s="143"/>
      <c r="AK235" s="143"/>
      <c r="AL235" s="143"/>
    </row>
    <row r="236" spans="1:38" s="127" customFormat="1" ht="11.1" customHeight="1">
      <c r="A236" s="1"/>
      <c r="B236" s="123" t="s">
        <v>76</v>
      </c>
      <c r="C236" s="180" t="s">
        <v>165</v>
      </c>
      <c r="D236" s="180"/>
      <c r="E236" s="180"/>
      <c r="F236" s="172"/>
      <c r="G236" s="125">
        <v>4394.0450000000001</v>
      </c>
      <c r="H236" s="125">
        <v>4445.4040000000005</v>
      </c>
      <c r="I236" s="125">
        <v>4587.3270000000002</v>
      </c>
      <c r="J236" s="125">
        <v>4337.12</v>
      </c>
      <c r="K236" s="125">
        <v>4668.2259999999997</v>
      </c>
      <c r="L236" s="125">
        <v>4538.3729999999996</v>
      </c>
      <c r="M236" s="125">
        <v>4734.2050000000008</v>
      </c>
      <c r="N236" s="125">
        <v>4583.3019999999997</v>
      </c>
      <c r="O236" s="125">
        <v>4618.5210000000006</v>
      </c>
      <c r="P236" s="125">
        <v>4364.5879999999997</v>
      </c>
      <c r="Q236" s="125">
        <v>4780.7630000000008</v>
      </c>
      <c r="R236" s="125">
        <v>4770.9800000000005</v>
      </c>
      <c r="S236" s="125">
        <v>4750.5730000000003</v>
      </c>
      <c r="T236" s="125">
        <v>4654.5590000000002</v>
      </c>
      <c r="U236" s="102">
        <v>4965.2499999999991</v>
      </c>
      <c r="V236" s="125">
        <v>4768.8160000000007</v>
      </c>
      <c r="W236" s="102">
        <v>4108.5190000000002</v>
      </c>
      <c r="X236" s="102">
        <v>3725.317</v>
      </c>
      <c r="Y236" s="102">
        <v>3536.5060000000003</v>
      </c>
      <c r="Z236" s="102">
        <v>3382.0349999999999</v>
      </c>
      <c r="AA236" s="102">
        <v>3508.8440000000001</v>
      </c>
      <c r="AB236" s="102">
        <v>3620.366</v>
      </c>
      <c r="AC236" s="102">
        <v>4025.9769999999999</v>
      </c>
      <c r="AD236" s="102">
        <v>3910.0990000000002</v>
      </c>
      <c r="AE236" s="102">
        <v>3717.6299999999997</v>
      </c>
      <c r="AF236" s="137">
        <v>2800.3469999999998</v>
      </c>
      <c r="AG236" s="123" t="s">
        <v>76</v>
      </c>
      <c r="AH236" s="180" t="s">
        <v>149</v>
      </c>
      <c r="AI236" s="180"/>
      <c r="AJ236" s="142"/>
      <c r="AK236" s="194" t="s">
        <v>170</v>
      </c>
      <c r="AL236" s="142"/>
    </row>
    <row r="237" spans="1:38" s="127" customFormat="1" ht="11.1" customHeight="1">
      <c r="A237" s="1"/>
      <c r="B237" s="123" t="s">
        <v>98</v>
      </c>
      <c r="C237" s="180" t="s">
        <v>164</v>
      </c>
      <c r="D237" s="180"/>
      <c r="E237" s="180"/>
      <c r="F237" s="172"/>
      <c r="G237" s="125">
        <v>217170.693</v>
      </c>
      <c r="H237" s="125">
        <v>220341.57500000001</v>
      </c>
      <c r="I237" s="125">
        <v>227711.35999999999</v>
      </c>
      <c r="J237" s="125">
        <v>225501.04699999999</v>
      </c>
      <c r="K237" s="125">
        <v>237416.00099999999</v>
      </c>
      <c r="L237" s="125">
        <v>242870.09599999999</v>
      </c>
      <c r="M237" s="125">
        <v>246811.99</v>
      </c>
      <c r="N237" s="125">
        <v>245264.50599999999</v>
      </c>
      <c r="O237" s="125">
        <v>238905.337</v>
      </c>
      <c r="P237" s="125">
        <v>244837.943</v>
      </c>
      <c r="Q237" s="125">
        <v>244449.82</v>
      </c>
      <c r="R237" s="125">
        <v>239835.27600000001</v>
      </c>
      <c r="S237" s="125">
        <v>237714.17199999999</v>
      </c>
      <c r="T237" s="125">
        <v>243569.34099999999</v>
      </c>
      <c r="U237" s="102">
        <v>236269.12100000001</v>
      </c>
      <c r="V237" s="125">
        <v>238279.98499999999</v>
      </c>
      <c r="W237" s="102">
        <v>228938.568</v>
      </c>
      <c r="X237" s="102">
        <v>219231.81899999999</v>
      </c>
      <c r="Y237" s="102">
        <v>207670.26300000001</v>
      </c>
      <c r="Z237" s="102">
        <v>193396.00099999999</v>
      </c>
      <c r="AA237" s="102">
        <v>197248.777</v>
      </c>
      <c r="AB237" s="102">
        <v>193055.68100000001</v>
      </c>
      <c r="AC237" s="102">
        <v>200533.533</v>
      </c>
      <c r="AD237" s="102">
        <v>193195.97</v>
      </c>
      <c r="AE237" s="102">
        <v>185223.84400000001</v>
      </c>
      <c r="AF237" s="137">
        <v>181933.05</v>
      </c>
      <c r="AG237" s="123" t="s">
        <v>98</v>
      </c>
      <c r="AH237" s="180" t="s">
        <v>164</v>
      </c>
      <c r="AI237" s="180"/>
      <c r="AJ237" s="142"/>
      <c r="AK237" s="194" t="s">
        <v>171</v>
      </c>
      <c r="AL237" s="142"/>
    </row>
    <row r="238" spans="1:38" s="127" customFormat="1" ht="11.1" customHeight="1">
      <c r="A238" s="1"/>
      <c r="B238" s="191" t="s">
        <v>99</v>
      </c>
      <c r="C238" s="181" t="s">
        <v>166</v>
      </c>
      <c r="D238" s="182"/>
      <c r="E238" s="182"/>
      <c r="F238" s="173"/>
      <c r="G238" s="134">
        <f>G236/G237</f>
        <v>2.0233139837151047E-2</v>
      </c>
      <c r="H238" s="134">
        <f t="shared" ref="H238:AE238" si="170">H236/H237</f>
        <v>2.0175057748407218E-2</v>
      </c>
      <c r="I238" s="134">
        <f t="shared" si="170"/>
        <v>2.0145358580265827E-2</v>
      </c>
      <c r="J238" s="134">
        <f t="shared" si="170"/>
        <v>1.9233258814980135E-2</v>
      </c>
      <c r="K238" s="134">
        <f t="shared" si="170"/>
        <v>1.9662642704524367E-2</v>
      </c>
      <c r="L238" s="134">
        <f t="shared" si="170"/>
        <v>1.8686421567519783E-2</v>
      </c>
      <c r="M238" s="134">
        <f t="shared" si="170"/>
        <v>1.9181422263967001E-2</v>
      </c>
      <c r="N238" s="134">
        <f t="shared" si="170"/>
        <v>1.868718011728937E-2</v>
      </c>
      <c r="O238" s="134">
        <f t="shared" si="170"/>
        <v>1.9332012662404443E-2</v>
      </c>
      <c r="P238" s="134">
        <f t="shared" si="170"/>
        <v>1.7826436321595789E-2</v>
      </c>
      <c r="Q238" s="134">
        <f t="shared" si="170"/>
        <v>1.9557236736766674E-2</v>
      </c>
      <c r="R238" s="134">
        <f t="shared" si="170"/>
        <v>1.9892736713176422E-2</v>
      </c>
      <c r="S238" s="134">
        <f t="shared" si="170"/>
        <v>1.9984391170417892E-2</v>
      </c>
      <c r="T238" s="134">
        <f t="shared" si="170"/>
        <v>1.9109790176752996E-2</v>
      </c>
      <c r="U238" s="134">
        <f t="shared" si="170"/>
        <v>2.1015230339812365E-2</v>
      </c>
      <c r="V238" s="134">
        <f t="shared" si="170"/>
        <v>2.0013497986412922E-2</v>
      </c>
      <c r="W238" s="134">
        <f t="shared" si="170"/>
        <v>1.7945945219680067E-2</v>
      </c>
      <c r="X238" s="134">
        <f t="shared" si="170"/>
        <v>1.6992592667399251E-2</v>
      </c>
      <c r="Y238" s="134">
        <f t="shared" si="170"/>
        <v>1.7029429003997554E-2</v>
      </c>
      <c r="Z238" s="134">
        <f t="shared" si="170"/>
        <v>1.7487615992638855E-2</v>
      </c>
      <c r="AA238" s="134">
        <f t="shared" si="170"/>
        <v>1.7788926518920823E-2</v>
      </c>
      <c r="AB238" s="134">
        <f t="shared" si="170"/>
        <v>1.8752962778650371E-2</v>
      </c>
      <c r="AC238" s="134">
        <f t="shared" si="170"/>
        <v>2.0076328082246474E-2</v>
      </c>
      <c r="AD238" s="134">
        <f t="shared" si="170"/>
        <v>2.023902983069471E-2</v>
      </c>
      <c r="AE238" s="134">
        <f t="shared" si="170"/>
        <v>2.0071012023700357E-2</v>
      </c>
      <c r="AF238" s="138"/>
      <c r="AG238" s="191" t="s">
        <v>99</v>
      </c>
      <c r="AH238" s="181" t="s">
        <v>166</v>
      </c>
      <c r="AI238" s="182"/>
      <c r="AJ238" s="143"/>
      <c r="AK238" s="195" t="s">
        <v>169</v>
      </c>
      <c r="AL238" s="143"/>
    </row>
    <row r="239" spans="1:38" s="127" customFormat="1" ht="11.1" customHeight="1">
      <c r="A239" s="1"/>
      <c r="B239" s="190" t="s">
        <v>76</v>
      </c>
      <c r="C239" s="183" t="s">
        <v>113</v>
      </c>
      <c r="D239" s="184"/>
      <c r="E239" s="184"/>
      <c r="F239" s="101"/>
      <c r="G239" s="125">
        <v>6320.86</v>
      </c>
      <c r="H239" s="125">
        <v>6676.67</v>
      </c>
      <c r="I239" s="125">
        <v>7107.8280000000004</v>
      </c>
      <c r="J239" s="125">
        <v>7417.5919999999996</v>
      </c>
      <c r="K239" s="125">
        <v>7405.0339999999997</v>
      </c>
      <c r="L239" s="125">
        <v>7731.5420000000004</v>
      </c>
      <c r="M239" s="125">
        <v>8238.0480000000007</v>
      </c>
      <c r="N239" s="125">
        <v>8221.3040000000001</v>
      </c>
      <c r="O239" s="125">
        <v>8380.3719999999994</v>
      </c>
      <c r="P239" s="125">
        <v>8369</v>
      </c>
      <c r="Q239" s="125">
        <v>8651</v>
      </c>
      <c r="R239" s="125">
        <v>8829</v>
      </c>
      <c r="S239" s="125">
        <v>8852</v>
      </c>
      <c r="T239" s="125">
        <v>9078</v>
      </c>
      <c r="U239" s="102">
        <v>9265.9920000000002</v>
      </c>
      <c r="V239" s="125">
        <v>9776.1299999999992</v>
      </c>
      <c r="W239" s="102">
        <v>10281.5</v>
      </c>
      <c r="X239" s="102">
        <v>11458.062</v>
      </c>
      <c r="Y239" s="102">
        <v>12173.227999999999</v>
      </c>
      <c r="Z239" s="102">
        <v>12925.271000000001</v>
      </c>
      <c r="AA239" s="102">
        <v>13522.531000000001</v>
      </c>
      <c r="AB239" s="102">
        <v>11024.456</v>
      </c>
      <c r="AC239" s="102">
        <v>12979.127</v>
      </c>
      <c r="AD239" s="102">
        <v>13100.46</v>
      </c>
      <c r="AE239" s="102">
        <v>12645.016</v>
      </c>
      <c r="AF239" s="137"/>
      <c r="AG239" s="190" t="s">
        <v>76</v>
      </c>
      <c r="AH239" s="183" t="s">
        <v>113</v>
      </c>
      <c r="AI239" s="184"/>
      <c r="AJ239" s="142"/>
      <c r="AK239" s="194" t="s">
        <v>168</v>
      </c>
      <c r="AL239" s="142"/>
    </row>
    <row r="240" spans="1:38" s="127" customFormat="1" ht="11.1" customHeight="1">
      <c r="A240" s="1"/>
      <c r="B240" s="190" t="s">
        <v>98</v>
      </c>
      <c r="C240" s="183" t="s">
        <v>113</v>
      </c>
      <c r="D240" s="184"/>
      <c r="E240" s="184"/>
      <c r="F240" s="101"/>
      <c r="G240" s="125">
        <v>628439.99399999995</v>
      </c>
      <c r="H240" s="125">
        <v>687969.1</v>
      </c>
      <c r="I240" s="125">
        <v>730084.446</v>
      </c>
      <c r="J240" s="125">
        <v>777788.10199999996</v>
      </c>
      <c r="K240" s="125">
        <v>806248.71600000001</v>
      </c>
      <c r="L240" s="125">
        <v>847108.26199999999</v>
      </c>
      <c r="M240" s="125">
        <v>904163.44200000004</v>
      </c>
      <c r="N240" s="125">
        <v>923904.61800000002</v>
      </c>
      <c r="O240" s="125">
        <v>946990.40800000005</v>
      </c>
      <c r="P240" s="125">
        <v>983575</v>
      </c>
      <c r="Q240" s="125">
        <v>1035052</v>
      </c>
      <c r="R240" s="125">
        <v>1064111</v>
      </c>
      <c r="S240" s="125">
        <v>1109961</v>
      </c>
      <c r="T240" s="125">
        <v>1189360</v>
      </c>
      <c r="U240" s="102">
        <v>1240841.8700000001</v>
      </c>
      <c r="V240" s="125">
        <v>1358757.71</v>
      </c>
      <c r="W240" s="125">
        <v>1413253.9809999999</v>
      </c>
      <c r="X240" s="125">
        <v>1502627.7350000001</v>
      </c>
      <c r="Y240" s="125">
        <v>1444396.6980000001</v>
      </c>
      <c r="Z240" s="125">
        <v>1416454.26</v>
      </c>
      <c r="AA240" s="125">
        <v>1476923.264</v>
      </c>
      <c r="AB240" s="125">
        <v>1503277.801</v>
      </c>
      <c r="AC240" s="125">
        <v>1520493.503</v>
      </c>
      <c r="AD240" s="125">
        <v>1536003.6669999999</v>
      </c>
      <c r="AE240" s="125">
        <v>1553013.8160000001</v>
      </c>
      <c r="AF240" s="137"/>
      <c r="AG240" s="190" t="s">
        <v>98</v>
      </c>
      <c r="AH240" s="183" t="s">
        <v>113</v>
      </c>
      <c r="AI240" s="184"/>
      <c r="AJ240" s="142"/>
      <c r="AK240" s="194" t="s">
        <v>167</v>
      </c>
      <c r="AL240" s="142"/>
    </row>
    <row r="241" spans="1:38" s="127" customFormat="1" ht="11.1" customHeight="1">
      <c r="A241" s="1"/>
      <c r="B241" s="191" t="s">
        <v>99</v>
      </c>
      <c r="C241" s="181" t="s">
        <v>159</v>
      </c>
      <c r="D241" s="182"/>
      <c r="E241" s="182"/>
      <c r="F241" s="173"/>
      <c r="G241" s="134">
        <f>G239/G240</f>
        <v>1.0058016772242538E-2</v>
      </c>
      <c r="H241" s="134">
        <f t="shared" ref="H241:AE241" si="171">H239/H240</f>
        <v>9.7048980833586863E-3</v>
      </c>
      <c r="I241" s="134">
        <f t="shared" si="171"/>
        <v>9.735624473227034E-3</v>
      </c>
      <c r="J241" s="134">
        <f t="shared" si="171"/>
        <v>9.5367774088166747E-3</v>
      </c>
      <c r="K241" s="134">
        <f t="shared" si="171"/>
        <v>9.1845529215081566E-3</v>
      </c>
      <c r="L241" s="134">
        <f t="shared" si="171"/>
        <v>9.1269821660646261E-3</v>
      </c>
      <c r="M241" s="134">
        <f t="shared" si="171"/>
        <v>9.1112376560785573E-3</v>
      </c>
      <c r="N241" s="134">
        <f t="shared" si="171"/>
        <v>8.8984337125588425E-3</v>
      </c>
      <c r="O241" s="134">
        <f t="shared" si="171"/>
        <v>8.8494792863836463E-3</v>
      </c>
      <c r="P241" s="134">
        <f t="shared" si="171"/>
        <v>8.5087563225986831E-3</v>
      </c>
      <c r="Q241" s="134">
        <f t="shared" si="171"/>
        <v>8.35803418572207E-3</v>
      </c>
      <c r="R241" s="134">
        <f t="shared" si="171"/>
        <v>8.2970667533744137E-3</v>
      </c>
      <c r="S241" s="134">
        <f t="shared" si="171"/>
        <v>7.9750549794091862E-3</v>
      </c>
      <c r="T241" s="134">
        <f t="shared" si="171"/>
        <v>7.6326763973901934E-3</v>
      </c>
      <c r="U241" s="134">
        <f t="shared" si="171"/>
        <v>7.4675043001248814E-3</v>
      </c>
      <c r="V241" s="134">
        <f t="shared" si="171"/>
        <v>7.1949030559686758E-3</v>
      </c>
      <c r="W241" s="134">
        <f t="shared" si="171"/>
        <v>7.2750546881353529E-3</v>
      </c>
      <c r="X241" s="134">
        <f t="shared" si="171"/>
        <v>7.6253497344104318E-3</v>
      </c>
      <c r="Y241" s="134">
        <f t="shared" si="171"/>
        <v>8.427897970727705E-3</v>
      </c>
      <c r="Z241" s="134">
        <f t="shared" si="171"/>
        <v>9.1250888680302327E-3</v>
      </c>
      <c r="AA241" s="134">
        <f t="shared" si="171"/>
        <v>9.1558792048386343E-3</v>
      </c>
      <c r="AB241" s="134">
        <f t="shared" si="171"/>
        <v>7.3336119196773797E-3</v>
      </c>
      <c r="AC241" s="134">
        <f t="shared" si="171"/>
        <v>8.5361278916296687E-3</v>
      </c>
      <c r="AD241" s="134">
        <f t="shared" si="171"/>
        <v>8.5289249508022167E-3</v>
      </c>
      <c r="AE241" s="134">
        <f t="shared" si="171"/>
        <v>8.1422430822727463E-3</v>
      </c>
      <c r="AF241" s="138"/>
      <c r="AG241" s="191" t="s">
        <v>99</v>
      </c>
      <c r="AH241" s="181" t="s">
        <v>159</v>
      </c>
      <c r="AI241" s="182"/>
      <c r="AJ241" s="143"/>
      <c r="AK241" s="195" t="s">
        <v>169</v>
      </c>
      <c r="AL241" s="143"/>
    </row>
    <row r="242" spans="1:38" s="127" customFormat="1" ht="11.1" customHeight="1">
      <c r="A242" s="1"/>
      <c r="B242" s="191" t="s">
        <v>99</v>
      </c>
      <c r="C242" s="181" t="s">
        <v>172</v>
      </c>
      <c r="D242" s="182"/>
      <c r="E242" s="182"/>
      <c r="F242" s="173"/>
      <c r="G242" s="134">
        <f>(G238*0.75+G241)/2</f>
        <v>1.2616435825052912E-2</v>
      </c>
      <c r="H242" s="134">
        <f t="shared" ref="H242:AE242" si="172">(H238*0.75+H241)/2</f>
        <v>1.241809569733205E-2</v>
      </c>
      <c r="I242" s="134">
        <f t="shared" si="172"/>
        <v>1.2422321704213202E-2</v>
      </c>
      <c r="J242" s="134">
        <f t="shared" si="172"/>
        <v>1.1980860760025889E-2</v>
      </c>
      <c r="K242" s="134">
        <f t="shared" si="172"/>
        <v>1.1965767474950716E-2</v>
      </c>
      <c r="L242" s="134">
        <f t="shared" si="172"/>
        <v>1.1570899170852231E-2</v>
      </c>
      <c r="M242" s="134">
        <f t="shared" si="172"/>
        <v>1.1748652177026904E-2</v>
      </c>
      <c r="N242" s="134">
        <f t="shared" si="172"/>
        <v>1.1456909400262935E-2</v>
      </c>
      <c r="O242" s="134">
        <f t="shared" si="172"/>
        <v>1.1674244391593489E-2</v>
      </c>
      <c r="P242" s="134">
        <f t="shared" si="172"/>
        <v>1.0939291781897762E-2</v>
      </c>
      <c r="Q242" s="134">
        <f t="shared" si="172"/>
        <v>1.1512980869148537E-2</v>
      </c>
      <c r="R242" s="134">
        <f t="shared" si="172"/>
        <v>1.1608309644128366E-2</v>
      </c>
      <c r="S242" s="134">
        <f t="shared" si="172"/>
        <v>1.1481674178611304E-2</v>
      </c>
      <c r="T242" s="134">
        <f t="shared" si="172"/>
        <v>1.098250951497747E-2</v>
      </c>
      <c r="U242" s="134">
        <f t="shared" si="172"/>
        <v>1.1614463527492076E-2</v>
      </c>
      <c r="V242" s="134">
        <f t="shared" si="172"/>
        <v>1.1102513272889183E-2</v>
      </c>
      <c r="W242" s="134">
        <f t="shared" si="172"/>
        <v>1.0367256801447702E-2</v>
      </c>
      <c r="X242" s="134">
        <f t="shared" si="172"/>
        <v>1.0184897117479936E-2</v>
      </c>
      <c r="Y242" s="134">
        <f t="shared" si="172"/>
        <v>1.0599984861862935E-2</v>
      </c>
      <c r="Z242" s="134">
        <f t="shared" si="172"/>
        <v>1.1120400431254687E-2</v>
      </c>
      <c r="AA242" s="134">
        <f t="shared" si="172"/>
        <v>1.1248787047014626E-2</v>
      </c>
      <c r="AB242" s="134">
        <f t="shared" si="172"/>
        <v>1.0699167001832578E-2</v>
      </c>
      <c r="AC242" s="134">
        <f t="shared" si="172"/>
        <v>1.1796686976657263E-2</v>
      </c>
      <c r="AD242" s="134">
        <f t="shared" si="172"/>
        <v>1.1854098661911623E-2</v>
      </c>
      <c r="AE242" s="134">
        <f t="shared" si="172"/>
        <v>1.1597751050024006E-2</v>
      </c>
      <c r="AF242" s="138"/>
      <c r="AG242" s="191" t="s">
        <v>99</v>
      </c>
      <c r="AH242" s="181" t="s">
        <v>172</v>
      </c>
      <c r="AI242" s="182"/>
      <c r="AJ242" s="143"/>
      <c r="AK242" s="195" t="s">
        <v>169</v>
      </c>
      <c r="AL242" s="143"/>
    </row>
    <row r="243" spans="1:38" s="127" customFormat="1" ht="11.1" customHeight="1">
      <c r="A243" s="1"/>
      <c r="B243" s="123" t="s">
        <v>76</v>
      </c>
      <c r="C243" s="179" t="s">
        <v>143</v>
      </c>
      <c r="D243" s="180"/>
      <c r="E243" s="180"/>
      <c r="F243" s="172"/>
      <c r="G243" s="125">
        <v>473.82900000000001</v>
      </c>
      <c r="H243" s="125">
        <v>353.84070000000003</v>
      </c>
      <c r="I243" s="125">
        <v>473.82900000000001</v>
      </c>
      <c r="J243" s="125">
        <v>476.37529999999998</v>
      </c>
      <c r="K243" s="125">
        <v>488.68299999999999</v>
      </c>
      <c r="L243" s="125">
        <v>509.36779999999999</v>
      </c>
      <c r="M243" s="125">
        <v>433.82490000000001</v>
      </c>
      <c r="N243" s="125">
        <v>496.27670000000001</v>
      </c>
      <c r="O243" s="125">
        <v>486.78230000000002</v>
      </c>
      <c r="P243" s="125">
        <v>501.70979999999997</v>
      </c>
      <c r="Q243" s="125">
        <v>690.47239999999999</v>
      </c>
      <c r="R243" s="125">
        <v>785.7921</v>
      </c>
      <c r="S243" s="125">
        <v>751.83630000000005</v>
      </c>
      <c r="T243" s="125">
        <v>801.0172</v>
      </c>
      <c r="U243" s="102">
        <v>791.39449999999999</v>
      </c>
      <c r="V243" s="125">
        <v>786.51819999999998</v>
      </c>
      <c r="W243" s="102">
        <v>826.89210000000003</v>
      </c>
      <c r="X243" s="102">
        <v>855.38430000000005</v>
      </c>
      <c r="Y243" s="102">
        <v>1008.3148</v>
      </c>
      <c r="Z243" s="102">
        <v>869.00810000000001</v>
      </c>
      <c r="AA243" s="102">
        <v>807.4357</v>
      </c>
      <c r="AB243" s="102">
        <v>670.48</v>
      </c>
      <c r="AC243" s="102">
        <v>1140.9417000000001</v>
      </c>
      <c r="AD243" s="102">
        <v>875.8442</v>
      </c>
      <c r="AE243" s="102">
        <v>894.57219999999995</v>
      </c>
      <c r="AF243" s="137"/>
      <c r="AG243" s="123" t="s">
        <v>76</v>
      </c>
      <c r="AH243" s="179" t="s">
        <v>143</v>
      </c>
      <c r="AI243" s="180"/>
      <c r="AJ243" s="142"/>
      <c r="AK243" s="142"/>
      <c r="AL243" s="142"/>
    </row>
    <row r="244" spans="1:38" s="127" customFormat="1" ht="11.1" customHeight="1">
      <c r="A244" s="1"/>
      <c r="B244" s="123" t="s">
        <v>98</v>
      </c>
      <c r="C244" s="179" t="s">
        <v>143</v>
      </c>
      <c r="D244" s="180"/>
      <c r="E244" s="180"/>
      <c r="F244" s="172"/>
      <c r="G244" s="125">
        <v>235030</v>
      </c>
      <c r="H244" s="125">
        <v>242690</v>
      </c>
      <c r="I244" s="125">
        <v>241690</v>
      </c>
      <c r="J244" s="125">
        <v>232600</v>
      </c>
      <c r="K244" s="125">
        <v>225720</v>
      </c>
      <c r="L244" s="125">
        <v>233630</v>
      </c>
      <c r="M244" s="125">
        <v>234900</v>
      </c>
      <c r="N244" s="125">
        <v>245800</v>
      </c>
      <c r="O244" s="125">
        <v>232230</v>
      </c>
      <c r="P244" s="125">
        <v>230780</v>
      </c>
      <c r="Q244" s="125">
        <v>237620</v>
      </c>
      <c r="R244" s="125">
        <v>232280</v>
      </c>
      <c r="S244" s="125">
        <v>227483.4382</v>
      </c>
      <c r="T244" s="125">
        <v>233270.81969999999</v>
      </c>
      <c r="U244" s="102">
        <v>241492.81589999999</v>
      </c>
      <c r="V244" s="125">
        <v>250271.2513</v>
      </c>
      <c r="W244" s="102">
        <v>261995.35879999999</v>
      </c>
      <c r="X244" s="102">
        <v>282939.37400000001</v>
      </c>
      <c r="Y244" s="102">
        <v>281307.02779999998</v>
      </c>
      <c r="Z244" s="102">
        <v>242756.92170000001</v>
      </c>
      <c r="AA244" s="102">
        <v>262120.4008</v>
      </c>
      <c r="AB244" s="102">
        <v>264952.39910084102</v>
      </c>
      <c r="AC244" s="102">
        <v>260379.06400000001</v>
      </c>
      <c r="AD244" s="102">
        <v>274092.30190000002</v>
      </c>
      <c r="AE244" s="102">
        <v>281229.5993</v>
      </c>
      <c r="AF244" s="137"/>
      <c r="AG244" s="123" t="s">
        <v>98</v>
      </c>
      <c r="AH244" s="179" t="s">
        <v>143</v>
      </c>
      <c r="AI244" s="180"/>
      <c r="AJ244" s="142"/>
      <c r="AK244" s="142"/>
      <c r="AL244" s="142"/>
    </row>
    <row r="245" spans="1:38" s="127" customFormat="1" ht="11.1" customHeight="1">
      <c r="A245" s="1"/>
      <c r="B245" s="191" t="s">
        <v>99</v>
      </c>
      <c r="C245" s="181" t="s">
        <v>173</v>
      </c>
      <c r="D245" s="182"/>
      <c r="E245" s="182"/>
      <c r="F245" s="173"/>
      <c r="G245" s="134">
        <f>G243/G244</f>
        <v>2.0160362506914009E-3</v>
      </c>
      <c r="H245" s="134">
        <f t="shared" ref="H245:AE245" si="173">H243/H244</f>
        <v>1.4579945609625449E-3</v>
      </c>
      <c r="I245" s="134">
        <f t="shared" si="173"/>
        <v>1.9604824361785758E-3</v>
      </c>
      <c r="J245" s="134">
        <f t="shared" si="173"/>
        <v>2.0480451418744623E-3</v>
      </c>
      <c r="K245" s="134">
        <f t="shared" si="173"/>
        <v>2.1649964557859296E-3</v>
      </c>
      <c r="L245" s="134">
        <f t="shared" si="173"/>
        <v>2.1802328468090572E-3</v>
      </c>
      <c r="M245" s="134">
        <f t="shared" si="173"/>
        <v>1.8468492975734355E-3</v>
      </c>
      <c r="N245" s="134">
        <f t="shared" si="173"/>
        <v>2.0190264442636291E-3</v>
      </c>
      <c r="O245" s="134">
        <f t="shared" si="173"/>
        <v>2.0961215174611376E-3</v>
      </c>
      <c r="P245" s="134">
        <f t="shared" si="173"/>
        <v>2.1739743478637664E-3</v>
      </c>
      <c r="Q245" s="134">
        <f t="shared" si="173"/>
        <v>2.9057840249137276E-3</v>
      </c>
      <c r="R245" s="134">
        <f t="shared" si="173"/>
        <v>3.3829520406406062E-3</v>
      </c>
      <c r="S245" s="134">
        <f t="shared" si="173"/>
        <v>3.305015547281279E-3</v>
      </c>
      <c r="T245" s="134">
        <f t="shared" si="173"/>
        <v>3.4338508392526561E-3</v>
      </c>
      <c r="U245" s="134">
        <f t="shared" si="173"/>
        <v>3.2770933456161668E-3</v>
      </c>
      <c r="V245" s="134">
        <f t="shared" si="173"/>
        <v>3.1426629943093268E-3</v>
      </c>
      <c r="W245" s="134">
        <f t="shared" si="173"/>
        <v>3.1561326268807173E-3</v>
      </c>
      <c r="X245" s="134">
        <f t="shared" si="173"/>
        <v>3.0232070139520418E-3</v>
      </c>
      <c r="Y245" s="134">
        <f t="shared" si="173"/>
        <v>3.5843924977120678E-3</v>
      </c>
      <c r="Z245" s="134">
        <f t="shared" si="173"/>
        <v>3.5797459199697866E-3</v>
      </c>
      <c r="AA245" s="134">
        <f t="shared" si="173"/>
        <v>3.0804000662889267E-3</v>
      </c>
      <c r="AB245" s="134">
        <f t="shared" si="173"/>
        <v>2.5305677633997003E-3</v>
      </c>
      <c r="AC245" s="134">
        <f t="shared" si="173"/>
        <v>4.3818488417332975E-3</v>
      </c>
      <c r="AD245" s="134">
        <f t="shared" si="173"/>
        <v>3.1954352381612797E-3</v>
      </c>
      <c r="AE245" s="134">
        <f t="shared" si="173"/>
        <v>3.1809318870654165E-3</v>
      </c>
      <c r="AF245" s="138"/>
      <c r="AG245" s="191" t="s">
        <v>99</v>
      </c>
      <c r="AH245" s="181" t="s">
        <v>173</v>
      </c>
      <c r="AI245" s="182"/>
      <c r="AJ245" s="143"/>
      <c r="AK245" s="195" t="s">
        <v>169</v>
      </c>
      <c r="AL245" s="143"/>
    </row>
    <row r="246" spans="1:38" s="127" customFormat="1" ht="11.1" customHeight="1">
      <c r="A246" s="1"/>
      <c r="B246" s="123" t="s">
        <v>76</v>
      </c>
      <c r="C246" s="179" t="s">
        <v>147</v>
      </c>
      <c r="D246" s="180"/>
      <c r="E246" s="180"/>
      <c r="F246" s="172"/>
      <c r="G246" s="125">
        <v>2114.1815999999999</v>
      </c>
      <c r="H246" s="125">
        <v>1895.5951</v>
      </c>
      <c r="I246" s="125">
        <v>2114.1815999999999</v>
      </c>
      <c r="J246" s="125">
        <v>2287.1345000000001</v>
      </c>
      <c r="K246" s="125">
        <v>2145.4612000000002</v>
      </c>
      <c r="L246" s="125">
        <v>2118.1415999999999</v>
      </c>
      <c r="M246" s="125">
        <v>2064.6433999999999</v>
      </c>
      <c r="N246" s="125">
        <v>2043.9737</v>
      </c>
      <c r="O246" s="125">
        <v>2114.1424000000002</v>
      </c>
      <c r="P246" s="125">
        <v>2117.7878000000001</v>
      </c>
      <c r="Q246" s="125">
        <v>2121.6858000000002</v>
      </c>
      <c r="R246" s="125">
        <v>1977.1813</v>
      </c>
      <c r="S246" s="125">
        <v>1800.7950000000001</v>
      </c>
      <c r="T246" s="125">
        <v>1695.0392999999999</v>
      </c>
      <c r="U246" s="102">
        <v>1618.4848</v>
      </c>
      <c r="V246" s="125">
        <v>1773.4312</v>
      </c>
      <c r="W246" s="102">
        <v>1901.3227999999999</v>
      </c>
      <c r="X246" s="102">
        <v>1829.3629000000001</v>
      </c>
      <c r="Y246" s="102">
        <v>1758.3193000000001</v>
      </c>
      <c r="Z246" s="102">
        <v>1546.2873999999999</v>
      </c>
      <c r="AA246" s="102">
        <v>1484.4516000000001</v>
      </c>
      <c r="AB246" s="102">
        <v>1231.02</v>
      </c>
      <c r="AC246" s="102">
        <v>1577.3089</v>
      </c>
      <c r="AD246" s="102">
        <v>1684.8726999999999</v>
      </c>
      <c r="AE246" s="102">
        <v>1777.2825</v>
      </c>
      <c r="AF246" s="137"/>
      <c r="AG246" s="123" t="s">
        <v>76</v>
      </c>
      <c r="AH246" s="179" t="s">
        <v>147</v>
      </c>
      <c r="AI246" s="180"/>
      <c r="AJ246" s="142"/>
      <c r="AK246" s="142"/>
      <c r="AL246" s="142"/>
    </row>
    <row r="247" spans="1:38" s="127" customFormat="1" ht="11.1" customHeight="1">
      <c r="A247" s="1"/>
      <c r="B247" s="123" t="s">
        <v>98</v>
      </c>
      <c r="C247" s="179" t="s">
        <v>147</v>
      </c>
      <c r="D247" s="180"/>
      <c r="E247" s="180"/>
      <c r="F247" s="172"/>
      <c r="G247" s="125">
        <v>185740</v>
      </c>
      <c r="H247" s="125">
        <v>202300</v>
      </c>
      <c r="I247" s="125">
        <v>198050</v>
      </c>
      <c r="J247" s="125">
        <v>187320</v>
      </c>
      <c r="K247" s="125">
        <v>176320</v>
      </c>
      <c r="L247" s="125">
        <v>176460</v>
      </c>
      <c r="M247" s="125">
        <v>179330</v>
      </c>
      <c r="N247" s="125">
        <v>181250</v>
      </c>
      <c r="O247" s="125">
        <v>167360</v>
      </c>
      <c r="P247" s="125">
        <v>152380</v>
      </c>
      <c r="Q247" s="125">
        <v>151430</v>
      </c>
      <c r="R247" s="125">
        <v>145450</v>
      </c>
      <c r="S247" s="125">
        <v>137365.24419999999</v>
      </c>
      <c r="T247" s="125">
        <v>132429.6159</v>
      </c>
      <c r="U247" s="102">
        <v>134542.58230000001</v>
      </c>
      <c r="V247" s="125">
        <v>140159.01250000001</v>
      </c>
      <c r="W247" s="102">
        <v>144510.16130000001</v>
      </c>
      <c r="X247" s="102">
        <v>151888.70019999999</v>
      </c>
      <c r="Y247" s="102">
        <v>151492.6997</v>
      </c>
      <c r="Z247" s="102">
        <v>124266.88800000001</v>
      </c>
      <c r="AA247" s="102">
        <v>122920.3986</v>
      </c>
      <c r="AB247" s="102">
        <v>119869.76329184357</v>
      </c>
      <c r="AC247" s="102">
        <v>128607.22010000001</v>
      </c>
      <c r="AD247" s="102">
        <v>130606.02680000001</v>
      </c>
      <c r="AE247" s="102">
        <v>139327.7623</v>
      </c>
      <c r="AF247" s="137"/>
      <c r="AG247" s="123" t="s">
        <v>98</v>
      </c>
      <c r="AH247" s="179" t="s">
        <v>147</v>
      </c>
      <c r="AI247" s="180"/>
      <c r="AJ247" s="142"/>
      <c r="AK247" s="142"/>
      <c r="AL247" s="142"/>
    </row>
    <row r="248" spans="1:38" s="127" customFormat="1" ht="11.1" customHeight="1">
      <c r="A248" s="1"/>
      <c r="B248" s="191" t="s">
        <v>99</v>
      </c>
      <c r="C248" s="181" t="s">
        <v>174</v>
      </c>
      <c r="D248" s="182"/>
      <c r="E248" s="182"/>
      <c r="F248" s="173"/>
      <c r="G248" s="134">
        <f>G246/G247</f>
        <v>1.1382478733713793E-2</v>
      </c>
      <c r="H248" s="134">
        <f t="shared" ref="H248:AE248" si="174">H246/H247</f>
        <v>9.370217993079584E-3</v>
      </c>
      <c r="I248" s="134">
        <f t="shared" si="174"/>
        <v>1.0674989144155515E-2</v>
      </c>
      <c r="J248" s="134">
        <f t="shared" si="174"/>
        <v>1.2209772047832586E-2</v>
      </c>
      <c r="K248" s="134">
        <f t="shared" si="174"/>
        <v>1.2167996823956443E-2</v>
      </c>
      <c r="L248" s="134">
        <f t="shared" si="174"/>
        <v>1.2003522611356681E-2</v>
      </c>
      <c r="M248" s="134">
        <f t="shared" si="174"/>
        <v>1.1513095410695366E-2</v>
      </c>
      <c r="N248" s="134">
        <f t="shared" si="174"/>
        <v>1.127709627586207E-2</v>
      </c>
      <c r="O248" s="134">
        <f t="shared" si="174"/>
        <v>1.2632304015296369E-2</v>
      </c>
      <c r="P248" s="134">
        <f t="shared" si="174"/>
        <v>1.3898069300433129E-2</v>
      </c>
      <c r="Q248" s="134">
        <f t="shared" si="174"/>
        <v>1.4011000462259792E-2</v>
      </c>
      <c r="R248" s="134">
        <f t="shared" si="174"/>
        <v>1.3593546235819869E-2</v>
      </c>
      <c r="S248" s="134">
        <f t="shared" si="174"/>
        <v>1.3109538810108999E-2</v>
      </c>
      <c r="T248" s="134">
        <f t="shared" si="174"/>
        <v>1.27995485638194E-2</v>
      </c>
      <c r="U248" s="134">
        <f t="shared" si="174"/>
        <v>1.2029535722683983E-2</v>
      </c>
      <c r="V248" s="134">
        <f t="shared" si="174"/>
        <v>1.2652994398059132E-2</v>
      </c>
      <c r="W248" s="134">
        <f t="shared" si="174"/>
        <v>1.3157018045623064E-2</v>
      </c>
      <c r="X248" s="134">
        <f t="shared" si="174"/>
        <v>1.2044101355737325E-2</v>
      </c>
      <c r="Y248" s="134">
        <f t="shared" si="174"/>
        <v>1.1606627273010438E-2</v>
      </c>
      <c r="Z248" s="134">
        <f t="shared" si="174"/>
        <v>1.24432777297843E-2</v>
      </c>
      <c r="AA248" s="134">
        <f t="shared" si="174"/>
        <v>1.2076527711487588E-2</v>
      </c>
      <c r="AB248" s="134">
        <f t="shared" si="174"/>
        <v>1.0269645707090201E-2</v>
      </c>
      <c r="AC248" s="134">
        <f t="shared" si="174"/>
        <v>1.2264543925088696E-2</v>
      </c>
      <c r="AD248" s="134">
        <f t="shared" si="174"/>
        <v>1.290042076373768E-2</v>
      </c>
      <c r="AE248" s="134">
        <f t="shared" si="174"/>
        <v>1.275612606318303E-2</v>
      </c>
      <c r="AF248" s="138"/>
      <c r="AG248" s="191" t="s">
        <v>99</v>
      </c>
      <c r="AH248" s="181" t="s">
        <v>174</v>
      </c>
      <c r="AI248" s="182"/>
      <c r="AJ248" s="143"/>
      <c r="AK248" s="195" t="s">
        <v>169</v>
      </c>
      <c r="AL248" s="143"/>
    </row>
    <row r="249" spans="1:38" s="127" customFormat="1" ht="11.1" customHeight="1">
      <c r="A249" s="196"/>
      <c r="B249" s="123" t="s">
        <v>76</v>
      </c>
      <c r="C249" s="197" t="s">
        <v>175</v>
      </c>
      <c r="D249" s="197"/>
      <c r="E249" s="197"/>
      <c r="F249" s="197"/>
      <c r="G249" s="125">
        <v>44500</v>
      </c>
      <c r="H249" s="125">
        <v>45200</v>
      </c>
      <c r="I249" s="125">
        <v>45100</v>
      </c>
      <c r="J249" s="125">
        <v>43300</v>
      </c>
      <c r="K249" s="125">
        <v>42100</v>
      </c>
      <c r="L249" s="125">
        <v>39700</v>
      </c>
      <c r="M249" s="125">
        <v>38500</v>
      </c>
      <c r="N249" s="125">
        <v>37600</v>
      </c>
      <c r="O249" s="125">
        <v>36200</v>
      </c>
      <c r="P249" s="125">
        <v>35100</v>
      </c>
      <c r="Q249" s="125">
        <v>33700</v>
      </c>
      <c r="R249" s="125">
        <v>32400</v>
      </c>
      <c r="S249" s="125">
        <v>31900</v>
      </c>
      <c r="T249" s="125">
        <v>31000</v>
      </c>
      <c r="U249" s="125">
        <v>30300</v>
      </c>
      <c r="V249" s="125">
        <v>28800</v>
      </c>
      <c r="W249" s="125">
        <v>28300</v>
      </c>
      <c r="X249" s="125">
        <v>27500</v>
      </c>
      <c r="Y249" s="125">
        <v>26100</v>
      </c>
      <c r="Z249" s="125">
        <v>24900</v>
      </c>
      <c r="AA249" s="125">
        <v>24400</v>
      </c>
      <c r="AB249" s="125">
        <v>23500</v>
      </c>
      <c r="AC249" s="125">
        <v>23200</v>
      </c>
      <c r="AD249" s="125">
        <v>21600</v>
      </c>
      <c r="AE249" s="125">
        <v>21000</v>
      </c>
      <c r="AF249" s="137">
        <v>20400</v>
      </c>
      <c r="AG249" s="123" t="s">
        <v>76</v>
      </c>
      <c r="AH249" s="197" t="s">
        <v>175</v>
      </c>
      <c r="AI249" s="147"/>
      <c r="AJ249" s="198"/>
      <c r="AK249" s="198"/>
      <c r="AL249" s="198"/>
    </row>
    <row r="250" spans="1:38" s="127" customFormat="1" ht="11.1" customHeight="1">
      <c r="A250" s="196"/>
      <c r="B250" s="123" t="s">
        <v>76</v>
      </c>
      <c r="C250" s="197" t="s">
        <v>176</v>
      </c>
      <c r="D250" s="197"/>
      <c r="E250" s="197"/>
      <c r="F250" s="197"/>
      <c r="G250" s="125">
        <v>107200</v>
      </c>
      <c r="H250" s="125">
        <v>111500</v>
      </c>
      <c r="I250" s="125">
        <v>113900</v>
      </c>
      <c r="J250" s="125">
        <v>115500</v>
      </c>
      <c r="K250" s="125">
        <v>113800</v>
      </c>
      <c r="L250" s="125">
        <v>113100</v>
      </c>
      <c r="M250" s="125">
        <v>112200</v>
      </c>
      <c r="N250" s="125">
        <v>107000</v>
      </c>
      <c r="O250" s="125">
        <v>105300</v>
      </c>
      <c r="P250" s="125">
        <v>105000</v>
      </c>
      <c r="Q250" s="125">
        <v>104500</v>
      </c>
      <c r="R250" s="125">
        <v>102600</v>
      </c>
      <c r="S250" s="125">
        <v>104500</v>
      </c>
      <c r="T250" s="125">
        <v>99900</v>
      </c>
      <c r="U250" s="125">
        <v>98500</v>
      </c>
      <c r="V250" s="125">
        <v>96100</v>
      </c>
      <c r="W250" s="125">
        <v>95300</v>
      </c>
      <c r="X250" s="125">
        <v>96500</v>
      </c>
      <c r="Y250" s="125">
        <v>96900</v>
      </c>
      <c r="Z250" s="125">
        <v>97700</v>
      </c>
      <c r="AA250" s="125">
        <v>96100</v>
      </c>
      <c r="AB250" s="125">
        <v>90000</v>
      </c>
      <c r="AC250" s="125">
        <v>89600</v>
      </c>
      <c r="AD250" s="125">
        <v>86000</v>
      </c>
      <c r="AE250" s="125">
        <v>83900</v>
      </c>
      <c r="AF250" s="137">
        <v>80800</v>
      </c>
      <c r="AG250" s="123" t="s">
        <v>76</v>
      </c>
      <c r="AH250" s="197" t="s">
        <v>176</v>
      </c>
      <c r="AI250" s="147"/>
      <c r="AJ250" s="148"/>
      <c r="AK250" s="148"/>
      <c r="AL250" s="148"/>
    </row>
    <row r="251" spans="1:38" s="127" customFormat="1" ht="11.1" customHeight="1">
      <c r="A251" s="196"/>
      <c r="B251" s="123" t="s">
        <v>76</v>
      </c>
      <c r="C251" s="197" t="s">
        <v>177</v>
      </c>
      <c r="D251" s="197"/>
      <c r="E251" s="197"/>
      <c r="F251" s="197"/>
      <c r="G251" s="125">
        <v>323700</v>
      </c>
      <c r="H251" s="125">
        <v>309700</v>
      </c>
      <c r="I251" s="125">
        <v>282500</v>
      </c>
      <c r="J251" s="125">
        <v>280000</v>
      </c>
      <c r="K251" s="125">
        <v>270500</v>
      </c>
      <c r="L251" s="125">
        <v>259400</v>
      </c>
      <c r="M251" s="125">
        <v>241500</v>
      </c>
      <c r="N251" s="125">
        <v>230600</v>
      </c>
      <c r="O251" s="125">
        <v>242800</v>
      </c>
      <c r="P251" s="125">
        <v>245800</v>
      </c>
      <c r="Q251" s="125">
        <v>236200</v>
      </c>
      <c r="R251" s="125">
        <v>239000</v>
      </c>
      <c r="S251" s="125">
        <v>217300</v>
      </c>
      <c r="T251" s="125">
        <v>233100</v>
      </c>
      <c r="U251" s="125">
        <v>238300</v>
      </c>
      <c r="V251" s="199">
        <f t="shared" ref="V251:V252" si="175">(W251-U251)/2+U251</f>
        <v>225100</v>
      </c>
      <c r="W251" s="125">
        <v>211900</v>
      </c>
      <c r="X251" s="125">
        <v>221300</v>
      </c>
      <c r="Y251" s="125">
        <v>221800</v>
      </c>
      <c r="Z251" s="125">
        <v>240900</v>
      </c>
      <c r="AA251" s="199">
        <f t="shared" ref="AA251:AA252" si="176">(AB251-Z251)/2+Z251</f>
        <v>232050</v>
      </c>
      <c r="AB251" s="125">
        <v>223200</v>
      </c>
      <c r="AC251" s="125">
        <v>209900</v>
      </c>
      <c r="AD251" s="125">
        <v>211800</v>
      </c>
      <c r="AE251" s="125">
        <v>208700</v>
      </c>
      <c r="AF251" s="200" t="e">
        <f t="shared" ref="AF251:AF252" si="177">(AG251-AE251)/2+AE251</f>
        <v>#VALUE!</v>
      </c>
      <c r="AG251" s="123" t="s">
        <v>76</v>
      </c>
      <c r="AH251" s="197" t="s">
        <v>177</v>
      </c>
      <c r="AI251" s="147"/>
      <c r="AJ251" s="148"/>
      <c r="AK251" s="148"/>
      <c r="AL251" s="148"/>
    </row>
    <row r="252" spans="1:38" s="127" customFormat="1" ht="11.1" customHeight="1">
      <c r="A252" s="196"/>
      <c r="B252" s="123" t="s">
        <v>76</v>
      </c>
      <c r="C252" s="197" t="s">
        <v>178</v>
      </c>
      <c r="D252" s="197"/>
      <c r="E252" s="197"/>
      <c r="F252" s="197"/>
      <c r="G252" s="125">
        <v>5366</v>
      </c>
      <c r="H252" s="125">
        <v>4970</v>
      </c>
      <c r="I252" s="125">
        <v>5515</v>
      </c>
      <c r="J252" s="125">
        <v>5460</v>
      </c>
      <c r="K252" s="125">
        <v>5155</v>
      </c>
      <c r="L252" s="125">
        <v>5024</v>
      </c>
      <c r="M252" s="125">
        <v>4852</v>
      </c>
      <c r="N252" s="125">
        <v>4867</v>
      </c>
      <c r="O252" s="125">
        <v>4991</v>
      </c>
      <c r="P252" s="125">
        <v>4738</v>
      </c>
      <c r="Q252" s="125">
        <v>4739</v>
      </c>
      <c r="R252" s="125">
        <v>4559</v>
      </c>
      <c r="S252" s="125">
        <v>4581</v>
      </c>
      <c r="T252" s="125">
        <v>4867</v>
      </c>
      <c r="U252" s="125">
        <v>4739</v>
      </c>
      <c r="V252" s="199">
        <f t="shared" si="175"/>
        <v>5077</v>
      </c>
      <c r="W252" s="125">
        <v>5415</v>
      </c>
      <c r="X252" s="125">
        <v>5151</v>
      </c>
      <c r="Y252" s="125">
        <v>5236</v>
      </c>
      <c r="Z252" s="125">
        <v>5176</v>
      </c>
      <c r="AA252" s="199">
        <f t="shared" si="176"/>
        <v>5165.5</v>
      </c>
      <c r="AB252" s="125">
        <v>5155</v>
      </c>
      <c r="AC252" s="125">
        <v>5196</v>
      </c>
      <c r="AD252" s="125">
        <v>4394</v>
      </c>
      <c r="AE252" s="125">
        <v>4795</v>
      </c>
      <c r="AF252" s="200" t="e">
        <f t="shared" si="177"/>
        <v>#VALUE!</v>
      </c>
      <c r="AG252" s="123" t="s">
        <v>76</v>
      </c>
      <c r="AH252" s="197" t="s">
        <v>178</v>
      </c>
      <c r="AI252" s="147"/>
      <c r="AJ252" s="148"/>
      <c r="AK252" s="148"/>
      <c r="AL252" s="148"/>
    </row>
    <row r="253" spans="1:38" s="127" customFormat="1" ht="11.1" customHeight="1">
      <c r="A253" s="196"/>
      <c r="B253" s="123" t="s">
        <v>76</v>
      </c>
      <c r="C253" s="197" t="s">
        <v>179</v>
      </c>
      <c r="D253" s="197"/>
      <c r="E253" s="197"/>
      <c r="F253" s="197"/>
      <c r="G253" s="125">
        <v>2424</v>
      </c>
      <c r="H253" s="125">
        <v>2275</v>
      </c>
      <c r="I253" s="125">
        <v>2250</v>
      </c>
      <c r="J253" s="125">
        <v>2400</v>
      </c>
      <c r="K253" s="125">
        <v>2470</v>
      </c>
      <c r="L253" s="125">
        <v>2342</v>
      </c>
      <c r="M253" s="125">
        <v>2138</v>
      </c>
      <c r="N253" s="125">
        <v>2010</v>
      </c>
      <c r="O253" s="125">
        <v>2110</v>
      </c>
      <c r="P253" s="125">
        <v>1830</v>
      </c>
      <c r="Q253" s="125">
        <v>1890</v>
      </c>
      <c r="R253" s="125">
        <v>1670</v>
      </c>
      <c r="S253" s="125">
        <v>1710</v>
      </c>
      <c r="T253" s="125">
        <v>1640</v>
      </c>
      <c r="U253" s="125">
        <v>1460</v>
      </c>
      <c r="V253" s="125">
        <v>1540</v>
      </c>
      <c r="W253" s="125">
        <v>1770</v>
      </c>
      <c r="X253" s="125">
        <v>2050</v>
      </c>
      <c r="Y253" s="125">
        <v>1980</v>
      </c>
      <c r="Z253" s="125">
        <v>1751</v>
      </c>
      <c r="AA253" s="104">
        <f>(AD253-Z253)*1/4+Z253</f>
        <v>1793.25</v>
      </c>
      <c r="AB253" s="104">
        <f>(AD253-Z253)*2/4+Z253</f>
        <v>1835.5</v>
      </c>
      <c r="AC253" s="104">
        <f>(AD253-Z253)*3/4+Z253</f>
        <v>1877.75</v>
      </c>
      <c r="AD253" s="125">
        <v>1920</v>
      </c>
      <c r="AE253" s="125">
        <v>1960</v>
      </c>
      <c r="AF253" s="200">
        <f>(AI253-AE253)*1/4+AE253</f>
        <v>1470</v>
      </c>
      <c r="AG253" s="123" t="s">
        <v>76</v>
      </c>
      <c r="AH253" s="197" t="s">
        <v>179</v>
      </c>
      <c r="AI253" s="147"/>
      <c r="AJ253" s="148"/>
      <c r="AK253" s="148"/>
      <c r="AL253" s="148"/>
    </row>
    <row r="254" spans="1:38" s="127" customFormat="1" ht="11.1" customHeight="1">
      <c r="A254" s="196"/>
      <c r="B254" s="123" t="s">
        <v>104</v>
      </c>
      <c r="C254" s="197" t="s">
        <v>175</v>
      </c>
      <c r="D254" s="197"/>
      <c r="E254" s="197"/>
      <c r="F254" s="197"/>
      <c r="G254" s="125">
        <v>2058000</v>
      </c>
      <c r="H254" s="125">
        <v>2068000</v>
      </c>
      <c r="I254" s="125">
        <v>2082000</v>
      </c>
      <c r="J254" s="125">
        <v>2068000</v>
      </c>
      <c r="K254" s="125">
        <v>2018000</v>
      </c>
      <c r="L254" s="125">
        <v>1951000</v>
      </c>
      <c r="M254" s="125">
        <v>1927000</v>
      </c>
      <c r="N254" s="125">
        <v>1899000</v>
      </c>
      <c r="O254" s="125">
        <v>1860000</v>
      </c>
      <c r="P254" s="125">
        <v>1816000</v>
      </c>
      <c r="Q254" s="125">
        <v>1764000</v>
      </c>
      <c r="R254" s="125">
        <v>1725000</v>
      </c>
      <c r="S254" s="125">
        <v>1726000</v>
      </c>
      <c r="T254" s="125">
        <v>1719000</v>
      </c>
      <c r="U254" s="125">
        <v>1690000</v>
      </c>
      <c r="V254" s="125">
        <v>1655000</v>
      </c>
      <c r="W254" s="125">
        <v>1636000</v>
      </c>
      <c r="X254" s="125">
        <v>1592000</v>
      </c>
      <c r="Y254" s="125">
        <v>1533000</v>
      </c>
      <c r="Z254" s="125">
        <v>1500000</v>
      </c>
      <c r="AA254" s="125">
        <v>1484000</v>
      </c>
      <c r="AB254" s="125">
        <v>1467000</v>
      </c>
      <c r="AC254" s="125">
        <v>1449000</v>
      </c>
      <c r="AD254" s="125">
        <v>1423000</v>
      </c>
      <c r="AE254" s="125">
        <v>1395000</v>
      </c>
      <c r="AF254" s="137">
        <v>1371000</v>
      </c>
      <c r="AG254" s="123" t="s">
        <v>104</v>
      </c>
      <c r="AH254" s="197" t="s">
        <v>175</v>
      </c>
      <c r="AI254" s="147"/>
      <c r="AJ254" s="148"/>
      <c r="AK254" s="148"/>
      <c r="AL254" s="148"/>
    </row>
    <row r="255" spans="1:38" s="127" customFormat="1" ht="11.1" customHeight="1">
      <c r="A255" s="196"/>
      <c r="B255" s="123" t="s">
        <v>104</v>
      </c>
      <c r="C255" s="197" t="s">
        <v>176</v>
      </c>
      <c r="D255" s="197"/>
      <c r="E255" s="197"/>
      <c r="F255" s="197"/>
      <c r="G255" s="125">
        <v>2702000</v>
      </c>
      <c r="H255" s="125">
        <v>2805000</v>
      </c>
      <c r="I255" s="125">
        <v>2898000</v>
      </c>
      <c r="J255" s="125">
        <v>2956000</v>
      </c>
      <c r="K255" s="125">
        <v>2971000</v>
      </c>
      <c r="L255" s="125">
        <v>2965000</v>
      </c>
      <c r="M255" s="125">
        <v>2901000</v>
      </c>
      <c r="N255" s="125">
        <v>2851000</v>
      </c>
      <c r="O255" s="125">
        <v>2848000</v>
      </c>
      <c r="P255" s="125">
        <v>2842000</v>
      </c>
      <c r="Q255" s="125">
        <v>2823000</v>
      </c>
      <c r="R255" s="125">
        <v>2806000</v>
      </c>
      <c r="S255" s="125">
        <v>2838000</v>
      </c>
      <c r="T255" s="125">
        <v>2805000</v>
      </c>
      <c r="U255" s="125">
        <v>2788000</v>
      </c>
      <c r="V255" s="125">
        <v>2747000</v>
      </c>
      <c r="W255" s="125">
        <v>2755000</v>
      </c>
      <c r="X255" s="125">
        <v>2806000</v>
      </c>
      <c r="Y255" s="125">
        <v>2890000</v>
      </c>
      <c r="Z255" s="125">
        <v>2923000</v>
      </c>
      <c r="AA255" s="125">
        <v>2892000</v>
      </c>
      <c r="AB255" s="125">
        <v>2763000</v>
      </c>
      <c r="AC255" s="125">
        <v>2723000</v>
      </c>
      <c r="AD255" s="125">
        <v>2642000</v>
      </c>
      <c r="AE255" s="125">
        <v>2567000</v>
      </c>
      <c r="AF255" s="137">
        <v>2489000</v>
      </c>
      <c r="AG255" s="123" t="s">
        <v>104</v>
      </c>
      <c r="AH255" s="197" t="s">
        <v>176</v>
      </c>
      <c r="AI255" s="147"/>
      <c r="AJ255" s="148"/>
      <c r="AK255" s="148"/>
      <c r="AL255" s="148"/>
    </row>
    <row r="256" spans="1:38" s="127" customFormat="1" ht="11.1" customHeight="1">
      <c r="A256" s="196"/>
      <c r="B256" s="123" t="s">
        <v>104</v>
      </c>
      <c r="C256" s="197" t="s">
        <v>177</v>
      </c>
      <c r="D256" s="197"/>
      <c r="E256" s="197"/>
      <c r="F256" s="197"/>
      <c r="G256" s="125">
        <v>11817000</v>
      </c>
      <c r="H256" s="125">
        <v>11335000</v>
      </c>
      <c r="I256" s="125">
        <v>10966000</v>
      </c>
      <c r="J256" s="125">
        <v>10783000</v>
      </c>
      <c r="K256" s="125">
        <v>10621000</v>
      </c>
      <c r="L256" s="125">
        <v>10250000</v>
      </c>
      <c r="M256" s="125">
        <v>9900000</v>
      </c>
      <c r="N256" s="125">
        <v>9823000</v>
      </c>
      <c r="O256" s="125">
        <v>9904000</v>
      </c>
      <c r="P256" s="125">
        <v>9879000</v>
      </c>
      <c r="Q256" s="125">
        <v>9806000</v>
      </c>
      <c r="R256" s="125">
        <v>9788000</v>
      </c>
      <c r="S256" s="125">
        <v>9612000</v>
      </c>
      <c r="T256" s="125">
        <v>9725000</v>
      </c>
      <c r="U256" s="125">
        <v>9724000</v>
      </c>
      <c r="V256" s="199">
        <f t="shared" ref="V256:V257" si="178">(W256-U256)/2+U256</f>
        <v>9672000</v>
      </c>
      <c r="W256" s="125">
        <v>9620000</v>
      </c>
      <c r="X256" s="125">
        <v>9759000</v>
      </c>
      <c r="Y256" s="125">
        <v>9745000</v>
      </c>
      <c r="Z256" s="125">
        <v>9899000</v>
      </c>
      <c r="AA256" s="199">
        <f t="shared" ref="AA256:AA257" si="179">(AB256-Z256)/2+Z256</f>
        <v>9833500</v>
      </c>
      <c r="AB256" s="125">
        <v>9768000</v>
      </c>
      <c r="AC256" s="125">
        <v>9735000</v>
      </c>
      <c r="AD256" s="125">
        <v>9685000</v>
      </c>
      <c r="AE256" s="125">
        <v>9537000</v>
      </c>
      <c r="AF256" s="200" t="e">
        <f t="shared" ref="AF256:AF257" si="180">(AG256-AE256)/2+AE256</f>
        <v>#VALUE!</v>
      </c>
      <c r="AG256" s="123" t="s">
        <v>104</v>
      </c>
      <c r="AH256" s="197" t="s">
        <v>177</v>
      </c>
      <c r="AI256" s="147"/>
      <c r="AJ256" s="148"/>
      <c r="AK256" s="148"/>
      <c r="AL256" s="148"/>
    </row>
    <row r="257" spans="1:38" s="127" customFormat="1" ht="11.1" customHeight="1">
      <c r="A257" s="196"/>
      <c r="B257" s="123" t="s">
        <v>104</v>
      </c>
      <c r="C257" s="197" t="s">
        <v>178</v>
      </c>
      <c r="D257" s="197"/>
      <c r="E257" s="197"/>
      <c r="F257" s="197"/>
      <c r="G257" s="125">
        <v>187412</v>
      </c>
      <c r="H257" s="125">
        <v>188786</v>
      </c>
      <c r="I257" s="125">
        <v>197639</v>
      </c>
      <c r="J257" s="125">
        <v>198443</v>
      </c>
      <c r="K257" s="125">
        <v>196371</v>
      </c>
      <c r="L257" s="125">
        <v>193854</v>
      </c>
      <c r="M257" s="125">
        <v>190634</v>
      </c>
      <c r="N257" s="125">
        <v>193037</v>
      </c>
      <c r="O257" s="125">
        <v>191363</v>
      </c>
      <c r="P257" s="125">
        <v>188892</v>
      </c>
      <c r="Q257" s="125">
        <v>187382</v>
      </c>
      <c r="R257" s="125">
        <v>186202</v>
      </c>
      <c r="S257" s="125">
        <v>181746</v>
      </c>
      <c r="T257" s="125">
        <v>180213</v>
      </c>
      <c r="U257" s="125">
        <v>178755</v>
      </c>
      <c r="V257" s="199">
        <f t="shared" si="178"/>
        <v>179726</v>
      </c>
      <c r="W257" s="125">
        <v>180697</v>
      </c>
      <c r="X257" s="125">
        <v>186583</v>
      </c>
      <c r="Y257" s="125">
        <v>184773</v>
      </c>
      <c r="Z257" s="125">
        <v>180994</v>
      </c>
      <c r="AA257" s="199">
        <f t="shared" si="179"/>
        <v>179770</v>
      </c>
      <c r="AB257" s="125">
        <v>178546</v>
      </c>
      <c r="AC257" s="125">
        <v>177607</v>
      </c>
      <c r="AD257" s="125">
        <v>174784</v>
      </c>
      <c r="AE257" s="125">
        <v>174806</v>
      </c>
      <c r="AF257" s="200" t="e">
        <f t="shared" si="180"/>
        <v>#VALUE!</v>
      </c>
      <c r="AG257" s="123" t="s">
        <v>104</v>
      </c>
      <c r="AH257" s="197" t="s">
        <v>178</v>
      </c>
      <c r="AI257" s="147"/>
      <c r="AJ257" s="148"/>
      <c r="AK257" s="148"/>
      <c r="AL257" s="148"/>
    </row>
    <row r="258" spans="1:38" s="127" customFormat="1" ht="11.1" customHeight="1">
      <c r="A258" s="196"/>
      <c r="B258" s="123" t="s">
        <v>104</v>
      </c>
      <c r="C258" s="197" t="s">
        <v>179</v>
      </c>
      <c r="D258" s="197"/>
      <c r="E258" s="197"/>
      <c r="F258" s="197"/>
      <c r="G258" s="125">
        <v>150445</v>
      </c>
      <c r="H258" s="125">
        <v>142740</v>
      </c>
      <c r="I258" s="125">
        <v>137019</v>
      </c>
      <c r="J258" s="125">
        <v>135221</v>
      </c>
      <c r="K258" s="125">
        <v>127289</v>
      </c>
      <c r="L258" s="125">
        <v>119682</v>
      </c>
      <c r="M258" s="125">
        <v>118134</v>
      </c>
      <c r="N258" s="125">
        <v>114314</v>
      </c>
      <c r="O258" s="125">
        <v>111659</v>
      </c>
      <c r="P258" s="125">
        <v>107358</v>
      </c>
      <c r="Q258" s="125">
        <v>108410</v>
      </c>
      <c r="R258" s="125">
        <v>106311</v>
      </c>
      <c r="S258" s="125">
        <v>105658</v>
      </c>
      <c r="T258" s="125">
        <v>103729</v>
      </c>
      <c r="U258" s="125">
        <v>104950</v>
      </c>
      <c r="V258" s="125">
        <v>102520</v>
      </c>
      <c r="W258" s="125">
        <v>104240</v>
      </c>
      <c r="X258" s="125">
        <v>105290</v>
      </c>
      <c r="Y258" s="125">
        <v>102990</v>
      </c>
      <c r="Z258" s="125">
        <v>107140</v>
      </c>
      <c r="AA258" s="104">
        <f>(AD258-Z258)*1/4+Z258</f>
        <v>113261</v>
      </c>
      <c r="AB258" s="104">
        <f>(AD258-Z258)*2/4+Z258</f>
        <v>119382</v>
      </c>
      <c r="AC258" s="104">
        <f>(AD258-Z258)*3/4+Z258</f>
        <v>125503</v>
      </c>
      <c r="AD258" s="125">
        <v>131624</v>
      </c>
      <c r="AE258" s="125">
        <v>135747</v>
      </c>
      <c r="AF258" s="200">
        <f>(AI258-AE258)*1/4+AE258</f>
        <v>101810.25</v>
      </c>
      <c r="AG258" s="123" t="s">
        <v>104</v>
      </c>
      <c r="AH258" s="197" t="s">
        <v>179</v>
      </c>
      <c r="AI258" s="147"/>
      <c r="AJ258" s="148"/>
      <c r="AK258" s="148"/>
      <c r="AL258" s="148"/>
    </row>
    <row r="259" spans="1:38" s="127" customFormat="1" ht="11.1" customHeight="1">
      <c r="A259" s="1"/>
      <c r="B259" s="123" t="s">
        <v>76</v>
      </c>
      <c r="C259" s="154" t="s">
        <v>108</v>
      </c>
      <c r="D259" s="147"/>
      <c r="E259" s="189"/>
      <c r="F259" s="176"/>
      <c r="G259" s="125">
        <v>1193</v>
      </c>
      <c r="H259" s="125">
        <v>1189</v>
      </c>
      <c r="I259" s="125">
        <v>1183</v>
      </c>
      <c r="J259" s="125">
        <v>1179</v>
      </c>
      <c r="K259" s="125">
        <v>1177</v>
      </c>
      <c r="L259" s="125">
        <v>1172</v>
      </c>
      <c r="M259" s="125">
        <v>1167</v>
      </c>
      <c r="N259" s="125">
        <v>1162</v>
      </c>
      <c r="O259" s="125">
        <v>1157</v>
      </c>
      <c r="P259" s="125">
        <v>1153</v>
      </c>
      <c r="Q259" s="125">
        <v>1148</v>
      </c>
      <c r="R259" s="125">
        <v>1143</v>
      </c>
      <c r="S259" s="125">
        <v>1137</v>
      </c>
      <c r="T259" s="125">
        <v>1133</v>
      </c>
      <c r="U259" s="125">
        <v>1124</v>
      </c>
      <c r="V259" s="125">
        <v>1118</v>
      </c>
      <c r="W259" s="125">
        <v>1113</v>
      </c>
      <c r="X259" s="125">
        <v>1110</v>
      </c>
      <c r="Y259" s="125">
        <v>1108</v>
      </c>
      <c r="Z259" s="125">
        <v>1105</v>
      </c>
      <c r="AA259" s="125">
        <v>1103</v>
      </c>
      <c r="AB259" s="125">
        <v>1019</v>
      </c>
      <c r="AC259" s="125">
        <v>1037</v>
      </c>
      <c r="AD259" s="125">
        <v>1057</v>
      </c>
      <c r="AE259" s="125">
        <v>1057</v>
      </c>
      <c r="AF259" s="193" t="s">
        <v>161</v>
      </c>
      <c r="AG259" s="123" t="s">
        <v>76</v>
      </c>
      <c r="AH259" s="154" t="s">
        <v>108</v>
      </c>
      <c r="AI259" s="147"/>
      <c r="AJ259" s="198"/>
      <c r="AK259" s="198"/>
      <c r="AL259" s="198"/>
    </row>
    <row r="260" spans="1:38" s="127" customFormat="1" ht="11.1" customHeight="1">
      <c r="A260" s="1"/>
      <c r="B260" s="123" t="s">
        <v>76</v>
      </c>
      <c r="C260" s="154" t="s">
        <v>109</v>
      </c>
      <c r="D260" s="147"/>
      <c r="E260" s="189"/>
      <c r="F260" s="176"/>
      <c r="G260" s="126">
        <v>0.51</v>
      </c>
      <c r="H260" s="126">
        <v>0.49</v>
      </c>
      <c r="I260" s="126">
        <v>0.43</v>
      </c>
      <c r="J260" s="126">
        <v>0.38</v>
      </c>
      <c r="K260" s="126">
        <v>0.38</v>
      </c>
      <c r="L260" s="126">
        <v>0.37</v>
      </c>
      <c r="M260" s="126">
        <v>0.38</v>
      </c>
      <c r="N260" s="126">
        <v>0.39</v>
      </c>
      <c r="O260" s="126">
        <v>0.39</v>
      </c>
      <c r="P260" s="126">
        <v>0.36</v>
      </c>
      <c r="Q260" s="126">
        <v>0.38</v>
      </c>
      <c r="R260" s="126">
        <v>0.41</v>
      </c>
      <c r="S260" s="126">
        <v>0.47</v>
      </c>
      <c r="T260" s="126">
        <v>0.48</v>
      </c>
      <c r="U260" s="126">
        <v>0.46</v>
      </c>
      <c r="V260" s="126">
        <v>0.48</v>
      </c>
      <c r="W260" s="126">
        <v>0.44</v>
      </c>
      <c r="X260" s="126">
        <v>0.47</v>
      </c>
      <c r="Y260" s="126">
        <v>0.47</v>
      </c>
      <c r="Z260" s="126">
        <v>0.44</v>
      </c>
      <c r="AA260" s="135"/>
      <c r="AB260" s="135"/>
      <c r="AC260" s="135"/>
      <c r="AD260" s="135"/>
      <c r="AE260" s="135"/>
      <c r="AF260" s="141"/>
      <c r="AG260" s="123" t="s">
        <v>76</v>
      </c>
      <c r="AH260" s="154" t="s">
        <v>109</v>
      </c>
      <c r="AI260" s="147"/>
      <c r="AJ260" s="148"/>
      <c r="AK260" s="148"/>
      <c r="AL260" s="148"/>
    </row>
    <row r="261" spans="1:38" s="127" customFormat="1" ht="11.1" customHeight="1">
      <c r="A261" s="1"/>
      <c r="B261" s="123" t="s">
        <v>76</v>
      </c>
      <c r="C261" s="154" t="s">
        <v>110</v>
      </c>
      <c r="D261" s="147"/>
      <c r="E261" s="189"/>
      <c r="F261" s="176"/>
      <c r="G261" s="125">
        <v>192</v>
      </c>
      <c r="H261" s="125">
        <v>193</v>
      </c>
      <c r="I261" s="125">
        <v>191</v>
      </c>
      <c r="J261" s="125">
        <v>190</v>
      </c>
      <c r="K261" s="125">
        <v>190</v>
      </c>
      <c r="L261" s="125">
        <v>190</v>
      </c>
      <c r="M261" s="125">
        <v>189</v>
      </c>
      <c r="N261" s="125">
        <v>188</v>
      </c>
      <c r="O261" s="125">
        <v>188</v>
      </c>
      <c r="P261" s="125">
        <v>186</v>
      </c>
      <c r="Q261" s="125">
        <v>184</v>
      </c>
      <c r="R261" s="125">
        <v>183</v>
      </c>
      <c r="S261" s="125">
        <v>181</v>
      </c>
      <c r="T261" s="125">
        <v>179</v>
      </c>
      <c r="U261" s="125">
        <v>182</v>
      </c>
      <c r="V261" s="125">
        <v>184</v>
      </c>
      <c r="W261" s="125">
        <v>184</v>
      </c>
      <c r="X261" s="125">
        <v>184</v>
      </c>
      <c r="Y261" s="125">
        <v>183</v>
      </c>
      <c r="Z261" s="125">
        <v>184</v>
      </c>
      <c r="AA261" s="125">
        <v>185</v>
      </c>
      <c r="AB261" s="125">
        <v>167</v>
      </c>
      <c r="AC261" s="125">
        <v>167</v>
      </c>
      <c r="AD261" s="125">
        <v>166</v>
      </c>
      <c r="AE261" s="125">
        <v>166</v>
      </c>
      <c r="AF261" s="141"/>
      <c r="AG261" s="123" t="s">
        <v>76</v>
      </c>
      <c r="AH261" s="154" t="s">
        <v>110</v>
      </c>
      <c r="AI261" s="147"/>
      <c r="AJ261" s="148"/>
      <c r="AK261" s="148"/>
      <c r="AL261" s="148"/>
    </row>
    <row r="262" spans="1:38" s="127" customFormat="1" ht="11.1" customHeight="1">
      <c r="A262" s="1"/>
      <c r="B262" s="123" t="s">
        <v>76</v>
      </c>
      <c r="C262" s="154" t="s">
        <v>111</v>
      </c>
      <c r="D262" s="147"/>
      <c r="E262" s="189"/>
      <c r="F262" s="176"/>
      <c r="G262" s="125">
        <v>36.9</v>
      </c>
      <c r="H262" s="125">
        <v>35.4</v>
      </c>
      <c r="I262" s="125">
        <v>34.4</v>
      </c>
      <c r="J262" s="125">
        <v>33.1</v>
      </c>
      <c r="K262" s="125">
        <v>30.4</v>
      </c>
      <c r="L262" s="125">
        <v>25.8</v>
      </c>
      <c r="M262" s="125">
        <v>23.6</v>
      </c>
      <c r="N262" s="125">
        <v>22.2</v>
      </c>
      <c r="O262" s="125">
        <v>21</v>
      </c>
      <c r="P262" s="125">
        <v>20.100000000000001</v>
      </c>
      <c r="Q262" s="125">
        <v>19.399999999999999</v>
      </c>
      <c r="R262" s="125">
        <v>18.8</v>
      </c>
      <c r="S262" s="125">
        <v>17.899999999999999</v>
      </c>
      <c r="T262" s="125">
        <v>17.399999999999999</v>
      </c>
      <c r="U262" s="125">
        <v>17.2</v>
      </c>
      <c r="V262" s="125">
        <v>17.100000000000001</v>
      </c>
      <c r="W262" s="125">
        <v>16.399999999999999</v>
      </c>
      <c r="X262" s="125">
        <v>15.9</v>
      </c>
      <c r="Y262" s="125">
        <v>15.7</v>
      </c>
      <c r="Z262" s="125">
        <v>15.3</v>
      </c>
      <c r="AA262" s="125">
        <v>14.8</v>
      </c>
      <c r="AB262" s="125">
        <v>14.6</v>
      </c>
      <c r="AC262" s="125">
        <v>14.3</v>
      </c>
      <c r="AD262" s="125">
        <v>14.2</v>
      </c>
      <c r="AE262" s="125">
        <v>14.2</v>
      </c>
      <c r="AF262" s="141"/>
      <c r="AG262" s="123" t="s">
        <v>76</v>
      </c>
      <c r="AH262" s="154" t="s">
        <v>111</v>
      </c>
      <c r="AI262" s="147"/>
      <c r="AJ262" s="148"/>
      <c r="AK262" s="148"/>
      <c r="AL262" s="148"/>
    </row>
    <row r="263" spans="1:38" s="127" customFormat="1" ht="11.1" customHeight="1">
      <c r="A263" s="1"/>
      <c r="B263" s="123" t="s">
        <v>76</v>
      </c>
      <c r="C263" s="154" t="s">
        <v>112</v>
      </c>
      <c r="D263" s="147"/>
      <c r="E263" s="189"/>
      <c r="F263" s="176"/>
      <c r="G263" s="125">
        <v>75.7</v>
      </c>
      <c r="H263" s="125">
        <v>74.599999999999994</v>
      </c>
      <c r="I263" s="125">
        <v>74.099999999999994</v>
      </c>
      <c r="J263" s="125">
        <v>73.5</v>
      </c>
      <c r="K263" s="125">
        <v>70.400000000000006</v>
      </c>
      <c r="L263" s="125">
        <v>68.599999999999994</v>
      </c>
      <c r="M263" s="125">
        <v>67.7</v>
      </c>
      <c r="N263" s="125">
        <v>67.3</v>
      </c>
      <c r="O263" s="125">
        <v>66.5</v>
      </c>
      <c r="P263" s="125">
        <v>66</v>
      </c>
      <c r="Q263" s="125">
        <v>65.8</v>
      </c>
      <c r="R263" s="125">
        <v>65.2</v>
      </c>
      <c r="S263" s="125">
        <v>63.1</v>
      </c>
      <c r="T263" s="125">
        <v>62</v>
      </c>
      <c r="U263" s="125">
        <v>61.5</v>
      </c>
      <c r="V263" s="125">
        <v>60.7</v>
      </c>
      <c r="W263" s="125">
        <v>60.2</v>
      </c>
      <c r="X263" s="125">
        <v>60.9</v>
      </c>
      <c r="Y263" s="125">
        <v>60.8</v>
      </c>
      <c r="Z263" s="125">
        <v>61.2</v>
      </c>
      <c r="AA263" s="125">
        <v>61.1</v>
      </c>
      <c r="AB263" s="125">
        <v>60.9</v>
      </c>
      <c r="AC263" s="125">
        <v>60.9</v>
      </c>
      <c r="AD263" s="125">
        <v>59.9</v>
      </c>
      <c r="AE263" s="125">
        <v>59.9</v>
      </c>
      <c r="AF263" s="141"/>
      <c r="AG263" s="123" t="s">
        <v>76</v>
      </c>
      <c r="AH263" s="154" t="s">
        <v>112</v>
      </c>
      <c r="AI263" s="147"/>
      <c r="AJ263" s="148"/>
      <c r="AK263" s="148"/>
      <c r="AL263" s="148"/>
    </row>
    <row r="264" spans="1:38" s="127" customFormat="1" ht="11.1" customHeight="1">
      <c r="A264" s="1"/>
      <c r="B264" s="123" t="s">
        <v>104</v>
      </c>
      <c r="C264" s="154" t="s">
        <v>108</v>
      </c>
      <c r="D264" s="147"/>
      <c r="E264" s="189"/>
      <c r="F264" s="176"/>
      <c r="G264" s="125">
        <v>28400</v>
      </c>
      <c r="H264" s="125">
        <v>28180</v>
      </c>
      <c r="I264" s="125">
        <v>27960</v>
      </c>
      <c r="J264" s="125">
        <v>27750</v>
      </c>
      <c r="K264" s="125">
        <v>27580</v>
      </c>
      <c r="L264" s="125">
        <v>27390</v>
      </c>
      <c r="M264" s="125">
        <v>27190</v>
      </c>
      <c r="N264" s="125">
        <v>26960</v>
      </c>
      <c r="O264" s="125">
        <v>26740</v>
      </c>
      <c r="P264" s="125">
        <v>26540</v>
      </c>
      <c r="Q264" s="125">
        <v>26360</v>
      </c>
      <c r="R264" s="125">
        <v>26180</v>
      </c>
      <c r="S264" s="125">
        <v>26020</v>
      </c>
      <c r="T264" s="125">
        <v>25870</v>
      </c>
      <c r="U264" s="125">
        <v>25700</v>
      </c>
      <c r="V264" s="125">
        <v>25510</v>
      </c>
      <c r="W264" s="125">
        <v>25380</v>
      </c>
      <c r="X264" s="125">
        <v>25250</v>
      </c>
      <c r="Y264" s="125">
        <v>25110</v>
      </c>
      <c r="Z264" s="125">
        <v>25010</v>
      </c>
      <c r="AA264" s="125">
        <v>24960</v>
      </c>
      <c r="AB264" s="125">
        <v>24740</v>
      </c>
      <c r="AC264" s="125">
        <v>24690</v>
      </c>
      <c r="AD264" s="125">
        <v>24650</v>
      </c>
      <c r="AE264" s="125">
        <v>24650</v>
      </c>
      <c r="AF264" s="193" t="s">
        <v>161</v>
      </c>
      <c r="AG264" s="123" t="s">
        <v>104</v>
      </c>
      <c r="AH264" s="154" t="s">
        <v>108</v>
      </c>
      <c r="AI264" s="147"/>
      <c r="AJ264" s="148"/>
      <c r="AK264" s="148"/>
      <c r="AL264" s="148"/>
    </row>
    <row r="265" spans="1:38" s="127" customFormat="1" ht="11.1" customHeight="1">
      <c r="A265" s="1"/>
      <c r="B265" s="123" t="s">
        <v>104</v>
      </c>
      <c r="C265" s="154" t="s">
        <v>109</v>
      </c>
      <c r="D265" s="147"/>
      <c r="E265" s="189"/>
      <c r="F265" s="176"/>
      <c r="G265" s="125">
        <v>67.2</v>
      </c>
      <c r="H265" s="125">
        <v>65.5</v>
      </c>
      <c r="I265" s="125">
        <v>64.5</v>
      </c>
      <c r="J265" s="125">
        <v>63</v>
      </c>
      <c r="K265" s="125">
        <v>60.6</v>
      </c>
      <c r="L265" s="125">
        <v>59.3</v>
      </c>
      <c r="M265" s="125">
        <v>57.6</v>
      </c>
      <c r="N265" s="125">
        <v>56.2</v>
      </c>
      <c r="O265" s="125">
        <v>55.8</v>
      </c>
      <c r="P265" s="125">
        <v>54.7</v>
      </c>
      <c r="Q265" s="125">
        <v>53.8</v>
      </c>
      <c r="R265" s="125">
        <v>53</v>
      </c>
      <c r="S265" s="125">
        <v>51.2</v>
      </c>
      <c r="T265" s="125">
        <v>50.5</v>
      </c>
      <c r="U265" s="125">
        <v>49.3</v>
      </c>
      <c r="V265" s="125">
        <v>48.8</v>
      </c>
      <c r="W265" s="125">
        <v>48.2</v>
      </c>
      <c r="X265" s="125">
        <v>48.1</v>
      </c>
      <c r="Y265" s="125">
        <v>47.9</v>
      </c>
      <c r="Z265" s="125">
        <v>47.7</v>
      </c>
      <c r="AA265" s="135"/>
      <c r="AB265" s="135"/>
      <c r="AC265" s="135"/>
      <c r="AD265" s="135"/>
      <c r="AE265" s="135"/>
      <c r="AF265" s="141"/>
      <c r="AG265" s="123" t="s">
        <v>104</v>
      </c>
      <c r="AH265" s="154" t="s">
        <v>109</v>
      </c>
      <c r="AI265" s="147"/>
      <c r="AJ265" s="148"/>
      <c r="AK265" s="148"/>
      <c r="AL265" s="148"/>
    </row>
    <row r="266" spans="1:38" s="127" customFormat="1" ht="11.1" customHeight="1">
      <c r="A266" s="1"/>
      <c r="B266" s="123" t="s">
        <v>104</v>
      </c>
      <c r="C266" s="154" t="s">
        <v>110</v>
      </c>
      <c r="D266" s="147"/>
      <c r="E266" s="189"/>
      <c r="F266" s="176"/>
      <c r="G266" s="125">
        <v>12750</v>
      </c>
      <c r="H266" s="125">
        <v>12660</v>
      </c>
      <c r="I266" s="125">
        <v>12540</v>
      </c>
      <c r="J266" s="125">
        <v>12430</v>
      </c>
      <c r="K266" s="125">
        <v>12340</v>
      </c>
      <c r="L266" s="125">
        <v>12250</v>
      </c>
      <c r="M266" s="125">
        <v>12190</v>
      </c>
      <c r="N266" s="125">
        <v>12140</v>
      </c>
      <c r="O266" s="125">
        <v>12060</v>
      </c>
      <c r="P266" s="125">
        <v>11970</v>
      </c>
      <c r="Q266" s="125">
        <v>11880</v>
      </c>
      <c r="R266" s="125">
        <v>11790</v>
      </c>
      <c r="S266" s="125">
        <v>11720</v>
      </c>
      <c r="T266" s="125">
        <v>11680</v>
      </c>
      <c r="U266" s="125">
        <v>11690</v>
      </c>
      <c r="V266" s="125">
        <v>11730</v>
      </c>
      <c r="W266" s="125">
        <v>11730</v>
      </c>
      <c r="X266" s="125">
        <v>11720</v>
      </c>
      <c r="Y266" s="125">
        <v>11710</v>
      </c>
      <c r="Z266" s="125">
        <v>11690</v>
      </c>
      <c r="AA266" s="125">
        <v>11690</v>
      </c>
      <c r="AB266" s="125">
        <v>11650</v>
      </c>
      <c r="AC266" s="125">
        <v>11640</v>
      </c>
      <c r="AD266" s="125">
        <v>11610</v>
      </c>
      <c r="AE266" s="125">
        <v>11610</v>
      </c>
      <c r="AF266" s="141"/>
      <c r="AG266" s="123" t="s">
        <v>104</v>
      </c>
      <c r="AH266" s="154" t="s">
        <v>110</v>
      </c>
      <c r="AI266" s="147"/>
      <c r="AJ266" s="148"/>
      <c r="AK266" s="148"/>
      <c r="AL266" s="148"/>
    </row>
    <row r="267" spans="1:38" s="127" customFormat="1" ht="11.1" customHeight="1">
      <c r="A267" s="1"/>
      <c r="B267" s="123" t="s">
        <v>104</v>
      </c>
      <c r="C267" s="154" t="s">
        <v>111</v>
      </c>
      <c r="D267" s="147"/>
      <c r="E267" s="189"/>
      <c r="F267" s="176"/>
      <c r="G267" s="125">
        <v>4751</v>
      </c>
      <c r="H267" s="125">
        <v>4644</v>
      </c>
      <c r="I267" s="125">
        <v>4514</v>
      </c>
      <c r="J267" s="125">
        <v>4391</v>
      </c>
      <c r="K267" s="125">
        <v>4226</v>
      </c>
      <c r="L267" s="125">
        <v>4076</v>
      </c>
      <c r="M267" s="125">
        <v>3924</v>
      </c>
      <c r="N267" s="125">
        <v>3799</v>
      </c>
      <c r="O267" s="125">
        <v>3703</v>
      </c>
      <c r="P267" s="125">
        <v>3627</v>
      </c>
      <c r="Q267" s="125">
        <v>3564</v>
      </c>
      <c r="R267" s="125">
        <v>3493</v>
      </c>
      <c r="S267" s="125">
        <v>3437</v>
      </c>
      <c r="T267" s="125">
        <v>3392</v>
      </c>
      <c r="U267" s="125">
        <v>3350</v>
      </c>
      <c r="V267" s="125">
        <v>3323</v>
      </c>
      <c r="W267" s="125">
        <v>3283</v>
      </c>
      <c r="X267" s="125">
        <v>3239</v>
      </c>
      <c r="Y267" s="125">
        <v>3197</v>
      </c>
      <c r="Z267" s="125">
        <v>3147</v>
      </c>
      <c r="AA267" s="125">
        <v>3106</v>
      </c>
      <c r="AB267" s="125">
        <v>3067</v>
      </c>
      <c r="AC267" s="125">
        <v>3032</v>
      </c>
      <c r="AD267" s="125">
        <v>2995</v>
      </c>
      <c r="AE267" s="125">
        <v>2995</v>
      </c>
      <c r="AF267" s="141"/>
      <c r="AG267" s="123" t="s">
        <v>104</v>
      </c>
      <c r="AH267" s="154" t="s">
        <v>111</v>
      </c>
      <c r="AI267" s="147"/>
      <c r="AJ267" s="148"/>
      <c r="AK267" s="148"/>
      <c r="AL267" s="148"/>
    </row>
    <row r="268" spans="1:38" s="127" customFormat="1" ht="11.1" customHeight="1">
      <c r="A268" s="1"/>
      <c r="B268" s="123" t="s">
        <v>104</v>
      </c>
      <c r="C268" s="154" t="s">
        <v>112</v>
      </c>
      <c r="D268" s="147"/>
      <c r="E268" s="189"/>
      <c r="F268" s="176"/>
      <c r="G268" s="125">
        <v>6466</v>
      </c>
      <c r="H268" s="125">
        <v>6493</v>
      </c>
      <c r="I268" s="125">
        <v>6571</v>
      </c>
      <c r="J268" s="125">
        <v>6607</v>
      </c>
      <c r="K268" s="125">
        <v>6614</v>
      </c>
      <c r="L268" s="125">
        <v>6607</v>
      </c>
      <c r="M268" s="125">
        <v>6581</v>
      </c>
      <c r="N268" s="125">
        <v>6540</v>
      </c>
      <c r="O268" s="125">
        <v>6501</v>
      </c>
      <c r="P268" s="125">
        <v>6476</v>
      </c>
      <c r="Q268" s="125">
        <v>6447</v>
      </c>
      <c r="R268" s="125">
        <v>6414</v>
      </c>
      <c r="S268" s="125">
        <v>6400</v>
      </c>
      <c r="T268" s="125">
        <v>6369</v>
      </c>
      <c r="U268" s="125">
        <v>6345</v>
      </c>
      <c r="V268" s="125">
        <v>6306</v>
      </c>
      <c r="W268" s="125">
        <v>6274</v>
      </c>
      <c r="X268" s="125">
        <v>6240</v>
      </c>
      <c r="Y268" s="125">
        <v>6213</v>
      </c>
      <c r="Z268" s="125">
        <v>6188</v>
      </c>
      <c r="AA268" s="125">
        <v>6167</v>
      </c>
      <c r="AB268" s="125">
        <v>6152</v>
      </c>
      <c r="AC268" s="125">
        <v>6133</v>
      </c>
      <c r="AD268" s="125">
        <v>6111</v>
      </c>
      <c r="AE268" s="125">
        <v>6111</v>
      </c>
      <c r="AF268" s="141"/>
      <c r="AG268" s="123" t="s">
        <v>104</v>
      </c>
      <c r="AH268" s="154" t="s">
        <v>112</v>
      </c>
      <c r="AI268" s="147"/>
      <c r="AJ268" s="148"/>
      <c r="AK268" s="148"/>
      <c r="AL268" s="148"/>
    </row>
    <row r="269" spans="1:38" s="127" customFormat="1" ht="11.1" customHeight="1">
      <c r="A269" s="1"/>
      <c r="B269" s="191" t="s">
        <v>99</v>
      </c>
      <c r="C269" s="181" t="s">
        <v>180</v>
      </c>
      <c r="D269" s="182"/>
      <c r="E269" s="182"/>
      <c r="F269" s="173"/>
      <c r="G269" s="134">
        <f>(G259+G260)/(G264+G265)</f>
        <v>4.1925795301258992E-2</v>
      </c>
      <c r="H269" s="134">
        <f t="shared" ref="H269:AE269" si="181">(H259+H260)/(H264+H265)</f>
        <v>4.2112548901594944E-2</v>
      </c>
      <c r="I269" s="134">
        <f t="shared" si="181"/>
        <v>4.2228407286481473E-2</v>
      </c>
      <c r="J269" s="134">
        <f t="shared" si="181"/>
        <v>4.2403911839787152E-2</v>
      </c>
      <c r="K269" s="134">
        <f t="shared" si="181"/>
        <v>4.259603626549352E-2</v>
      </c>
      <c r="L269" s="134">
        <f t="shared" si="181"/>
        <v>4.2710378771043341E-2</v>
      </c>
      <c r="M269" s="134">
        <f t="shared" si="181"/>
        <v>4.2843406391755608E-2</v>
      </c>
      <c r="N269" s="134">
        <f t="shared" si="181"/>
        <v>4.3025666081832385E-2</v>
      </c>
      <c r="O269" s="134">
        <f t="shared" si="181"/>
        <v>4.3192963076303006E-2</v>
      </c>
      <c r="P269" s="134">
        <f t="shared" si="181"/>
        <v>4.3368039496591418E-2</v>
      </c>
      <c r="Q269" s="134">
        <f t="shared" si="181"/>
        <v>4.3476516063572834E-2</v>
      </c>
      <c r="R269" s="134">
        <f t="shared" si="181"/>
        <v>4.3586703770060617E-2</v>
      </c>
      <c r="S269" s="134">
        <f t="shared" si="181"/>
        <v>4.3629368805425145E-2</v>
      </c>
      <c r="T269" s="134">
        <f t="shared" si="181"/>
        <v>4.3729094731968905E-2</v>
      </c>
      <c r="U269" s="134">
        <f t="shared" si="181"/>
        <v>4.3669536647598192E-2</v>
      </c>
      <c r="V269" s="134">
        <f t="shared" si="181"/>
        <v>4.3761052944582692E-2</v>
      </c>
      <c r="W269" s="134">
        <f t="shared" si="181"/>
        <v>4.3787605886378117E-2</v>
      </c>
      <c r="X269" s="134">
        <f t="shared" si="181"/>
        <v>4.3895391353500859E-2</v>
      </c>
      <c r="Y269" s="134">
        <f t="shared" si="181"/>
        <v>4.4060513794871588E-2</v>
      </c>
      <c r="Z269" s="134">
        <f t="shared" si="181"/>
        <v>4.4115780777964457E-2</v>
      </c>
      <c r="AA269" s="134">
        <f t="shared" si="181"/>
        <v>4.4190705128205131E-2</v>
      </c>
      <c r="AB269" s="134">
        <f t="shared" si="181"/>
        <v>4.118835893290218E-2</v>
      </c>
      <c r="AC269" s="134">
        <f t="shared" si="181"/>
        <v>4.2000810044552452E-2</v>
      </c>
      <c r="AD269" s="134">
        <f t="shared" si="181"/>
        <v>4.288032454361055E-2</v>
      </c>
      <c r="AE269" s="134">
        <f t="shared" si="181"/>
        <v>4.288032454361055E-2</v>
      </c>
      <c r="AF269" s="138"/>
      <c r="AG269" s="191" t="s">
        <v>99</v>
      </c>
      <c r="AH269" s="181" t="s">
        <v>180</v>
      </c>
      <c r="AI269" s="182"/>
      <c r="AJ269" s="143"/>
      <c r="AK269" s="195" t="s">
        <v>169</v>
      </c>
      <c r="AL269" s="143"/>
    </row>
    <row r="270" spans="1:38" s="127" customFormat="1" ht="11.1" customHeight="1">
      <c r="A270" s="1"/>
      <c r="B270" s="191" t="s">
        <v>99</v>
      </c>
      <c r="C270" s="181" t="s">
        <v>181</v>
      </c>
      <c r="D270" s="182"/>
      <c r="E270" s="182"/>
      <c r="F270" s="173"/>
      <c r="G270" s="134">
        <f>SUM(G259:G263)/SUM(G264:G268)</f>
        <v>2.8571237856208357E-2</v>
      </c>
      <c r="H270" s="134">
        <f t="shared" ref="H270:AE270" si="182">SUM(H259:H263)/SUM(H264:H268)</f>
        <v>2.8678291780756114E-2</v>
      </c>
      <c r="I270" s="134">
        <f t="shared" si="182"/>
        <v>2.871141056544594E-2</v>
      </c>
      <c r="J270" s="134">
        <f t="shared" si="182"/>
        <v>2.8804668136843542E-2</v>
      </c>
      <c r="K270" s="134">
        <f t="shared" si="182"/>
        <v>2.8889466082651531E-2</v>
      </c>
      <c r="L270" s="134">
        <f t="shared" si="182"/>
        <v>2.8914321100862797E-2</v>
      </c>
      <c r="M270" s="134">
        <f t="shared" si="182"/>
        <v>2.8986876934721063E-2</v>
      </c>
      <c r="N270" s="134">
        <f t="shared" si="182"/>
        <v>2.9091507863388776E-2</v>
      </c>
      <c r="O270" s="134">
        <f t="shared" si="182"/>
        <v>2.9207008589517282E-2</v>
      </c>
      <c r="P270" s="134">
        <f t="shared" si="182"/>
        <v>2.9289652069031408E-2</v>
      </c>
      <c r="Q270" s="134">
        <f t="shared" si="182"/>
        <v>2.9346565972739772E-2</v>
      </c>
      <c r="R270" s="134">
        <f t="shared" si="182"/>
        <v>2.9426455247235552E-2</v>
      </c>
      <c r="S270" s="134">
        <f t="shared" si="182"/>
        <v>2.9383222544626924E-2</v>
      </c>
      <c r="T270" s="134">
        <f t="shared" si="182"/>
        <v>2.9388427309101278E-2</v>
      </c>
      <c r="U270" s="134">
        <f t="shared" si="182"/>
        <v>2.9387516097618933E-2</v>
      </c>
      <c r="V270" s="134">
        <f t="shared" si="182"/>
        <v>2.9419111723056064E-2</v>
      </c>
      <c r="W270" s="134">
        <f t="shared" si="182"/>
        <v>2.9413124636092754E-2</v>
      </c>
      <c r="X270" s="134">
        <f t="shared" si="182"/>
        <v>2.9491516675233514E-2</v>
      </c>
      <c r="Y270" s="134">
        <f t="shared" si="182"/>
        <v>2.9559897921037904E-2</v>
      </c>
      <c r="Z270" s="134">
        <f t="shared" si="182"/>
        <v>2.9641058358125721E-2</v>
      </c>
      <c r="AA270" s="134">
        <f t="shared" si="182"/>
        <v>2.9699714739890682E-2</v>
      </c>
      <c r="AB270" s="134">
        <f t="shared" si="182"/>
        <v>2.7659014668157601E-2</v>
      </c>
      <c r="AC270" s="134">
        <f t="shared" si="182"/>
        <v>2.8117375535773162E-2</v>
      </c>
      <c r="AD270" s="134">
        <f t="shared" si="182"/>
        <v>2.8591897015385975E-2</v>
      </c>
      <c r="AE270" s="134">
        <f t="shared" si="182"/>
        <v>2.8591897015385975E-2</v>
      </c>
      <c r="AF270" s="138"/>
      <c r="AG270" s="191" t="s">
        <v>99</v>
      </c>
      <c r="AH270" s="181" t="s">
        <v>181</v>
      </c>
      <c r="AI270" s="182"/>
      <c r="AJ270" s="143"/>
      <c r="AK270" s="195" t="s">
        <v>169</v>
      </c>
      <c r="AL270" s="143"/>
    </row>
    <row r="271" spans="1:38" s="127" customFormat="1" ht="11.1" customHeight="1">
      <c r="A271" s="1"/>
      <c r="B271" s="123" t="s">
        <v>76</v>
      </c>
      <c r="C271" s="185" t="s">
        <v>101</v>
      </c>
      <c r="D271" s="180"/>
      <c r="E271" s="180"/>
      <c r="F271" s="172"/>
      <c r="G271" s="125">
        <v>91.756</v>
      </c>
      <c r="H271" s="125">
        <v>85.581999999999994</v>
      </c>
      <c r="I271" s="125">
        <v>85.43</v>
      </c>
      <c r="J271" s="125">
        <v>78.881</v>
      </c>
      <c r="K271" s="125">
        <v>80.75</v>
      </c>
      <c r="L271" s="125">
        <v>63.810500000000005</v>
      </c>
      <c r="M271" s="125">
        <v>58.164000000000001</v>
      </c>
      <c r="N271" s="125">
        <v>46.871000000000002</v>
      </c>
      <c r="O271" s="125">
        <v>26.565999999999999</v>
      </c>
      <c r="P271" s="125">
        <v>22.55</v>
      </c>
      <c r="Q271" s="125">
        <v>26.891999999999999</v>
      </c>
      <c r="R271" s="125">
        <v>20.173999999999999</v>
      </c>
      <c r="S271" s="125">
        <v>18.952000000000002</v>
      </c>
      <c r="T271" s="125">
        <v>33.161000000000001</v>
      </c>
      <c r="U271" s="102">
        <v>18.079000000000001</v>
      </c>
      <c r="V271" s="125">
        <v>11.29</v>
      </c>
      <c r="W271" s="125">
        <v>9.0429999999999993</v>
      </c>
      <c r="X271" s="125">
        <v>9.0419999999999998</v>
      </c>
      <c r="Y271" s="125">
        <v>9.3710000000000004</v>
      </c>
      <c r="Z271" s="125">
        <v>8.5489999999999995</v>
      </c>
      <c r="AA271" s="125">
        <v>7.0960000000000001</v>
      </c>
      <c r="AB271" s="125">
        <v>7.4580000000000002</v>
      </c>
      <c r="AC271" s="125">
        <v>7.5709999999999997</v>
      </c>
      <c r="AD271" s="125">
        <v>6.9589999999999996</v>
      </c>
      <c r="AE271" s="125">
        <v>6.3479999999999999</v>
      </c>
      <c r="AF271" s="140"/>
      <c r="AG271" s="123" t="s">
        <v>76</v>
      </c>
      <c r="AH271" s="185" t="s">
        <v>101</v>
      </c>
      <c r="AI271" s="180"/>
      <c r="AJ271" s="146"/>
      <c r="AK271" s="146"/>
      <c r="AL271" s="146"/>
    </row>
    <row r="272" spans="1:38" s="127" customFormat="1" ht="11.1" customHeight="1">
      <c r="A272" s="1"/>
      <c r="B272" s="123" t="s">
        <v>98</v>
      </c>
      <c r="C272" s="185" t="s">
        <v>105</v>
      </c>
      <c r="D272" s="180"/>
      <c r="E272" s="180"/>
      <c r="F272" s="172"/>
      <c r="G272" s="125">
        <v>9790</v>
      </c>
      <c r="H272" s="125">
        <v>8458</v>
      </c>
      <c r="I272" s="125">
        <v>7334</v>
      </c>
      <c r="J272" s="125">
        <v>7124</v>
      </c>
      <c r="K272" s="125">
        <v>6214</v>
      </c>
      <c r="L272" s="125">
        <v>5721</v>
      </c>
      <c r="M272" s="125">
        <v>5180</v>
      </c>
      <c r="N272" s="125">
        <v>4334</v>
      </c>
      <c r="O272" s="125">
        <v>3820</v>
      </c>
      <c r="P272" s="125">
        <v>3444</v>
      </c>
      <c r="Q272" s="125">
        <v>3084</v>
      </c>
      <c r="R272" s="125">
        <v>2746</v>
      </c>
      <c r="S272" s="125">
        <v>2227</v>
      </c>
      <c r="T272" s="125">
        <v>1863</v>
      </c>
      <c r="U272" s="102">
        <v>1774</v>
      </c>
      <c r="V272" s="125">
        <v>1444</v>
      </c>
      <c r="W272" s="125">
        <v>1201</v>
      </c>
      <c r="X272" s="125">
        <v>1177</v>
      </c>
      <c r="Y272" s="125">
        <v>821</v>
      </c>
      <c r="Z272" s="125">
        <v>717</v>
      </c>
      <c r="AA272" s="125">
        <v>662</v>
      </c>
      <c r="AB272" s="125">
        <v>916</v>
      </c>
      <c r="AC272" s="125">
        <v>944</v>
      </c>
      <c r="AD272" s="125">
        <v>1172</v>
      </c>
      <c r="AE272" s="125">
        <v>710</v>
      </c>
      <c r="AF272" s="140">
        <v>470</v>
      </c>
      <c r="AG272" s="123" t="s">
        <v>98</v>
      </c>
      <c r="AH272" s="185" t="s">
        <v>105</v>
      </c>
      <c r="AI272" s="180"/>
      <c r="AJ272" s="144"/>
      <c r="AK272" s="144"/>
      <c r="AL272" s="144"/>
    </row>
    <row r="273" spans="1:38" s="127" customFormat="1" ht="11.1" customHeight="1">
      <c r="A273" s="1"/>
      <c r="B273" s="191" t="s">
        <v>99</v>
      </c>
      <c r="C273" s="181" t="s">
        <v>182</v>
      </c>
      <c r="D273" s="182"/>
      <c r="E273" s="182"/>
      <c r="F273" s="173"/>
      <c r="G273" s="134">
        <f>G271/G272</f>
        <v>9.3724208375893774E-3</v>
      </c>
      <c r="H273" s="134">
        <f t="shared" ref="H273:AE273" si="183">H271/H272</f>
        <v>1.0118467722865924E-2</v>
      </c>
      <c r="I273" s="134">
        <f t="shared" si="183"/>
        <v>1.1648486501227162E-2</v>
      </c>
      <c r="J273" s="134">
        <f t="shared" si="183"/>
        <v>1.1072571588994946E-2</v>
      </c>
      <c r="K273" s="134">
        <f t="shared" si="183"/>
        <v>1.2994850337946572E-2</v>
      </c>
      <c r="L273" s="134">
        <f t="shared" si="183"/>
        <v>1.1153731865058558E-2</v>
      </c>
      <c r="M273" s="134">
        <f t="shared" si="183"/>
        <v>1.1228571428571428E-2</v>
      </c>
      <c r="N273" s="134">
        <f t="shared" si="183"/>
        <v>1.0814720812182741E-2</v>
      </c>
      <c r="O273" s="134">
        <f t="shared" si="183"/>
        <v>6.9544502617801046E-3</v>
      </c>
      <c r="P273" s="134">
        <f t="shared" si="183"/>
        <v>6.5476190476190478E-3</v>
      </c>
      <c r="Q273" s="134">
        <f t="shared" si="183"/>
        <v>8.7198443579766527E-3</v>
      </c>
      <c r="R273" s="134">
        <f t="shared" si="183"/>
        <v>7.3466860888565183E-3</v>
      </c>
      <c r="S273" s="134">
        <f t="shared" si="183"/>
        <v>8.5101032779524039E-3</v>
      </c>
      <c r="T273" s="134">
        <f t="shared" si="183"/>
        <v>1.7799785292538915E-2</v>
      </c>
      <c r="U273" s="134">
        <f t="shared" si="183"/>
        <v>1.019109357384442E-2</v>
      </c>
      <c r="V273" s="134">
        <f t="shared" si="183"/>
        <v>7.8185595567867028E-3</v>
      </c>
      <c r="W273" s="134">
        <f t="shared" si="183"/>
        <v>7.5295587010824304E-3</v>
      </c>
      <c r="X273" s="134">
        <f t="shared" si="183"/>
        <v>7.6822429906542051E-3</v>
      </c>
      <c r="Y273" s="134">
        <f t="shared" si="183"/>
        <v>1.141412911084044E-2</v>
      </c>
      <c r="Z273" s="134">
        <f t="shared" si="183"/>
        <v>1.1923291492329149E-2</v>
      </c>
      <c r="AA273" s="134">
        <f t="shared" si="183"/>
        <v>1.0719033232628399E-2</v>
      </c>
      <c r="AB273" s="134">
        <f t="shared" si="183"/>
        <v>8.1419213973799136E-3</v>
      </c>
      <c r="AC273" s="134">
        <f t="shared" si="183"/>
        <v>8.020127118644067E-3</v>
      </c>
      <c r="AD273" s="134">
        <f t="shared" si="183"/>
        <v>5.9377133105802046E-3</v>
      </c>
      <c r="AE273" s="134">
        <f t="shared" si="183"/>
        <v>8.9408450704225352E-3</v>
      </c>
      <c r="AF273" s="138"/>
      <c r="AG273" s="191" t="s">
        <v>99</v>
      </c>
      <c r="AH273" s="181" t="s">
        <v>182</v>
      </c>
      <c r="AI273" s="182"/>
      <c r="AJ273" s="143"/>
      <c r="AK273" s="195" t="s">
        <v>169</v>
      </c>
      <c r="AL273" s="143"/>
    </row>
    <row r="274" spans="1:38" s="127" customFormat="1" ht="11.1" customHeight="1">
      <c r="A274" s="1"/>
      <c r="B274" s="123" t="s">
        <v>76</v>
      </c>
      <c r="C274" s="185" t="s">
        <v>100</v>
      </c>
      <c r="D274" s="180"/>
      <c r="E274" s="180"/>
      <c r="F274" s="172"/>
      <c r="G274" s="125">
        <v>629.82399999999996</v>
      </c>
      <c r="H274" s="125">
        <v>622.31799999999998</v>
      </c>
      <c r="I274" s="125">
        <v>650.76800000000003</v>
      </c>
      <c r="J274" s="125">
        <v>650.20600000000002</v>
      </c>
      <c r="K274" s="125">
        <v>671.77800000000002</v>
      </c>
      <c r="L274" s="125">
        <v>708.49199999999996</v>
      </c>
      <c r="M274" s="125">
        <v>720.73</v>
      </c>
      <c r="N274" s="125">
        <v>745.20600000000002</v>
      </c>
      <c r="O274" s="125">
        <v>736.02800000000002</v>
      </c>
      <c r="P274" s="125">
        <v>746.69399999999996</v>
      </c>
      <c r="Q274" s="125">
        <v>760.16700000000003</v>
      </c>
      <c r="R274" s="125">
        <v>772.76700000000005</v>
      </c>
      <c r="S274" s="125">
        <v>731.98599999999999</v>
      </c>
      <c r="T274" s="125">
        <v>759.97400000000005</v>
      </c>
      <c r="U274" s="102">
        <v>722.03800000000001</v>
      </c>
      <c r="V274" s="125">
        <v>714.88</v>
      </c>
      <c r="W274" s="125">
        <v>713.91300000000001</v>
      </c>
      <c r="X274" s="125">
        <v>701.78099999999995</v>
      </c>
      <c r="Y274" s="125">
        <v>668.49400000000003</v>
      </c>
      <c r="Z274" s="125">
        <v>636.19200000000001</v>
      </c>
      <c r="AA274" s="125">
        <v>625.94299999999998</v>
      </c>
      <c r="AB274" s="125">
        <v>651.529</v>
      </c>
      <c r="AC274" s="125">
        <v>663.51499999999999</v>
      </c>
      <c r="AD274" s="125">
        <v>660.58399999999995</v>
      </c>
      <c r="AE274" s="125">
        <v>658.10199999999998</v>
      </c>
      <c r="AF274" s="140"/>
      <c r="AG274" s="123" t="s">
        <v>76</v>
      </c>
      <c r="AH274" s="185" t="s">
        <v>100</v>
      </c>
      <c r="AI274" s="180"/>
      <c r="AJ274" s="146"/>
      <c r="AK274" s="146"/>
      <c r="AL274" s="146"/>
    </row>
    <row r="275" spans="1:38" s="127" customFormat="1" ht="11.1" customHeight="1">
      <c r="A275" s="1"/>
      <c r="B275" s="131" t="s">
        <v>106</v>
      </c>
      <c r="C275" s="186" t="s">
        <v>107</v>
      </c>
      <c r="D275" s="188"/>
      <c r="E275" s="188"/>
      <c r="F275" s="175"/>
      <c r="G275" s="130">
        <v>400.94676250000003</v>
      </c>
      <c r="H275" s="130">
        <v>389.67887500000001</v>
      </c>
      <c r="I275" s="130">
        <v>377.15899999999999</v>
      </c>
      <c r="J275" s="130">
        <v>355.61297907145928</v>
      </c>
      <c r="K275" s="130">
        <v>334.06695814291845</v>
      </c>
      <c r="L275" s="130">
        <v>312.52093721437762</v>
      </c>
      <c r="M275" s="130">
        <v>290.97491628583691</v>
      </c>
      <c r="N275" s="130">
        <v>269.42889535729608</v>
      </c>
      <c r="O275" s="130">
        <v>271.95259690486409</v>
      </c>
      <c r="P275" s="130">
        <v>274.47629845243205</v>
      </c>
      <c r="Q275" s="130">
        <v>277</v>
      </c>
      <c r="R275" s="130">
        <v>270</v>
      </c>
      <c r="S275" s="130">
        <v>242</v>
      </c>
      <c r="T275" s="130">
        <v>369.08299999999997</v>
      </c>
      <c r="U275" s="130">
        <v>362.11999999999995</v>
      </c>
      <c r="V275" s="130">
        <v>359</v>
      </c>
      <c r="W275" s="130">
        <v>356</v>
      </c>
      <c r="X275" s="130">
        <v>401</v>
      </c>
      <c r="Y275" s="130">
        <v>378.62</v>
      </c>
      <c r="Z275" s="130">
        <v>316</v>
      </c>
      <c r="AA275" s="130">
        <v>366</v>
      </c>
      <c r="AB275" s="130">
        <v>395</v>
      </c>
      <c r="AC275" s="130">
        <v>424</v>
      </c>
      <c r="AD275" s="130">
        <v>539</v>
      </c>
      <c r="AE275" s="130"/>
      <c r="AF275" s="139"/>
      <c r="AG275" s="131" t="s">
        <v>106</v>
      </c>
      <c r="AH275" s="186" t="s">
        <v>107</v>
      </c>
      <c r="AI275" s="188"/>
      <c r="AJ275" s="145"/>
      <c r="AK275" s="145"/>
      <c r="AL275" s="145"/>
    </row>
    <row r="276" spans="1:38" s="127" customFormat="1" ht="11.1" customHeight="1">
      <c r="A276" s="1"/>
      <c r="B276" s="123" t="s">
        <v>98</v>
      </c>
      <c r="C276" s="185" t="s">
        <v>103</v>
      </c>
      <c r="D276" s="180"/>
      <c r="E276" s="180"/>
      <c r="F276" s="172"/>
      <c r="G276" s="125">
        <v>36192</v>
      </c>
      <c r="H276" s="125">
        <v>36169</v>
      </c>
      <c r="I276" s="125">
        <v>36504</v>
      </c>
      <c r="J276" s="125">
        <v>36643</v>
      </c>
      <c r="K276" s="125">
        <v>37485</v>
      </c>
      <c r="L276" s="125">
        <v>38048</v>
      </c>
      <c r="M276" s="125">
        <v>38814</v>
      </c>
      <c r="N276" s="125">
        <v>39434</v>
      </c>
      <c r="O276" s="125">
        <v>39810</v>
      </c>
      <c r="P276" s="125">
        <v>39992</v>
      </c>
      <c r="Q276" s="125">
        <v>40304</v>
      </c>
      <c r="R276" s="125">
        <v>40633</v>
      </c>
      <c r="S276" s="125">
        <v>40313</v>
      </c>
      <c r="T276" s="125">
        <v>40237</v>
      </c>
      <c r="U276" s="102">
        <v>39142</v>
      </c>
      <c r="V276" s="125">
        <v>38486</v>
      </c>
      <c r="W276" s="125">
        <v>38067</v>
      </c>
      <c r="X276" s="125">
        <v>37011</v>
      </c>
      <c r="Y276" s="125">
        <v>35742</v>
      </c>
      <c r="Z276" s="125">
        <v>34517</v>
      </c>
      <c r="AA276" s="125">
        <v>33799</v>
      </c>
      <c r="AB276" s="125">
        <v>34327</v>
      </c>
      <c r="AC276" s="125">
        <v>35312</v>
      </c>
      <c r="AD276" s="125">
        <v>34731</v>
      </c>
      <c r="AE276" s="125">
        <v>33533</v>
      </c>
      <c r="AF276" s="140">
        <v>33490</v>
      </c>
      <c r="AG276" s="123" t="s">
        <v>98</v>
      </c>
      <c r="AH276" s="185" t="s">
        <v>103</v>
      </c>
      <c r="AI276" s="180"/>
      <c r="AJ276" s="146"/>
      <c r="AK276" s="146"/>
      <c r="AL276" s="146"/>
    </row>
    <row r="277" spans="1:38" s="127" customFormat="1" ht="11.1" customHeight="1">
      <c r="A277" s="1"/>
      <c r="B277" s="131" t="s">
        <v>104</v>
      </c>
      <c r="C277" s="186" t="s">
        <v>107</v>
      </c>
      <c r="D277" s="188"/>
      <c r="E277" s="188"/>
      <c r="F277" s="175"/>
      <c r="G277" s="130">
        <v>7959</v>
      </c>
      <c r="H277" s="130">
        <v>8146</v>
      </c>
      <c r="I277" s="130">
        <v>8880</v>
      </c>
      <c r="J277" s="130">
        <v>8816</v>
      </c>
      <c r="K277" s="130">
        <v>9858</v>
      </c>
      <c r="L277" s="130">
        <v>9229</v>
      </c>
      <c r="M277" s="130">
        <v>9692</v>
      </c>
      <c r="N277" s="130">
        <v>8954</v>
      </c>
      <c r="O277" s="130">
        <v>8487</v>
      </c>
      <c r="P277" s="130">
        <v>7896</v>
      </c>
      <c r="Q277" s="130">
        <v>7787</v>
      </c>
      <c r="R277" s="130">
        <v>7632</v>
      </c>
      <c r="S277" s="130">
        <v>7166</v>
      </c>
      <c r="T277" s="130">
        <v>7953</v>
      </c>
      <c r="U277" s="130">
        <v>7837</v>
      </c>
      <c r="V277" s="130">
        <v>7847.3200000000006</v>
      </c>
      <c r="W277" s="130">
        <v>7643.4870000000001</v>
      </c>
      <c r="X277" s="130">
        <v>7574</v>
      </c>
      <c r="Y277" s="130">
        <v>7759.6679916040148</v>
      </c>
      <c r="Z277" s="130">
        <v>7656.8489999999993</v>
      </c>
      <c r="AA277" s="130">
        <v>7385.8774028568796</v>
      </c>
      <c r="AB277" s="130">
        <v>7462.5104327999979</v>
      </c>
      <c r="AC277" s="130">
        <v>7352.0542689879858</v>
      </c>
      <c r="AD277" s="130">
        <v>8002</v>
      </c>
      <c r="AE277" s="130"/>
      <c r="AF277" s="139"/>
      <c r="AG277" s="131" t="s">
        <v>104</v>
      </c>
      <c r="AH277" s="186" t="s">
        <v>107</v>
      </c>
      <c r="AI277" s="188"/>
      <c r="AJ277" s="145"/>
      <c r="AK277" s="145"/>
      <c r="AL277" s="145"/>
    </row>
    <row r="278" spans="1:38" s="127" customFormat="1" ht="11.1" customHeight="1">
      <c r="A278" s="196"/>
      <c r="B278" s="123" t="s">
        <v>76</v>
      </c>
      <c r="C278" s="201" t="s">
        <v>183</v>
      </c>
      <c r="D278" s="201"/>
      <c r="E278" s="201"/>
      <c r="F278" s="201"/>
      <c r="G278" s="125">
        <v>597142</v>
      </c>
      <c r="H278" s="150">
        <v>624031</v>
      </c>
      <c r="I278" s="125">
        <v>604177</v>
      </c>
      <c r="J278" s="125">
        <v>591574</v>
      </c>
      <c r="K278" s="125">
        <v>572019</v>
      </c>
      <c r="L278" s="125">
        <v>556434</v>
      </c>
      <c r="M278" s="125">
        <v>540849</v>
      </c>
      <c r="N278" s="125">
        <v>525264</v>
      </c>
      <c r="O278" s="125">
        <v>529269</v>
      </c>
      <c r="P278" s="125">
        <v>493214</v>
      </c>
      <c r="Q278" s="125">
        <v>459610</v>
      </c>
      <c r="R278" s="125">
        <v>469456</v>
      </c>
      <c r="S278" s="125">
        <v>433097</v>
      </c>
      <c r="T278" s="125">
        <v>597138</v>
      </c>
      <c r="U278" s="125">
        <v>577764</v>
      </c>
      <c r="V278" s="125">
        <v>561841</v>
      </c>
      <c r="W278" s="102">
        <v>554175</v>
      </c>
      <c r="X278" s="125">
        <v>535081</v>
      </c>
      <c r="Y278" s="102">
        <v>522190</v>
      </c>
      <c r="Z278" s="102">
        <v>511461</v>
      </c>
      <c r="AA278" s="102">
        <v>476817</v>
      </c>
      <c r="AB278" s="102">
        <v>482690</v>
      </c>
      <c r="AC278" s="102">
        <v>468067</v>
      </c>
      <c r="AD278" s="102">
        <v>462086</v>
      </c>
      <c r="AE278" s="102">
        <v>444959</v>
      </c>
      <c r="AF278" s="102"/>
      <c r="AG278" s="123" t="s">
        <v>76</v>
      </c>
      <c r="AH278" s="201" t="s">
        <v>183</v>
      </c>
      <c r="AI278" s="201"/>
      <c r="AJ278" s="202"/>
      <c r="AK278" s="202"/>
      <c r="AL278" s="203"/>
    </row>
    <row r="279" spans="1:38" s="127" customFormat="1" ht="11.1" customHeight="1">
      <c r="A279" s="196"/>
      <c r="B279" s="123" t="s">
        <v>98</v>
      </c>
      <c r="C279" s="201" t="s">
        <v>184</v>
      </c>
      <c r="D279" s="126"/>
      <c r="E279" s="126"/>
      <c r="F279" s="126"/>
      <c r="G279" s="125">
        <v>20406</v>
      </c>
      <c r="H279" s="150">
        <v>20371</v>
      </c>
      <c r="I279" s="125">
        <v>19716</v>
      </c>
      <c r="J279" s="125">
        <v>19415</v>
      </c>
      <c r="K279" s="125">
        <v>18632</v>
      </c>
      <c r="L279" s="125">
        <v>18049</v>
      </c>
      <c r="M279" s="125">
        <v>17726</v>
      </c>
      <c r="N279" s="125">
        <v>16973</v>
      </c>
      <c r="O279" s="125">
        <v>16368</v>
      </c>
      <c r="P279" s="125">
        <v>15312</v>
      </c>
      <c r="Q279" s="125">
        <v>14673</v>
      </c>
      <c r="R279" s="125">
        <v>14101</v>
      </c>
      <c r="S279" s="125">
        <v>12720</v>
      </c>
      <c r="T279" s="125">
        <v>12390</v>
      </c>
      <c r="U279" s="102">
        <v>11269</v>
      </c>
      <c r="V279" s="125">
        <v>10400</v>
      </c>
      <c r="W279" s="102">
        <v>9864</v>
      </c>
      <c r="X279" s="102">
        <v>9261</v>
      </c>
      <c r="Y279" s="102">
        <v>8894</v>
      </c>
      <c r="Z279" s="102">
        <v>8353</v>
      </c>
      <c r="AA279" s="102">
        <v>7917</v>
      </c>
      <c r="AB279" s="102">
        <v>7365</v>
      </c>
      <c r="AC279" s="102">
        <v>7018</v>
      </c>
      <c r="AD279" s="102">
        <v>6771</v>
      </c>
      <c r="AE279" s="102">
        <v>6375</v>
      </c>
      <c r="AF279" s="102">
        <v>6153</v>
      </c>
      <c r="AG279" s="123" t="s">
        <v>98</v>
      </c>
      <c r="AH279" s="201" t="s">
        <v>184</v>
      </c>
      <c r="AI279" s="126"/>
      <c r="AJ279" s="202"/>
      <c r="AK279" s="202"/>
      <c r="AL279" s="203"/>
    </row>
    <row r="280" spans="1:38" s="127" customFormat="1" ht="11.1" customHeight="1">
      <c r="A280" s="196"/>
      <c r="B280" s="123" t="s">
        <v>98</v>
      </c>
      <c r="C280" s="201" t="s">
        <v>185</v>
      </c>
      <c r="D280" s="126"/>
      <c r="E280" s="126"/>
      <c r="F280" s="126"/>
      <c r="G280" s="125">
        <v>9224</v>
      </c>
      <c r="H280" s="150">
        <v>9695</v>
      </c>
      <c r="I280" s="125">
        <v>10266</v>
      </c>
      <c r="J280" s="125">
        <v>10581</v>
      </c>
      <c r="K280" s="125">
        <v>11074</v>
      </c>
      <c r="L280" s="125">
        <v>11545</v>
      </c>
      <c r="M280" s="125">
        <v>12056</v>
      </c>
      <c r="N280" s="125">
        <v>12371</v>
      </c>
      <c r="O280" s="125">
        <v>12777</v>
      </c>
      <c r="P280" s="125">
        <v>13178</v>
      </c>
      <c r="Q280" s="125">
        <v>13234</v>
      </c>
      <c r="R280" s="125">
        <v>13596</v>
      </c>
      <c r="S280" s="125">
        <v>13686</v>
      </c>
      <c r="T280" s="125">
        <v>13797</v>
      </c>
      <c r="U280" s="102">
        <v>13744</v>
      </c>
      <c r="V280" s="125">
        <v>13790</v>
      </c>
      <c r="W280" s="102">
        <v>14089</v>
      </c>
      <c r="X280" s="102">
        <v>13987</v>
      </c>
      <c r="Y280" s="102">
        <v>14064</v>
      </c>
      <c r="Z280" s="102">
        <v>13989</v>
      </c>
      <c r="AA280" s="102">
        <v>13760</v>
      </c>
      <c r="AB280" s="102">
        <v>13547</v>
      </c>
      <c r="AC280" s="102">
        <v>13519</v>
      </c>
      <c r="AD280" s="102">
        <v>13726</v>
      </c>
      <c r="AE280" s="102">
        <v>13562</v>
      </c>
      <c r="AF280" s="102">
        <v>13537</v>
      </c>
      <c r="AG280" s="123" t="s">
        <v>98</v>
      </c>
      <c r="AH280" s="201" t="s">
        <v>185</v>
      </c>
      <c r="AI280" s="126"/>
      <c r="AJ280" s="202"/>
      <c r="AK280" s="202"/>
      <c r="AL280" s="203"/>
    </row>
    <row r="281" spans="1:38" s="127" customFormat="1" ht="11.1" customHeight="1">
      <c r="A281" s="1"/>
      <c r="B281" s="191" t="s">
        <v>99</v>
      </c>
      <c r="C281" s="181" t="s">
        <v>186</v>
      </c>
      <c r="D281" s="182"/>
      <c r="E281" s="182"/>
      <c r="F281" s="173"/>
      <c r="G281" s="134">
        <f>G278/(G280+G279)/1000</f>
        <v>2.0153290583867702E-2</v>
      </c>
      <c r="H281" s="134">
        <f t="shared" ref="H281:AE281" si="184">H278/(H280+H279)/1000</f>
        <v>2.0755371515998138E-2</v>
      </c>
      <c r="I281" s="134">
        <f t="shared" si="184"/>
        <v>2.0151324127810021E-2</v>
      </c>
      <c r="J281" s="134">
        <f t="shared" si="184"/>
        <v>1.972176290172023E-2</v>
      </c>
      <c r="K281" s="134">
        <f t="shared" si="184"/>
        <v>1.9256008887093518E-2</v>
      </c>
      <c r="L281" s="134">
        <f t="shared" si="184"/>
        <v>1.8802257214300195E-2</v>
      </c>
      <c r="M281" s="134">
        <f t="shared" si="184"/>
        <v>1.816026458934927E-2</v>
      </c>
      <c r="N281" s="134">
        <f t="shared" si="184"/>
        <v>1.7900218102508181E-2</v>
      </c>
      <c r="O281" s="134">
        <f t="shared" si="184"/>
        <v>1.8159855892949047E-2</v>
      </c>
      <c r="P281" s="134">
        <f t="shared" si="184"/>
        <v>1.7311828711828712E-2</v>
      </c>
      <c r="Q281" s="134">
        <f t="shared" si="184"/>
        <v>1.6469344608879492E-2</v>
      </c>
      <c r="R281" s="134">
        <f t="shared" si="184"/>
        <v>1.694970574430444E-2</v>
      </c>
      <c r="S281" s="134">
        <f t="shared" si="184"/>
        <v>1.640146178898735E-2</v>
      </c>
      <c r="T281" s="134">
        <f t="shared" si="184"/>
        <v>2.2802841104364761E-2</v>
      </c>
      <c r="U281" s="134">
        <f t="shared" si="184"/>
        <v>2.3098548754647584E-2</v>
      </c>
      <c r="V281" s="134">
        <f t="shared" si="184"/>
        <v>2.3226167837949563E-2</v>
      </c>
      <c r="W281" s="134">
        <f t="shared" si="184"/>
        <v>2.3135932868534211E-2</v>
      </c>
      <c r="X281" s="134">
        <f t="shared" si="184"/>
        <v>2.3016216448726774E-2</v>
      </c>
      <c r="Y281" s="134">
        <f t="shared" si="184"/>
        <v>2.2745448209774369E-2</v>
      </c>
      <c r="Z281" s="134">
        <f t="shared" si="184"/>
        <v>2.2892355205442666E-2</v>
      </c>
      <c r="AA281" s="134">
        <f t="shared" si="184"/>
        <v>2.1996447847949439E-2</v>
      </c>
      <c r="AB281" s="134">
        <f t="shared" si="184"/>
        <v>2.3081962509563889E-2</v>
      </c>
      <c r="AC281" s="134">
        <f t="shared" si="184"/>
        <v>2.2791400886205383E-2</v>
      </c>
      <c r="AD281" s="134">
        <f t="shared" si="184"/>
        <v>2.254407962140801E-2</v>
      </c>
      <c r="AE281" s="134">
        <f t="shared" si="184"/>
        <v>2.2318252495360388E-2</v>
      </c>
      <c r="AF281" s="134"/>
      <c r="AG281" s="191" t="s">
        <v>99</v>
      </c>
      <c r="AH281" s="181" t="s">
        <v>186</v>
      </c>
      <c r="AI281" s="182"/>
      <c r="AJ281" s="195" t="s">
        <v>169</v>
      </c>
      <c r="AL281" s="143"/>
    </row>
    <row r="282" spans="1:38" s="127" customFormat="1" ht="11.1" customHeight="1">
      <c r="A282" s="196"/>
      <c r="B282" s="206" t="s">
        <v>76</v>
      </c>
      <c r="C282" s="187" t="s">
        <v>187</v>
      </c>
      <c r="D282" s="187"/>
      <c r="E282" s="187"/>
      <c r="F282" s="174"/>
      <c r="G282" s="125">
        <v>958664</v>
      </c>
      <c r="H282" s="150">
        <v>1020522</v>
      </c>
      <c r="I282" s="125">
        <v>1094951</v>
      </c>
      <c r="J282" s="125">
        <v>1164212</v>
      </c>
      <c r="K282" s="125">
        <v>1236171</v>
      </c>
      <c r="L282" s="125">
        <v>1314121</v>
      </c>
      <c r="M282" s="125">
        <v>1355447</v>
      </c>
      <c r="N282" s="125">
        <v>1384890</v>
      </c>
      <c r="O282" s="125">
        <v>1439930</v>
      </c>
      <c r="P282" s="125">
        <v>1483408</v>
      </c>
      <c r="Q282" s="125">
        <v>1530129</v>
      </c>
      <c r="R282" s="125">
        <v>1561916</v>
      </c>
      <c r="S282" s="125">
        <v>1590422</v>
      </c>
      <c r="T282" s="125">
        <v>1660001</v>
      </c>
      <c r="U282" s="102">
        <v>1687328</v>
      </c>
      <c r="V282" s="125">
        <v>1710445</v>
      </c>
      <c r="W282" s="102">
        <v>1733562</v>
      </c>
      <c r="X282" s="102">
        <v>1752281</v>
      </c>
      <c r="Y282" s="102">
        <v>1769000</v>
      </c>
      <c r="Z282" s="102">
        <v>1786336</v>
      </c>
      <c r="AA282" s="102">
        <v>1779466</v>
      </c>
      <c r="AB282" s="102">
        <v>1788227</v>
      </c>
      <c r="AC282" s="102">
        <v>1817041</v>
      </c>
      <c r="AD282" s="102">
        <v>1831827</v>
      </c>
      <c r="AE282" s="102">
        <v>1841398</v>
      </c>
      <c r="AF282" s="102">
        <v>1854121</v>
      </c>
      <c r="AG282" s="206" t="s">
        <v>76</v>
      </c>
      <c r="AH282" s="187" t="s">
        <v>187</v>
      </c>
      <c r="AI282" s="187"/>
      <c r="AJ282" s="216" t="s">
        <v>76</v>
      </c>
      <c r="AK282" s="217"/>
      <c r="AL282" s="214"/>
    </row>
    <row r="283" spans="1:38" s="127" customFormat="1" ht="11.1" customHeight="1">
      <c r="A283" s="196"/>
      <c r="B283" s="206" t="s">
        <v>98</v>
      </c>
      <c r="C283" s="180" t="s">
        <v>188</v>
      </c>
      <c r="D283" s="147"/>
      <c r="E283" s="147"/>
      <c r="F283" s="152"/>
      <c r="G283" s="152">
        <v>47.802</v>
      </c>
      <c r="H283" s="152">
        <v>50.017000000000003</v>
      </c>
      <c r="I283" s="126">
        <v>52.314999999999998</v>
      </c>
      <c r="J283" s="126">
        <v>54.899000000000001</v>
      </c>
      <c r="K283" s="126">
        <v>57.238</v>
      </c>
      <c r="L283" s="126">
        <v>59.484000000000002</v>
      </c>
      <c r="M283" s="126">
        <v>62.018999999999998</v>
      </c>
      <c r="N283" s="126">
        <v>64.429000000000002</v>
      </c>
      <c r="O283" s="126">
        <v>66.742999999999995</v>
      </c>
      <c r="P283" s="126">
        <v>68.745000000000005</v>
      </c>
      <c r="Q283" s="126">
        <v>71.221999999999994</v>
      </c>
      <c r="R283" s="126">
        <v>72.575000000000003</v>
      </c>
      <c r="S283" s="126">
        <v>76.004000000000005</v>
      </c>
      <c r="T283" s="126">
        <v>78.174000000000007</v>
      </c>
      <c r="U283" s="133">
        <v>80.061000000000007</v>
      </c>
      <c r="V283" s="126">
        <v>81.88</v>
      </c>
      <c r="W283" s="133">
        <v>83.742000000000004</v>
      </c>
      <c r="X283" s="133">
        <v>84.981999999999999</v>
      </c>
      <c r="Y283" s="133">
        <v>86.027000000000001</v>
      </c>
      <c r="Z283" s="133">
        <v>87.819000000000003</v>
      </c>
      <c r="AA283" s="133">
        <v>88.864999999999995</v>
      </c>
      <c r="AB283" s="133">
        <v>89.81</v>
      </c>
      <c r="AC283" s="133">
        <v>91.983999999999995</v>
      </c>
      <c r="AD283" s="133">
        <v>92.885999999999996</v>
      </c>
      <c r="AE283" s="133">
        <v>93.685000000000002</v>
      </c>
      <c r="AF283" s="133">
        <v>94.462999999999994</v>
      </c>
      <c r="AG283" s="206" t="s">
        <v>98</v>
      </c>
      <c r="AH283" s="180" t="s">
        <v>188</v>
      </c>
      <c r="AI283" s="147"/>
      <c r="AJ283" s="218"/>
      <c r="AK283" s="219"/>
      <c r="AL283" s="215"/>
    </row>
    <row r="284" spans="1:38" s="1" customFormat="1" ht="11.1" customHeight="1">
      <c r="B284" s="191" t="s">
        <v>99</v>
      </c>
      <c r="C284" s="181" t="s">
        <v>189</v>
      </c>
      <c r="D284" s="182"/>
      <c r="E284" s="182"/>
      <c r="F284" s="173"/>
      <c r="G284" s="134">
        <f>G282/G283/1000000</f>
        <v>2.0054893100707082E-2</v>
      </c>
      <c r="H284" s="134">
        <f t="shared" ref="H284:AE284" si="185">H282/H283/1000000</f>
        <v>2.0403502809044922E-2</v>
      </c>
      <c r="I284" s="134">
        <f t="shared" si="185"/>
        <v>2.0929962725795663E-2</v>
      </c>
      <c r="J284" s="134">
        <f t="shared" si="185"/>
        <v>2.1206433632670905E-2</v>
      </c>
      <c r="K284" s="134">
        <f t="shared" si="185"/>
        <v>2.1597033439323527E-2</v>
      </c>
      <c r="L284" s="134">
        <f t="shared" si="185"/>
        <v>2.2092007934906864E-2</v>
      </c>
      <c r="M284" s="134">
        <f t="shared" si="185"/>
        <v>2.18553507795998E-2</v>
      </c>
      <c r="N284" s="134">
        <f t="shared" si="185"/>
        <v>2.1494823759487185E-2</v>
      </c>
      <c r="O284" s="134">
        <f t="shared" si="185"/>
        <v>2.1574247486627812E-2</v>
      </c>
      <c r="P284" s="134">
        <f t="shared" si="185"/>
        <v>2.1578412975489125E-2</v>
      </c>
      <c r="Q284" s="134">
        <f t="shared" si="185"/>
        <v>2.1483937547387047E-2</v>
      </c>
      <c r="R284" s="134">
        <f t="shared" si="185"/>
        <v>2.1521405442645535E-2</v>
      </c>
      <c r="S284" s="134">
        <f t="shared" si="185"/>
        <v>2.0925503920846269E-2</v>
      </c>
      <c r="T284" s="134">
        <f t="shared" si="185"/>
        <v>2.1234694399672523E-2</v>
      </c>
      <c r="U284" s="134">
        <f t="shared" si="185"/>
        <v>2.1075529908444808E-2</v>
      </c>
      <c r="V284" s="134">
        <f t="shared" si="185"/>
        <v>2.0889655593551538E-2</v>
      </c>
      <c r="W284" s="134">
        <f t="shared" si="185"/>
        <v>2.0701225191660098E-2</v>
      </c>
      <c r="X284" s="134">
        <f t="shared" si="185"/>
        <v>2.0619437057259184E-2</v>
      </c>
      <c r="Y284" s="134">
        <f t="shared" si="185"/>
        <v>2.0563311518476755E-2</v>
      </c>
      <c r="Z284" s="134">
        <f t="shared" si="185"/>
        <v>2.0341110693585671E-2</v>
      </c>
      <c r="AA284" s="134">
        <f t="shared" si="185"/>
        <v>2.0024374050526081E-2</v>
      </c>
      <c r="AB284" s="134">
        <f t="shared" si="185"/>
        <v>1.9911223694466094E-2</v>
      </c>
      <c r="AC284" s="134">
        <f t="shared" si="185"/>
        <v>1.9753881109758217E-2</v>
      </c>
      <c r="AD284" s="134">
        <f t="shared" si="185"/>
        <v>1.9721238938053099E-2</v>
      </c>
      <c r="AE284" s="134">
        <f t="shared" si="185"/>
        <v>1.9655206276351603E-2</v>
      </c>
      <c r="AF284" s="134"/>
      <c r="AG284" s="191" t="s">
        <v>99</v>
      </c>
      <c r="AH284" s="181" t="s">
        <v>189</v>
      </c>
      <c r="AI284" s="182"/>
      <c r="AJ284" s="143"/>
      <c r="AK284" s="195"/>
      <c r="AL284" s="143"/>
    </row>
    <row r="285" spans="1:38" s="1" customFormat="1" ht="11.1" customHeight="1">
      <c r="B285" s="191" t="s">
        <v>76</v>
      </c>
      <c r="C285" s="181" t="s">
        <v>190</v>
      </c>
      <c r="D285" s="182"/>
      <c r="E285" s="182"/>
      <c r="F285" s="173"/>
      <c r="G285" s="132">
        <f>G282/G221/1000*100</f>
        <v>42.709526003134613</v>
      </c>
      <c r="H285" s="132">
        <f t="shared" ref="H285:AE285" si="186">H282/H221/1000*100</f>
        <v>45.131617410655252</v>
      </c>
      <c r="I285" s="132">
        <f t="shared" si="186"/>
        <v>48.087925350146271</v>
      </c>
      <c r="J285" s="132">
        <f t="shared" si="186"/>
        <v>50.80926515424612</v>
      </c>
      <c r="K285" s="132">
        <f t="shared" si="186"/>
        <v>53.638634955402779</v>
      </c>
      <c r="L285" s="132">
        <f t="shared" si="186"/>
        <v>56.674268542294335</v>
      </c>
      <c r="M285" s="132">
        <f t="shared" si="186"/>
        <v>58.174365110668667</v>
      </c>
      <c r="N285" s="132">
        <f t="shared" si="186"/>
        <v>59.17680871083445</v>
      </c>
      <c r="O285" s="132">
        <f t="shared" si="186"/>
        <v>61.337303412905321</v>
      </c>
      <c r="P285" s="132">
        <f t="shared" si="186"/>
        <v>63.053929223897633</v>
      </c>
      <c r="Q285" s="132">
        <f t="shared" si="186"/>
        <v>64.922574688610069</v>
      </c>
      <c r="R285" s="132">
        <f t="shared" si="186"/>
        <v>66.2933890646527</v>
      </c>
      <c r="S285" s="132">
        <f t="shared" si="186"/>
        <v>67.404786334784063</v>
      </c>
      <c r="T285" s="132">
        <f t="shared" si="186"/>
        <v>70.343466600221788</v>
      </c>
      <c r="U285" s="132">
        <f t="shared" si="186"/>
        <v>71.533352354312512</v>
      </c>
      <c r="V285" s="132">
        <f t="shared" si="186"/>
        <v>72.634308786210042</v>
      </c>
      <c r="W285" s="132">
        <f t="shared" si="186"/>
        <v>73.759116913485997</v>
      </c>
      <c r="X285" s="132">
        <f t="shared" si="186"/>
        <v>74.739084277409859</v>
      </c>
      <c r="Y285" s="132">
        <f t="shared" si="186"/>
        <v>75.624597616435793</v>
      </c>
      <c r="Z285" s="132">
        <f t="shared" si="186"/>
        <v>76.491343459464645</v>
      </c>
      <c r="AA285" s="132">
        <f t="shared" si="186"/>
        <v>76.285169228131082</v>
      </c>
      <c r="AB285" s="132">
        <f t="shared" si="186"/>
        <v>77.429653178239661</v>
      </c>
      <c r="AC285" s="132">
        <f t="shared" si="186"/>
        <v>78.589155373785289</v>
      </c>
      <c r="AD285" s="132">
        <f t="shared" si="186"/>
        <v>79.158515637660017</v>
      </c>
      <c r="AE285" s="132">
        <f t="shared" si="186"/>
        <v>79.611806633113858</v>
      </c>
      <c r="AF285" s="132"/>
      <c r="AG285" s="191" t="s">
        <v>76</v>
      </c>
      <c r="AH285" s="181" t="s">
        <v>190</v>
      </c>
      <c r="AI285" s="182"/>
      <c r="AJ285" s="143"/>
      <c r="AK285" s="195"/>
      <c r="AL285" s="143"/>
    </row>
    <row r="286" spans="1:38" s="1" customFormat="1" ht="11.1" customHeight="1">
      <c r="B286" s="191" t="s">
        <v>99</v>
      </c>
      <c r="C286" s="181" t="s">
        <v>193</v>
      </c>
      <c r="D286" s="182"/>
      <c r="E286" s="182"/>
      <c r="F286" s="173"/>
      <c r="G286" s="134">
        <f>G281*(100-G285)/100+G284*G285/100</f>
        <v>2.0111265485210784E-2</v>
      </c>
      <c r="H286" s="134">
        <f t="shared" ref="H286:AE286" si="187">H281*(100-H285)/100+H284*H285/100</f>
        <v>2.0596567477388191E-2</v>
      </c>
      <c r="I286" s="134">
        <f t="shared" si="187"/>
        <v>2.0525755275556782E-2</v>
      </c>
      <c r="J286" s="134">
        <f t="shared" si="187"/>
        <v>2.0476113190076445E-2</v>
      </c>
      <c r="K286" s="134">
        <f t="shared" si="187"/>
        <v>2.0511702500880524E-2</v>
      </c>
      <c r="L286" s="134">
        <f t="shared" si="187"/>
        <v>2.0666699372068883E-2</v>
      </c>
      <c r="M286" s="134">
        <f t="shared" si="187"/>
        <v>2.030985752081951E-2</v>
      </c>
      <c r="N286" s="134">
        <f t="shared" si="187"/>
        <v>2.0027391016047481E-2</v>
      </c>
      <c r="O286" s="134">
        <f t="shared" si="187"/>
        <v>2.0254151624468524E-2</v>
      </c>
      <c r="P286" s="134">
        <f t="shared" si="187"/>
        <v>2.0002077733715103E-2</v>
      </c>
      <c r="Q286" s="134">
        <f t="shared" si="187"/>
        <v>1.9724947454711823E-2</v>
      </c>
      <c r="R286" s="134">
        <f t="shared" si="187"/>
        <v>1.9980440412193257E-2</v>
      </c>
      <c r="S286" s="134">
        <f t="shared" si="187"/>
        <v>1.9450882721662465E-2</v>
      </c>
      <c r="T286" s="134">
        <f t="shared" si="187"/>
        <v>2.1699752350907098E-2</v>
      </c>
      <c r="U286" s="134">
        <f t="shared" si="187"/>
        <v>2.1651415555199206E-2</v>
      </c>
      <c r="V286" s="134">
        <f t="shared" si="187"/>
        <v>2.1529058319525896E-2</v>
      </c>
      <c r="W286" s="134">
        <f t="shared" si="187"/>
        <v>2.1340113986647015E-2</v>
      </c>
      <c r="X286" s="134">
        <f t="shared" si="187"/>
        <v>2.1224885479394221E-2</v>
      </c>
      <c r="Y286" s="134">
        <f t="shared" si="187"/>
        <v>2.1095216117539943E-2</v>
      </c>
      <c r="Z286" s="134">
        <f t="shared" si="187"/>
        <v>2.0940874003387389E-2</v>
      </c>
      <c r="AA286" s="134">
        <f t="shared" si="187"/>
        <v>2.0492048014281401E-2</v>
      </c>
      <c r="AB286" s="134">
        <f t="shared" si="187"/>
        <v>2.062687044184584E-2</v>
      </c>
      <c r="AC286" s="134">
        <f t="shared" si="187"/>
        <v>2.0404239749583865E-2</v>
      </c>
      <c r="AD286" s="134">
        <f t="shared" si="187"/>
        <v>2.0309560837648285E-2</v>
      </c>
      <c r="AE286" s="134">
        <f t="shared" si="187"/>
        <v>2.0198153288932666E-2</v>
      </c>
      <c r="AF286" s="134"/>
      <c r="AG286" s="191" t="s">
        <v>99</v>
      </c>
      <c r="AH286" s="181" t="s">
        <v>193</v>
      </c>
      <c r="AI286" s="182"/>
      <c r="AJ286" s="143"/>
      <c r="AK286" s="195"/>
      <c r="AL286" s="143"/>
    </row>
    <row r="287" spans="1:38" s="1" customFormat="1" ht="11.1" customHeight="1">
      <c r="B287" s="190" t="s">
        <v>76</v>
      </c>
      <c r="C287" s="179" t="s">
        <v>194</v>
      </c>
      <c r="D287" s="180"/>
      <c r="E287" s="180"/>
      <c r="F287" s="172"/>
      <c r="G287" s="150">
        <v>352.839</v>
      </c>
      <c r="H287" s="150">
        <v>340.22500000000002</v>
      </c>
      <c r="I287" s="125">
        <v>358.15600000000001</v>
      </c>
      <c r="J287" s="125">
        <v>359.89</v>
      </c>
      <c r="K287" s="125">
        <v>368.39400000000001</v>
      </c>
      <c r="L287" s="125">
        <v>383.3</v>
      </c>
      <c r="M287" s="125">
        <v>398.20600000000002</v>
      </c>
      <c r="N287" s="125">
        <v>413.11200000000002</v>
      </c>
      <c r="O287" s="125">
        <v>386.51799999999997</v>
      </c>
      <c r="P287" s="125">
        <v>385.411</v>
      </c>
      <c r="Q287" s="125">
        <v>391.47300000000001</v>
      </c>
      <c r="R287" s="125">
        <v>393.90600000000001</v>
      </c>
      <c r="S287" s="125">
        <v>402.286</v>
      </c>
      <c r="T287" s="125">
        <v>406.31</v>
      </c>
      <c r="U287" s="125">
        <v>396.35399999999998</v>
      </c>
      <c r="V287" s="125">
        <v>397.87199999999996</v>
      </c>
      <c r="W287" s="125">
        <v>397.25799999999998</v>
      </c>
      <c r="X287" s="125">
        <v>388.46</v>
      </c>
      <c r="Y287" s="125">
        <v>363.77500000000003</v>
      </c>
      <c r="Z287" s="125">
        <v>336.58500000000004</v>
      </c>
      <c r="AA287" s="125">
        <v>337.38299999999998</v>
      </c>
      <c r="AB287" s="125">
        <v>343.84999999999997</v>
      </c>
      <c r="AC287" s="125">
        <v>353.63200000000001</v>
      </c>
      <c r="AD287" s="125">
        <v>350.86399999999998</v>
      </c>
      <c r="AE287" s="125">
        <v>348.483</v>
      </c>
      <c r="AG287" s="190" t="s">
        <v>76</v>
      </c>
      <c r="AH287" s="179" t="s">
        <v>194</v>
      </c>
      <c r="AI287" s="187"/>
      <c r="AJ287" s="216"/>
      <c r="AK287" s="217"/>
      <c r="AL287" s="214"/>
    </row>
    <row r="288" spans="1:38" s="1" customFormat="1" ht="11.1" customHeight="1">
      <c r="B288" s="190" t="s">
        <v>98</v>
      </c>
      <c r="C288" s="179" t="s">
        <v>102</v>
      </c>
      <c r="D288" s="180"/>
      <c r="E288" s="180"/>
      <c r="F288" s="172"/>
      <c r="G288" s="150">
        <v>9261.4284994009231</v>
      </c>
      <c r="H288" s="150">
        <v>9556.5211806092466</v>
      </c>
      <c r="I288" s="125">
        <v>10118.198226885026</v>
      </c>
      <c r="J288" s="125">
        <v>10732.801582020998</v>
      </c>
      <c r="K288" s="125">
        <v>11246.56049918453</v>
      </c>
      <c r="L288" s="125">
        <v>11815.756012725085</v>
      </c>
      <c r="M288" s="125">
        <v>12540.443207556358</v>
      </c>
      <c r="N288" s="125">
        <v>13016.98436798169</v>
      </c>
      <c r="O288" s="125">
        <v>12636.595791157968</v>
      </c>
      <c r="P288" s="125">
        <v>13213.189542899336</v>
      </c>
      <c r="Q288" s="125">
        <v>13692.475511550816</v>
      </c>
      <c r="R288" s="125">
        <v>13720.786129453583</v>
      </c>
      <c r="S288" s="125">
        <v>14786.503719993652</v>
      </c>
      <c r="T288" s="125">
        <v>15261.588225833315</v>
      </c>
      <c r="U288" s="125">
        <v>15006.220600459841</v>
      </c>
      <c r="V288" s="125">
        <v>15058.854666835159</v>
      </c>
      <c r="W288" s="125">
        <v>15180.117048754775</v>
      </c>
      <c r="X288" s="125">
        <v>14780.703903637084</v>
      </c>
      <c r="Y288" s="125">
        <v>14383.619080702909</v>
      </c>
      <c r="Z288" s="125">
        <v>14177.797528903979</v>
      </c>
      <c r="AA288" s="125">
        <v>13933.830959727826</v>
      </c>
      <c r="AB288" s="125">
        <v>14386.194851928254</v>
      </c>
      <c r="AC288" s="125">
        <v>15090.216785217563</v>
      </c>
      <c r="AD288" s="125">
        <v>15402.455050552047</v>
      </c>
      <c r="AE288" s="125">
        <v>15192.057510359597</v>
      </c>
      <c r="AG288" s="190" t="s">
        <v>98</v>
      </c>
      <c r="AH288" s="179" t="s">
        <v>102</v>
      </c>
      <c r="AI288" s="147"/>
      <c r="AJ288" s="218"/>
      <c r="AK288" s="219"/>
      <c r="AL288" s="215"/>
    </row>
    <row r="289" spans="1:38" s="127" customFormat="1" ht="11.1" customHeight="1">
      <c r="A289" s="1"/>
      <c r="B289" s="191" t="s">
        <v>99</v>
      </c>
      <c r="C289" s="181" t="s">
        <v>195</v>
      </c>
      <c r="D289" s="182"/>
      <c r="E289" s="182"/>
      <c r="F289" s="173"/>
      <c r="G289" s="134">
        <f>G287/G288</f>
        <v>3.8097686552654747E-2</v>
      </c>
      <c r="H289" s="134">
        <f t="shared" ref="H289:AE289" si="188">H287/H288</f>
        <v>3.5601344209892707E-2</v>
      </c>
      <c r="I289" s="134">
        <f t="shared" si="188"/>
        <v>3.5397211239481856E-2</v>
      </c>
      <c r="J289" s="134">
        <f t="shared" si="188"/>
        <v>3.3531785456918164E-2</v>
      </c>
      <c r="K289" s="134">
        <f t="shared" si="188"/>
        <v>3.2756147982017404E-2</v>
      </c>
      <c r="L289" s="134">
        <f t="shared" si="188"/>
        <v>3.2439735518167576E-2</v>
      </c>
      <c r="M289" s="134">
        <f t="shared" si="188"/>
        <v>3.1753742145258258E-2</v>
      </c>
      <c r="N289" s="134">
        <f t="shared" si="188"/>
        <v>3.1736382891888952E-2</v>
      </c>
      <c r="O289" s="134">
        <f t="shared" si="188"/>
        <v>3.0587193448923397E-2</v>
      </c>
      <c r="P289" s="134">
        <f t="shared" si="188"/>
        <v>2.916865748036717E-2</v>
      </c>
      <c r="Q289" s="134">
        <f t="shared" si="188"/>
        <v>2.8590374302277032E-2</v>
      </c>
      <c r="R289" s="134">
        <f t="shared" si="188"/>
        <v>2.8708704900984192E-2</v>
      </c>
      <c r="S289" s="134">
        <f t="shared" si="188"/>
        <v>2.7206296202126997E-2</v>
      </c>
      <c r="T289" s="134">
        <f t="shared" si="188"/>
        <v>2.662304826913351E-2</v>
      </c>
      <c r="U289" s="134">
        <f t="shared" si="188"/>
        <v>2.6412646498603011E-2</v>
      </c>
      <c r="V289" s="134">
        <f t="shared" si="188"/>
        <v>2.6421132868507766E-2</v>
      </c>
      <c r="W289" s="134">
        <f t="shared" si="188"/>
        <v>2.6169626935293431E-2</v>
      </c>
      <c r="X289" s="134">
        <f t="shared" si="188"/>
        <v>2.6281562943995633E-2</v>
      </c>
      <c r="Y289" s="134">
        <f t="shared" si="188"/>
        <v>2.529092281705661E-2</v>
      </c>
      <c r="Z289" s="134">
        <f t="shared" si="188"/>
        <v>2.374028824391174E-2</v>
      </c>
      <c r="AA289" s="134">
        <f t="shared" si="188"/>
        <v>2.421322613824721E-2</v>
      </c>
      <c r="AB289" s="134">
        <f t="shared" si="188"/>
        <v>2.3901386262254888E-2</v>
      </c>
      <c r="AC289" s="134">
        <f t="shared" si="188"/>
        <v>2.3434520857673783E-2</v>
      </c>
      <c r="AD289" s="134">
        <f t="shared" si="188"/>
        <v>2.277974510222151E-2</v>
      </c>
      <c r="AE289" s="134">
        <f t="shared" si="188"/>
        <v>2.2938499262681596E-2</v>
      </c>
      <c r="AF289" s="138"/>
      <c r="AG289" s="191" t="s">
        <v>99</v>
      </c>
      <c r="AH289" s="181" t="s">
        <v>195</v>
      </c>
      <c r="AI289" s="182"/>
      <c r="AJ289" s="143"/>
      <c r="AK289" s="195" t="s">
        <v>169</v>
      </c>
      <c r="AL289" s="143"/>
    </row>
    <row r="290" spans="1:38" s="1" customFormat="1" ht="11.1" customHeight="1">
      <c r="B290" s="25"/>
      <c r="C290" s="136"/>
      <c r="D290" s="25"/>
      <c r="E290" s="25"/>
      <c r="F290" s="25"/>
      <c r="H290" s="25"/>
      <c r="I290" s="25"/>
      <c r="J290" s="25"/>
      <c r="AG290" s="25"/>
      <c r="AH290" s="136"/>
      <c r="AI290" s="25"/>
    </row>
    <row r="291" spans="1:38" s="1" customFormat="1" ht="11.1" customHeight="1">
      <c r="B291" s="206" t="s">
        <v>76</v>
      </c>
      <c r="C291" s="187" t="s">
        <v>196</v>
      </c>
      <c r="D291" s="187"/>
      <c r="E291" s="187"/>
      <c r="F291" s="174"/>
      <c r="G291" s="104">
        <v>443.75900000000001</v>
      </c>
      <c r="H291" s="204">
        <v>441.952</v>
      </c>
      <c r="I291" s="104">
        <v>440.14499999999998</v>
      </c>
      <c r="J291" s="104">
        <v>438.33800000000002</v>
      </c>
      <c r="K291" s="104">
        <v>436.53100000000001</v>
      </c>
      <c r="L291" s="104">
        <v>434.72399999999999</v>
      </c>
      <c r="M291" s="104">
        <v>432.91700000000003</v>
      </c>
      <c r="N291" s="104">
        <v>431.11</v>
      </c>
      <c r="O291" s="104">
        <v>429.303</v>
      </c>
      <c r="P291" s="104">
        <v>427.49599999999998</v>
      </c>
      <c r="Q291" s="104">
        <v>425.68900000000002</v>
      </c>
      <c r="R291" s="104">
        <v>423.88200000000001</v>
      </c>
      <c r="S291" s="104">
        <v>394.95954999999998</v>
      </c>
      <c r="T291" s="104">
        <v>410.53300000000002</v>
      </c>
      <c r="U291" s="205">
        <v>402.09246000000002</v>
      </c>
      <c r="V291" s="104">
        <v>436.61495000000002</v>
      </c>
      <c r="W291" s="104">
        <v>435.32152000000002</v>
      </c>
      <c r="X291" s="104">
        <v>473.84953999999999</v>
      </c>
      <c r="Y291" s="104">
        <v>473.84953999999999</v>
      </c>
      <c r="Z291" s="104">
        <v>334.48800999999997</v>
      </c>
      <c r="AA291" s="104">
        <v>431.26400000000001</v>
      </c>
      <c r="AB291" s="104">
        <v>413.85131999999999</v>
      </c>
      <c r="AC291" s="104">
        <v>256.98111999999998</v>
      </c>
      <c r="AD291" s="104">
        <v>403.60838999999999</v>
      </c>
      <c r="AE291" s="104">
        <v>478.62061999999997</v>
      </c>
      <c r="AG291" s="206" t="s">
        <v>76</v>
      </c>
      <c r="AH291" s="187" t="s">
        <v>196</v>
      </c>
      <c r="AI291" s="187"/>
      <c r="AJ291" s="216"/>
      <c r="AK291" s="217"/>
      <c r="AL291" s="214"/>
    </row>
    <row r="292" spans="1:38" s="1" customFormat="1" ht="11.1" customHeight="1">
      <c r="B292" s="206" t="s">
        <v>98</v>
      </c>
      <c r="C292" s="180" t="s">
        <v>197</v>
      </c>
      <c r="D292" s="147"/>
      <c r="E292" s="147"/>
      <c r="F292" s="152"/>
      <c r="G292" s="104">
        <v>18796.420906474817</v>
      </c>
      <c r="H292" s="204">
        <v>20207.988028776977</v>
      </c>
      <c r="I292" s="104">
        <v>18808.830287769782</v>
      </c>
      <c r="J292" s="104">
        <v>17960.16648920863</v>
      </c>
      <c r="K292" s="104">
        <v>17933.279496402876</v>
      </c>
      <c r="L292" s="104">
        <v>18900.521827338129</v>
      </c>
      <c r="M292" s="104">
        <v>19906.026417266185</v>
      </c>
      <c r="N292" s="104">
        <v>20813.634776978415</v>
      </c>
      <c r="O292" s="104">
        <v>19404.135884892083</v>
      </c>
      <c r="P292" s="104">
        <v>18926.03</v>
      </c>
      <c r="Q292" s="104">
        <v>21210.190999999999</v>
      </c>
      <c r="R292" s="104">
        <v>17326.373</v>
      </c>
      <c r="S292" s="104">
        <v>15886.146000000001</v>
      </c>
      <c r="T292" s="104">
        <v>17411.527999999998</v>
      </c>
      <c r="U292" s="205">
        <v>18654.428</v>
      </c>
      <c r="V292" s="104">
        <v>18265.395</v>
      </c>
      <c r="W292" s="104">
        <v>19004.116000000002</v>
      </c>
      <c r="X292" s="104">
        <v>20935.922999999999</v>
      </c>
      <c r="Y292" s="104">
        <v>20560.3</v>
      </c>
      <c r="Z292" s="104">
        <v>14888.735000000001</v>
      </c>
      <c r="AA292" s="104">
        <v>16633.305</v>
      </c>
      <c r="AB292" s="104">
        <v>15642.014999999999</v>
      </c>
      <c r="AC292" s="104">
        <v>13337.759</v>
      </c>
      <c r="AD292" s="104">
        <v>12943.406000000001</v>
      </c>
      <c r="AE292" s="104">
        <v>13817.602000000001</v>
      </c>
      <c r="AG292" s="206" t="s">
        <v>98</v>
      </c>
      <c r="AH292" s="180" t="s">
        <v>197</v>
      </c>
      <c r="AI292" s="147"/>
      <c r="AJ292" s="218"/>
      <c r="AK292" s="219"/>
      <c r="AL292" s="215"/>
    </row>
    <row r="293" spans="1:38" s="127" customFormat="1" ht="11.1" customHeight="1">
      <c r="A293" s="1"/>
      <c r="B293" s="191" t="s">
        <v>99</v>
      </c>
      <c r="C293" s="181" t="s">
        <v>198</v>
      </c>
      <c r="D293" s="182"/>
      <c r="E293" s="182"/>
      <c r="F293" s="173"/>
      <c r="G293" s="134">
        <f>G291/G292</f>
        <v>2.3608696687949671E-2</v>
      </c>
      <c r="H293" s="134">
        <f t="shared" ref="H293:AE293" si="189">H291/H292</f>
        <v>2.1870163391360029E-2</v>
      </c>
      <c r="I293" s="134">
        <f t="shared" si="189"/>
        <v>2.340097673624069E-2</v>
      </c>
      <c r="J293" s="134">
        <f t="shared" si="189"/>
        <v>2.4406121193997588E-2</v>
      </c>
      <c r="K293" s="134">
        <f t="shared" si="189"/>
        <v>2.4341950399399119E-2</v>
      </c>
      <c r="L293" s="134">
        <f t="shared" si="189"/>
        <v>2.3000634795765567E-2</v>
      </c>
      <c r="M293" s="134">
        <f t="shared" si="189"/>
        <v>2.1748037047941142E-2</v>
      </c>
      <c r="N293" s="134">
        <f t="shared" si="189"/>
        <v>2.0712864649515373E-2</v>
      </c>
      <c r="O293" s="134">
        <f t="shared" si="189"/>
        <v>2.2124303939463345E-2</v>
      </c>
      <c r="P293" s="134">
        <f t="shared" si="189"/>
        <v>2.258772706161831E-2</v>
      </c>
      <c r="Q293" s="134">
        <f t="shared" si="189"/>
        <v>2.0070022000273361E-2</v>
      </c>
      <c r="R293" s="134">
        <f t="shared" si="189"/>
        <v>2.4464554699359181E-2</v>
      </c>
      <c r="S293" s="134">
        <f t="shared" si="189"/>
        <v>2.4861885947667858E-2</v>
      </c>
      <c r="T293" s="134">
        <f t="shared" si="189"/>
        <v>2.3578229320252653E-2</v>
      </c>
      <c r="U293" s="134">
        <f t="shared" si="189"/>
        <v>2.1554799750493556E-2</v>
      </c>
      <c r="V293" s="134">
        <f t="shared" si="189"/>
        <v>2.3903942400369662E-2</v>
      </c>
      <c r="W293" s="134">
        <f t="shared" si="189"/>
        <v>2.2906696633508236E-2</v>
      </c>
      <c r="X293" s="134">
        <f t="shared" si="189"/>
        <v>2.2633324549388149E-2</v>
      </c>
      <c r="Y293" s="134">
        <f t="shared" si="189"/>
        <v>2.3046820328497152E-2</v>
      </c>
      <c r="Z293" s="134">
        <f t="shared" si="189"/>
        <v>2.2465844814888569E-2</v>
      </c>
      <c r="AA293" s="134">
        <f t="shared" si="189"/>
        <v>2.5927739556269785E-2</v>
      </c>
      <c r="AB293" s="134">
        <f t="shared" si="189"/>
        <v>2.6457673132265887E-2</v>
      </c>
      <c r="AC293" s="134">
        <f t="shared" si="189"/>
        <v>1.9267188738378013E-2</v>
      </c>
      <c r="AD293" s="134">
        <f t="shared" si="189"/>
        <v>3.118254885924153E-2</v>
      </c>
      <c r="AE293" s="134">
        <f t="shared" si="189"/>
        <v>3.4638472001147516E-2</v>
      </c>
      <c r="AF293" s="138"/>
      <c r="AG293" s="191" t="s">
        <v>99</v>
      </c>
      <c r="AH293" s="181" t="s">
        <v>198</v>
      </c>
      <c r="AI293" s="182"/>
      <c r="AJ293" s="143"/>
      <c r="AK293" s="195" t="s">
        <v>169</v>
      </c>
      <c r="AL293" s="143"/>
    </row>
    <row r="294" spans="1:38" s="127" customFormat="1" ht="11.1" customHeight="1">
      <c r="A294" s="1"/>
      <c r="B294" s="206" t="s">
        <v>76</v>
      </c>
      <c r="C294" s="187" t="s">
        <v>201</v>
      </c>
      <c r="D294" s="187"/>
      <c r="E294" s="187"/>
      <c r="F294" s="174"/>
      <c r="G294" s="207">
        <v>2249</v>
      </c>
      <c r="H294" s="207">
        <v>2267</v>
      </c>
      <c r="I294" s="208">
        <v>2283</v>
      </c>
      <c r="J294" s="208">
        <v>2299</v>
      </c>
      <c r="K294" s="208">
        <v>2313</v>
      </c>
      <c r="L294" s="208">
        <v>2329</v>
      </c>
      <c r="M294" s="208">
        <v>2338</v>
      </c>
      <c r="N294" s="208">
        <v>2348</v>
      </c>
      <c r="O294" s="208">
        <v>2355</v>
      </c>
      <c r="P294" s="208">
        <v>2360</v>
      </c>
      <c r="Q294" s="125">
        <v>2355</v>
      </c>
      <c r="R294" s="125">
        <v>2358</v>
      </c>
      <c r="S294" s="125">
        <v>2357</v>
      </c>
      <c r="T294" s="125">
        <v>2357</v>
      </c>
      <c r="U294" s="102">
        <v>2354</v>
      </c>
      <c r="V294" s="125">
        <v>2348</v>
      </c>
      <c r="W294" s="125">
        <v>2346</v>
      </c>
      <c r="X294" s="125">
        <v>2342</v>
      </c>
      <c r="Y294" s="125">
        <v>2338</v>
      </c>
      <c r="Z294" s="125">
        <v>2336</v>
      </c>
      <c r="AA294" s="125">
        <v>2336</v>
      </c>
      <c r="AB294" s="125">
        <v>2314</v>
      </c>
      <c r="AC294" s="125">
        <v>2319</v>
      </c>
      <c r="AD294" s="125">
        <v>2322</v>
      </c>
      <c r="AE294" s="125">
        <v>2322</v>
      </c>
      <c r="AF294" s="125">
        <v>2320</v>
      </c>
      <c r="AG294" s="206" t="s">
        <v>76</v>
      </c>
      <c r="AH294" s="187" t="s">
        <v>201</v>
      </c>
      <c r="AI294" s="187"/>
      <c r="AJ294" s="209"/>
      <c r="AK294" s="210"/>
      <c r="AL294" s="209"/>
    </row>
    <row r="295" spans="1:38" ht="11.1" customHeight="1">
      <c r="B295" s="206" t="s">
        <v>98</v>
      </c>
      <c r="C295" s="187" t="s">
        <v>199</v>
      </c>
      <c r="D295" s="187"/>
      <c r="E295" s="187"/>
      <c r="F295" s="174"/>
      <c r="G295" s="104">
        <v>123611</v>
      </c>
      <c r="H295" s="207">
        <v>124101</v>
      </c>
      <c r="I295" s="208">
        <v>124567</v>
      </c>
      <c r="J295" s="208">
        <v>124938</v>
      </c>
      <c r="K295" s="208">
        <v>125265</v>
      </c>
      <c r="L295" s="208">
        <v>125570</v>
      </c>
      <c r="M295" s="208">
        <v>125859</v>
      </c>
      <c r="N295" s="208">
        <v>126157</v>
      </c>
      <c r="O295" s="208">
        <v>126472</v>
      </c>
      <c r="P295" s="208">
        <v>126667</v>
      </c>
      <c r="Q295" s="125">
        <v>126926</v>
      </c>
      <c r="R295" s="125">
        <v>127316</v>
      </c>
      <c r="S295" s="125">
        <v>127486</v>
      </c>
      <c r="T295" s="125">
        <v>127694</v>
      </c>
      <c r="U295" s="102">
        <v>127787</v>
      </c>
      <c r="V295" s="125">
        <v>127768</v>
      </c>
      <c r="W295" s="125">
        <v>127901</v>
      </c>
      <c r="X295" s="125">
        <v>128033</v>
      </c>
      <c r="Y295" s="125">
        <v>128084</v>
      </c>
      <c r="Z295" s="125">
        <v>128032</v>
      </c>
      <c r="AA295" s="125">
        <v>128057</v>
      </c>
      <c r="AB295" s="125">
        <v>127834</v>
      </c>
      <c r="AC295" s="125">
        <v>127593</v>
      </c>
      <c r="AD295" s="125">
        <v>127414</v>
      </c>
      <c r="AE295" s="125">
        <v>127237</v>
      </c>
      <c r="AF295" s="125">
        <v>127095</v>
      </c>
      <c r="AG295" s="206" t="s">
        <v>98</v>
      </c>
      <c r="AH295" s="187" t="s">
        <v>199</v>
      </c>
      <c r="AI295" s="187"/>
    </row>
    <row r="296" spans="1:38" s="127" customFormat="1" ht="11.1" customHeight="1">
      <c r="A296" s="1"/>
      <c r="B296" s="191" t="s">
        <v>99</v>
      </c>
      <c r="C296" s="181" t="s">
        <v>202</v>
      </c>
      <c r="D296" s="182"/>
      <c r="E296" s="182"/>
      <c r="F296" s="173"/>
      <c r="G296" s="134">
        <f>G294/G295</f>
        <v>1.8194173657684186E-2</v>
      </c>
      <c r="H296" s="134">
        <f t="shared" ref="H296:AE296" si="190">H294/H295</f>
        <v>1.826737898969388E-2</v>
      </c>
      <c r="I296" s="134">
        <f t="shared" si="190"/>
        <v>1.8327486412934406E-2</v>
      </c>
      <c r="J296" s="134">
        <f t="shared" si="190"/>
        <v>1.8401126958971649E-2</v>
      </c>
      <c r="K296" s="134">
        <f t="shared" si="190"/>
        <v>1.8464854508442104E-2</v>
      </c>
      <c r="L296" s="134">
        <f t="shared" si="190"/>
        <v>1.8547423747710439E-2</v>
      </c>
      <c r="M296" s="134">
        <f t="shared" si="190"/>
        <v>1.8576343368372543E-2</v>
      </c>
      <c r="N296" s="134">
        <f t="shared" si="190"/>
        <v>1.8611729828705501E-2</v>
      </c>
      <c r="O296" s="134">
        <f t="shared" si="190"/>
        <v>1.8620722373331646E-2</v>
      </c>
      <c r="P296" s="134">
        <f t="shared" si="190"/>
        <v>1.8631529917026535E-2</v>
      </c>
      <c r="Q296" s="134">
        <f t="shared" si="190"/>
        <v>1.8554118147582056E-2</v>
      </c>
      <c r="R296" s="134">
        <f t="shared" si="190"/>
        <v>1.8520845769581198E-2</v>
      </c>
      <c r="S296" s="134">
        <f t="shared" si="190"/>
        <v>1.8488304598151956E-2</v>
      </c>
      <c r="T296" s="134">
        <f t="shared" si="190"/>
        <v>1.8458189108337117E-2</v>
      </c>
      <c r="U296" s="134">
        <f t="shared" si="190"/>
        <v>1.8421279159851939E-2</v>
      </c>
      <c r="V296" s="134">
        <f t="shared" si="190"/>
        <v>1.8377058418383319E-2</v>
      </c>
      <c r="W296" s="134">
        <f t="shared" si="190"/>
        <v>1.8342311631652605E-2</v>
      </c>
      <c r="X296" s="134">
        <f t="shared" si="190"/>
        <v>1.8292159052744214E-2</v>
      </c>
      <c r="Y296" s="134">
        <f t="shared" si="190"/>
        <v>1.825364604478311E-2</v>
      </c>
      <c r="Z296" s="134">
        <f t="shared" si="190"/>
        <v>1.8245438640339916E-2</v>
      </c>
      <c r="AA296" s="134">
        <f t="shared" si="190"/>
        <v>1.824187666429793E-2</v>
      </c>
      <c r="AB296" s="134">
        <f t="shared" si="190"/>
        <v>1.8101600513165512E-2</v>
      </c>
      <c r="AC296" s="134">
        <f t="shared" si="190"/>
        <v>1.8174978251157978E-2</v>
      </c>
      <c r="AD296" s="134">
        <f t="shared" si="190"/>
        <v>1.8224057011003502E-2</v>
      </c>
      <c r="AE296" s="134">
        <f t="shared" si="190"/>
        <v>1.8249408583981074E-2</v>
      </c>
      <c r="AF296" s="138"/>
      <c r="AG296" s="191" t="s">
        <v>99</v>
      </c>
      <c r="AH296" s="181" t="s">
        <v>202</v>
      </c>
      <c r="AI296" s="182"/>
      <c r="AJ296" s="143"/>
      <c r="AK296" s="195" t="s">
        <v>169</v>
      </c>
      <c r="AL296" s="143"/>
    </row>
    <row r="297" spans="1:38" s="127" customFormat="1" ht="11.1" customHeight="1">
      <c r="A297" s="1"/>
      <c r="B297" s="206" t="s">
        <v>76</v>
      </c>
      <c r="C297" s="180" t="s">
        <v>234</v>
      </c>
      <c r="D297" s="147"/>
      <c r="E297" s="147"/>
      <c r="F297" s="152"/>
      <c r="G297" s="150">
        <v>7588.915</v>
      </c>
      <c r="H297" s="150">
        <v>7885.9620000000004</v>
      </c>
      <c r="I297" s="125">
        <v>7971.6149999999998</v>
      </c>
      <c r="J297" s="125">
        <v>8008.5079999999998</v>
      </c>
      <c r="K297" s="125">
        <v>8189.91</v>
      </c>
      <c r="L297" s="125">
        <v>8311.8340000000007</v>
      </c>
      <c r="M297" s="125">
        <v>8519.1630000000005</v>
      </c>
      <c r="N297" s="125">
        <v>8568.6980000000003</v>
      </c>
      <c r="O297" s="125">
        <v>8491.0889999999999</v>
      </c>
      <c r="P297" s="125">
        <v>8639.1790000000001</v>
      </c>
      <c r="Q297" s="125">
        <v>8866.8780000000006</v>
      </c>
      <c r="R297" s="125">
        <v>8364.7530000000006</v>
      </c>
      <c r="S297" s="125">
        <v>8294.2039999999997</v>
      </c>
      <c r="T297" s="125">
        <v>8368.027</v>
      </c>
      <c r="U297" s="102">
        <v>8417.5990000000002</v>
      </c>
      <c r="V297" s="125">
        <v>8549.9599999999991</v>
      </c>
      <c r="W297" s="102">
        <v>8714.018</v>
      </c>
      <c r="X297" s="102">
        <v>8557.2880000000005</v>
      </c>
      <c r="Y297" s="102">
        <v>8330.7630000000008</v>
      </c>
      <c r="Z297" s="102">
        <v>8288.598</v>
      </c>
      <c r="AA297" s="102">
        <v>8386.9509999999991</v>
      </c>
      <c r="AB297" s="102">
        <v>8147.6030000000001</v>
      </c>
      <c r="AC297" s="102">
        <v>8939.5930000000008</v>
      </c>
      <c r="AD297" s="102">
        <v>9195</v>
      </c>
      <c r="AE297" s="102">
        <v>9426.7999999999993</v>
      </c>
      <c r="AF297" s="102"/>
      <c r="AG297" s="206" t="s">
        <v>76</v>
      </c>
      <c r="AH297" s="180" t="s">
        <v>234</v>
      </c>
      <c r="AI297" s="187"/>
      <c r="AJ297" s="216"/>
      <c r="AK297" s="217"/>
      <c r="AL297" s="214"/>
    </row>
    <row r="298" spans="1:38" ht="11.1" customHeight="1">
      <c r="B298" s="206" t="s">
        <v>98</v>
      </c>
      <c r="C298" s="180" t="s">
        <v>200</v>
      </c>
      <c r="D298" s="147"/>
      <c r="E298" s="147"/>
      <c r="F298" s="152"/>
      <c r="G298" s="104">
        <v>400200.03240000003</v>
      </c>
      <c r="H298" s="207">
        <v>416416.65590000007</v>
      </c>
      <c r="I298" s="208">
        <v>421099.58590000006</v>
      </c>
      <c r="J298" s="208">
        <v>421103.86850000004</v>
      </c>
      <c r="K298" s="125">
        <v>425434.1</v>
      </c>
      <c r="L298" s="125">
        <v>437100.2</v>
      </c>
      <c r="M298" s="125">
        <v>450650</v>
      </c>
      <c r="N298" s="125">
        <v>455501.3</v>
      </c>
      <c r="O298" s="125">
        <v>450359.8</v>
      </c>
      <c r="P298" s="125">
        <v>449225</v>
      </c>
      <c r="Q298" s="125">
        <v>461711.4</v>
      </c>
      <c r="R298" s="125">
        <v>463587.1</v>
      </c>
      <c r="S298" s="125">
        <v>464134.6</v>
      </c>
      <c r="T298" s="125">
        <v>471227.7</v>
      </c>
      <c r="U298" s="102">
        <v>481617</v>
      </c>
      <c r="V298" s="125">
        <v>489625.1</v>
      </c>
      <c r="W298" s="102">
        <v>496577.7</v>
      </c>
      <c r="X298" s="102">
        <v>504792.5</v>
      </c>
      <c r="Y298" s="102">
        <v>499272.7</v>
      </c>
      <c r="Z298" s="102">
        <v>472226.5</v>
      </c>
      <c r="AA298" s="102">
        <v>492023.6</v>
      </c>
      <c r="AB298" s="102">
        <v>491455.5</v>
      </c>
      <c r="AC298" s="102">
        <v>498802.9</v>
      </c>
      <c r="AD298" s="102">
        <v>508781.4</v>
      </c>
      <c r="AE298" s="102">
        <v>510489.2</v>
      </c>
      <c r="AF298" s="102">
        <v>515973.3</v>
      </c>
      <c r="AG298" s="206" t="s">
        <v>98</v>
      </c>
      <c r="AH298" s="180" t="s">
        <v>200</v>
      </c>
      <c r="AI298" s="147"/>
      <c r="AJ298" s="218"/>
      <c r="AK298" s="219"/>
      <c r="AL298" s="215"/>
    </row>
    <row r="299" spans="1:38" s="127" customFormat="1" ht="11.1" customHeight="1">
      <c r="A299" s="1"/>
      <c r="B299" s="191" t="s">
        <v>99</v>
      </c>
      <c r="C299" s="181" t="s">
        <v>203</v>
      </c>
      <c r="D299" s="182"/>
      <c r="E299" s="182"/>
      <c r="F299" s="173"/>
      <c r="G299" s="134">
        <f>G297/G298</f>
        <v>1.8962804561731963E-2</v>
      </c>
      <c r="H299" s="134">
        <f t="shared" ref="H299:AE299" si="191">H297/H298</f>
        <v>1.8937671892484929E-2</v>
      </c>
      <c r="I299" s="134">
        <f t="shared" si="191"/>
        <v>1.8930474564496595E-2</v>
      </c>
      <c r="J299" s="134">
        <f t="shared" si="191"/>
        <v>1.9017892256670159E-2</v>
      </c>
      <c r="K299" s="134">
        <f t="shared" si="191"/>
        <v>1.9250713565273681E-2</v>
      </c>
      <c r="L299" s="134">
        <f t="shared" si="191"/>
        <v>1.9015854945845369E-2</v>
      </c>
      <c r="M299" s="134">
        <f t="shared" si="191"/>
        <v>1.8904167313879953E-2</v>
      </c>
      <c r="N299" s="134">
        <f t="shared" si="191"/>
        <v>1.8811577486167439E-2</v>
      </c>
      <c r="O299" s="134">
        <f t="shared" si="191"/>
        <v>1.8854011836758076E-2</v>
      </c>
      <c r="P299" s="134">
        <f t="shared" si="191"/>
        <v>1.9231296121097446E-2</v>
      </c>
      <c r="Q299" s="134">
        <f t="shared" si="191"/>
        <v>1.9204373121391415E-2</v>
      </c>
      <c r="R299" s="134">
        <f t="shared" si="191"/>
        <v>1.8043541332362356E-2</v>
      </c>
      <c r="S299" s="134">
        <f t="shared" si="191"/>
        <v>1.787025574046839E-2</v>
      </c>
      <c r="T299" s="134">
        <f t="shared" si="191"/>
        <v>1.7757926794201614E-2</v>
      </c>
      <c r="U299" s="134">
        <f t="shared" si="191"/>
        <v>1.7477786290766316E-2</v>
      </c>
      <c r="V299" s="134">
        <f t="shared" si="191"/>
        <v>1.7462258368698826E-2</v>
      </c>
      <c r="W299" s="134">
        <f t="shared" si="191"/>
        <v>1.7548146040388041E-2</v>
      </c>
      <c r="X299" s="134">
        <f t="shared" si="191"/>
        <v>1.6952090215286479E-2</v>
      </c>
      <c r="Y299" s="134">
        <f t="shared" si="191"/>
        <v>1.6685797160549735E-2</v>
      </c>
      <c r="Z299" s="134">
        <f t="shared" si="191"/>
        <v>1.7552166174494656E-2</v>
      </c>
      <c r="AA299" s="134">
        <f t="shared" si="191"/>
        <v>1.7045830728444733E-2</v>
      </c>
      <c r="AB299" s="134">
        <f t="shared" si="191"/>
        <v>1.6578516264443066E-2</v>
      </c>
      <c r="AC299" s="134">
        <f t="shared" si="191"/>
        <v>1.7922095080040633E-2</v>
      </c>
      <c r="AD299" s="134">
        <f t="shared" si="191"/>
        <v>1.8072594634945382E-2</v>
      </c>
      <c r="AE299" s="134">
        <f t="shared" si="191"/>
        <v>1.8466208491776121E-2</v>
      </c>
      <c r="AF299" s="138"/>
      <c r="AG299" s="191" t="s">
        <v>99</v>
      </c>
      <c r="AH299" s="181" t="s">
        <v>203</v>
      </c>
      <c r="AI299" s="182"/>
      <c r="AJ299" s="143"/>
      <c r="AK299" s="195" t="s">
        <v>169</v>
      </c>
      <c r="AL299" s="143"/>
    </row>
    <row r="300" spans="1:38" s="127" customFormat="1" ht="11.1" customHeight="1">
      <c r="A300" s="1"/>
      <c r="B300" s="206" t="s">
        <v>76</v>
      </c>
      <c r="C300" s="180" t="s">
        <v>204</v>
      </c>
      <c r="D300" s="147"/>
      <c r="E300" s="147"/>
      <c r="F300" s="152"/>
      <c r="G300" s="151">
        <v>13.894400000000001</v>
      </c>
      <c r="H300" s="151">
        <v>14.3529152</v>
      </c>
      <c r="I300" s="128">
        <v>15.3804</v>
      </c>
      <c r="J300" s="128">
        <v>22.769400000000001</v>
      </c>
      <c r="K300" s="128">
        <v>28.1235</v>
      </c>
      <c r="L300" s="128">
        <v>18.608800000000002</v>
      </c>
      <c r="M300" s="128">
        <v>18.485699999999998</v>
      </c>
      <c r="N300" s="128">
        <v>5.6265000000000001</v>
      </c>
      <c r="O300" s="128">
        <v>13.148800000000001</v>
      </c>
      <c r="P300" s="128">
        <v>12.470599999999999</v>
      </c>
      <c r="Q300" s="128">
        <v>11.628499999999999</v>
      </c>
      <c r="R300" s="128">
        <v>11.951699999999999</v>
      </c>
      <c r="S300" s="128">
        <v>12.274900000000001</v>
      </c>
      <c r="T300" s="128">
        <v>12.4465</v>
      </c>
      <c r="U300" s="129">
        <v>12.4872</v>
      </c>
      <c r="V300" s="128">
        <v>13.234999999999999</v>
      </c>
      <c r="W300" s="129">
        <v>2.4683000000000002</v>
      </c>
      <c r="X300" s="129">
        <v>2.41</v>
      </c>
      <c r="Y300" s="129">
        <v>3.3827999999999996</v>
      </c>
      <c r="Z300" s="129">
        <v>2.8576999999999999</v>
      </c>
      <c r="AA300" s="129">
        <v>2.9008999999999996</v>
      </c>
      <c r="AB300" s="212">
        <f>AA300</f>
        <v>2.9008999999999996</v>
      </c>
      <c r="AC300" s="129">
        <v>4.9824000000000002</v>
      </c>
      <c r="AD300" s="129">
        <v>3.7810000000000001</v>
      </c>
      <c r="AE300" s="129">
        <v>2.9855999999999998</v>
      </c>
      <c r="AF300" s="193" t="s">
        <v>160</v>
      </c>
      <c r="AG300" s="206" t="s">
        <v>76</v>
      </c>
      <c r="AH300" s="180" t="s">
        <v>204</v>
      </c>
      <c r="AI300" s="187"/>
      <c r="AJ300" s="216"/>
      <c r="AK300" s="217"/>
      <c r="AL300" s="214"/>
    </row>
    <row r="301" spans="1:38" ht="11.1" customHeight="1">
      <c r="B301" s="206" t="s">
        <v>76</v>
      </c>
      <c r="C301" s="180" t="s">
        <v>205</v>
      </c>
      <c r="D301" s="147"/>
      <c r="E301" s="147"/>
      <c r="F301" s="152"/>
      <c r="G301" s="211">
        <v>29.670400000000001</v>
      </c>
      <c r="H301" s="192">
        <v>30.649523199999997</v>
      </c>
      <c r="I301" s="129">
        <v>25.3279</v>
      </c>
      <c r="J301" s="129">
        <v>19.796300000000002</v>
      </c>
      <c r="K301" s="128">
        <v>30.550599999999999</v>
      </c>
      <c r="L301" s="128">
        <v>27.907499999999999</v>
      </c>
      <c r="M301" s="128">
        <v>29.5748</v>
      </c>
      <c r="N301" s="128">
        <v>30.838200000000001</v>
      </c>
      <c r="O301" s="128">
        <v>29.3002</v>
      </c>
      <c r="P301" s="128">
        <v>32.077800000000003</v>
      </c>
      <c r="Q301" s="128">
        <v>29.5535</v>
      </c>
      <c r="R301" s="128">
        <v>37.07255</v>
      </c>
      <c r="S301" s="128">
        <v>44.5916</v>
      </c>
      <c r="T301" s="128">
        <v>102.4795</v>
      </c>
      <c r="U301" s="129">
        <v>97.402900000000002</v>
      </c>
      <c r="V301" s="128">
        <v>91.5565</v>
      </c>
      <c r="W301" s="129">
        <v>86.415599999999998</v>
      </c>
      <c r="X301" s="129">
        <v>98.010900000000007</v>
      </c>
      <c r="Y301" s="129">
        <v>104.89489999999999</v>
      </c>
      <c r="Z301" s="129">
        <v>80.881</v>
      </c>
      <c r="AA301" s="129">
        <v>64.013000000000005</v>
      </c>
      <c r="AB301" s="129">
        <v>49.200200000000002</v>
      </c>
      <c r="AC301" s="129">
        <v>61.553500000000007</v>
      </c>
      <c r="AD301" s="129">
        <v>57.470699999999994</v>
      </c>
      <c r="AE301" s="129">
        <v>64.377099999999999</v>
      </c>
      <c r="AF301" s="102"/>
      <c r="AG301" s="206" t="s">
        <v>76</v>
      </c>
      <c r="AH301" s="180" t="s">
        <v>205</v>
      </c>
      <c r="AI301" s="147"/>
      <c r="AJ301" s="218"/>
      <c r="AK301" s="219"/>
      <c r="AL301" s="215"/>
    </row>
    <row r="302" spans="1:38" s="127" customFormat="1" ht="11.1" customHeight="1">
      <c r="A302" s="1"/>
      <c r="B302" s="191" t="s">
        <v>76</v>
      </c>
      <c r="C302" s="181" t="s">
        <v>208</v>
      </c>
      <c r="D302" s="182"/>
      <c r="E302" s="182"/>
      <c r="F302" s="173"/>
      <c r="G302" s="132">
        <f>G300+G301</f>
        <v>43.564800000000005</v>
      </c>
      <c r="H302" s="132">
        <f t="shared" ref="H302:AE302" si="192">H300+H301</f>
        <v>45.002438399999996</v>
      </c>
      <c r="I302" s="132">
        <f t="shared" si="192"/>
        <v>40.708300000000001</v>
      </c>
      <c r="J302" s="132">
        <f t="shared" si="192"/>
        <v>42.565700000000007</v>
      </c>
      <c r="K302" s="132">
        <f t="shared" si="192"/>
        <v>58.674099999999996</v>
      </c>
      <c r="L302" s="132">
        <f t="shared" si="192"/>
        <v>46.516300000000001</v>
      </c>
      <c r="M302" s="132">
        <f t="shared" si="192"/>
        <v>48.060499999999998</v>
      </c>
      <c r="N302" s="132">
        <f t="shared" si="192"/>
        <v>36.464700000000001</v>
      </c>
      <c r="O302" s="132">
        <f t="shared" si="192"/>
        <v>42.448999999999998</v>
      </c>
      <c r="P302" s="132">
        <f t="shared" si="192"/>
        <v>44.548400000000001</v>
      </c>
      <c r="Q302" s="132">
        <f t="shared" si="192"/>
        <v>41.182000000000002</v>
      </c>
      <c r="R302" s="132">
        <f t="shared" si="192"/>
        <v>49.024249999999995</v>
      </c>
      <c r="S302" s="132">
        <f t="shared" si="192"/>
        <v>56.866500000000002</v>
      </c>
      <c r="T302" s="132">
        <f t="shared" si="192"/>
        <v>114.926</v>
      </c>
      <c r="U302" s="132">
        <f t="shared" si="192"/>
        <v>109.8901</v>
      </c>
      <c r="V302" s="132">
        <f t="shared" si="192"/>
        <v>104.7915</v>
      </c>
      <c r="W302" s="132">
        <f t="shared" si="192"/>
        <v>88.883899999999997</v>
      </c>
      <c r="X302" s="132">
        <f t="shared" si="192"/>
        <v>100.4209</v>
      </c>
      <c r="Y302" s="132">
        <f t="shared" si="192"/>
        <v>108.2777</v>
      </c>
      <c r="Z302" s="132">
        <f t="shared" si="192"/>
        <v>83.738699999999994</v>
      </c>
      <c r="AA302" s="132">
        <f t="shared" si="192"/>
        <v>66.913899999999998</v>
      </c>
      <c r="AB302" s="132">
        <f t="shared" si="192"/>
        <v>52.101100000000002</v>
      </c>
      <c r="AC302" s="132">
        <f t="shared" si="192"/>
        <v>66.535900000000012</v>
      </c>
      <c r="AD302" s="132">
        <f t="shared" si="192"/>
        <v>61.251699999999992</v>
      </c>
      <c r="AE302" s="132">
        <f t="shared" si="192"/>
        <v>67.362700000000004</v>
      </c>
      <c r="AF302" s="138"/>
      <c r="AG302" s="191" t="s">
        <v>76</v>
      </c>
      <c r="AH302" s="181" t="s">
        <v>208</v>
      </c>
      <c r="AI302" s="182"/>
      <c r="AJ302" s="143"/>
      <c r="AK302" s="195" t="s">
        <v>169</v>
      </c>
      <c r="AL302" s="143"/>
    </row>
    <row r="303" spans="1:38" s="127" customFormat="1" ht="11.1" customHeight="1">
      <c r="A303" s="1"/>
      <c r="B303" s="206" t="s">
        <v>98</v>
      </c>
      <c r="C303" s="180" t="s">
        <v>206</v>
      </c>
      <c r="D303" s="147"/>
      <c r="E303" s="147"/>
      <c r="F303" s="152"/>
      <c r="G303" s="150">
        <v>13569.517900000001</v>
      </c>
      <c r="H303" s="150">
        <v>15789.311799999999</v>
      </c>
      <c r="I303" s="125">
        <v>15565.7325</v>
      </c>
      <c r="J303" s="125">
        <v>14338.246799999999</v>
      </c>
      <c r="K303" s="125">
        <v>13011.6397</v>
      </c>
      <c r="L303" s="125">
        <v>12694.2245</v>
      </c>
      <c r="M303" s="125">
        <v>12196.197099999999</v>
      </c>
      <c r="N303" s="125">
        <v>12390.958400000001</v>
      </c>
      <c r="O303" s="125">
        <v>10507.69</v>
      </c>
      <c r="P303" s="125">
        <v>10487.44</v>
      </c>
      <c r="Q303" s="125">
        <v>9830.4</v>
      </c>
      <c r="R303" s="125">
        <v>8741.01</v>
      </c>
      <c r="S303" s="125">
        <v>8805.1</v>
      </c>
      <c r="T303" s="125">
        <v>8617.74</v>
      </c>
      <c r="U303" s="102">
        <v>8950.39</v>
      </c>
      <c r="V303" s="125">
        <v>9002.36</v>
      </c>
      <c r="W303" s="102">
        <v>9226.5</v>
      </c>
      <c r="X303" s="102">
        <v>9740.9</v>
      </c>
      <c r="Y303" s="102">
        <v>9379.34</v>
      </c>
      <c r="Z303" s="102">
        <v>7693.05</v>
      </c>
      <c r="AA303" s="102">
        <v>7559</v>
      </c>
      <c r="AB303" s="102">
        <v>9046.5400000000009</v>
      </c>
      <c r="AC303" s="102">
        <v>8395.43</v>
      </c>
      <c r="AD303" s="102">
        <v>8722.4500000000007</v>
      </c>
      <c r="AE303" s="102">
        <v>9081.01</v>
      </c>
      <c r="AF303" s="102"/>
      <c r="AG303" s="206" t="s">
        <v>98</v>
      </c>
      <c r="AH303" s="180" t="s">
        <v>204</v>
      </c>
      <c r="AI303" s="147"/>
      <c r="AJ303" s="209"/>
      <c r="AK303" s="210"/>
      <c r="AL303" s="209"/>
    </row>
    <row r="304" spans="1:38" ht="11.1" customHeight="1">
      <c r="B304" s="206" t="s">
        <v>98</v>
      </c>
      <c r="C304" s="180" t="s">
        <v>207</v>
      </c>
      <c r="D304" s="147"/>
      <c r="E304" s="147"/>
      <c r="F304" s="152"/>
      <c r="G304" s="104">
        <v>4833.4005999999999</v>
      </c>
      <c r="H304" s="149">
        <v>6167.6169999999993</v>
      </c>
      <c r="I304" s="102">
        <v>6177.2428</v>
      </c>
      <c r="J304" s="102">
        <v>5611.5293000000001</v>
      </c>
      <c r="K304" s="125">
        <v>4622.5240999999996</v>
      </c>
      <c r="L304" s="125">
        <v>4660.3240999999998</v>
      </c>
      <c r="M304" s="125">
        <v>4484.8845000000001</v>
      </c>
      <c r="N304" s="125">
        <v>4559.9045999999998</v>
      </c>
      <c r="O304" s="125">
        <v>3981.68</v>
      </c>
      <c r="P304" s="125">
        <v>3988.42</v>
      </c>
      <c r="Q304" s="125">
        <v>3787.09</v>
      </c>
      <c r="R304" s="125">
        <v>3257.24</v>
      </c>
      <c r="S304" s="125">
        <v>3611.15</v>
      </c>
      <c r="T304" s="125">
        <v>3456.67</v>
      </c>
      <c r="U304" s="102">
        <v>3591.45</v>
      </c>
      <c r="V304" s="125">
        <v>3772.14</v>
      </c>
      <c r="W304" s="102">
        <v>3895.38</v>
      </c>
      <c r="X304" s="102">
        <v>4118.08</v>
      </c>
      <c r="Y304" s="102">
        <v>4234.33</v>
      </c>
      <c r="Z304" s="102">
        <v>3626.92</v>
      </c>
      <c r="AA304" s="102">
        <v>3743.71</v>
      </c>
      <c r="AB304" s="102">
        <v>3795.81</v>
      </c>
      <c r="AC304" s="102">
        <v>3945.87</v>
      </c>
      <c r="AD304" s="102">
        <v>4514.32</v>
      </c>
      <c r="AE304" s="102">
        <v>4699.8</v>
      </c>
      <c r="AF304" s="102"/>
      <c r="AG304" s="206" t="s">
        <v>98</v>
      </c>
      <c r="AH304" s="180" t="s">
        <v>205</v>
      </c>
      <c r="AI304" s="147"/>
    </row>
    <row r="305" spans="1:38" s="127" customFormat="1" ht="11.1" customHeight="1">
      <c r="A305" s="1"/>
      <c r="B305" s="191" t="s">
        <v>98</v>
      </c>
      <c r="C305" s="181" t="s">
        <v>208</v>
      </c>
      <c r="D305" s="182"/>
      <c r="E305" s="182"/>
      <c r="F305" s="173"/>
      <c r="G305" s="130">
        <f>G303+G304</f>
        <v>18402.9185</v>
      </c>
      <c r="H305" s="130">
        <f t="shared" ref="H305:AE305" si="193">H303+H304</f>
        <v>21956.928799999998</v>
      </c>
      <c r="I305" s="130">
        <f t="shared" si="193"/>
        <v>21742.975299999998</v>
      </c>
      <c r="J305" s="130">
        <f t="shared" si="193"/>
        <v>19949.776099999999</v>
      </c>
      <c r="K305" s="130">
        <f t="shared" si="193"/>
        <v>17634.163799999998</v>
      </c>
      <c r="L305" s="130">
        <f t="shared" si="193"/>
        <v>17354.548600000002</v>
      </c>
      <c r="M305" s="130">
        <f t="shared" si="193"/>
        <v>16681.081599999998</v>
      </c>
      <c r="N305" s="130">
        <f t="shared" si="193"/>
        <v>16950.863000000001</v>
      </c>
      <c r="O305" s="130">
        <f t="shared" si="193"/>
        <v>14489.37</v>
      </c>
      <c r="P305" s="130">
        <f t="shared" si="193"/>
        <v>14475.86</v>
      </c>
      <c r="Q305" s="130">
        <f t="shared" si="193"/>
        <v>13617.49</v>
      </c>
      <c r="R305" s="130">
        <f t="shared" si="193"/>
        <v>11998.25</v>
      </c>
      <c r="S305" s="130">
        <f t="shared" si="193"/>
        <v>12416.25</v>
      </c>
      <c r="T305" s="130">
        <f t="shared" si="193"/>
        <v>12074.41</v>
      </c>
      <c r="U305" s="130">
        <f t="shared" si="193"/>
        <v>12541.84</v>
      </c>
      <c r="V305" s="130">
        <f t="shared" si="193"/>
        <v>12774.5</v>
      </c>
      <c r="W305" s="130">
        <f t="shared" si="193"/>
        <v>13121.880000000001</v>
      </c>
      <c r="X305" s="130">
        <f t="shared" si="193"/>
        <v>13858.98</v>
      </c>
      <c r="Y305" s="130">
        <f t="shared" si="193"/>
        <v>13613.67</v>
      </c>
      <c r="Z305" s="130">
        <f t="shared" si="193"/>
        <v>11319.970000000001</v>
      </c>
      <c r="AA305" s="130">
        <f t="shared" si="193"/>
        <v>11302.71</v>
      </c>
      <c r="AB305" s="130">
        <f t="shared" si="193"/>
        <v>12842.35</v>
      </c>
      <c r="AC305" s="130">
        <f t="shared" si="193"/>
        <v>12341.3</v>
      </c>
      <c r="AD305" s="130">
        <f t="shared" si="193"/>
        <v>13236.77</v>
      </c>
      <c r="AE305" s="130">
        <f t="shared" si="193"/>
        <v>13780.810000000001</v>
      </c>
      <c r="AF305" s="138"/>
      <c r="AG305" s="191" t="s">
        <v>98</v>
      </c>
      <c r="AH305" s="181" t="s">
        <v>208</v>
      </c>
      <c r="AI305" s="182"/>
      <c r="AJ305" s="143"/>
      <c r="AK305" s="195" t="s">
        <v>169</v>
      </c>
      <c r="AL305" s="143"/>
    </row>
    <row r="306" spans="1:38" s="127" customFormat="1" ht="11.1" customHeight="1">
      <c r="A306" s="1"/>
      <c r="B306" s="191" t="s">
        <v>99</v>
      </c>
      <c r="C306" s="181" t="s">
        <v>208</v>
      </c>
      <c r="D306" s="182"/>
      <c r="E306" s="182"/>
      <c r="F306" s="173"/>
      <c r="G306" s="134">
        <f>G302/G305</f>
        <v>2.3672766903793008E-3</v>
      </c>
      <c r="H306" s="134">
        <f t="shared" ref="H306:AE306" si="194">H302/H305</f>
        <v>2.0495780083779292E-3</v>
      </c>
      <c r="I306" s="134">
        <f t="shared" si="194"/>
        <v>1.8722506666325471E-3</v>
      </c>
      <c r="J306" s="134">
        <f t="shared" si="194"/>
        <v>2.1336429936173575E-3</v>
      </c>
      <c r="K306" s="134">
        <f t="shared" si="194"/>
        <v>3.3272969824630983E-3</v>
      </c>
      <c r="L306" s="134">
        <f t="shared" si="194"/>
        <v>2.6803520547921365E-3</v>
      </c>
      <c r="M306" s="134">
        <f t="shared" si="194"/>
        <v>2.8811381151687431E-3</v>
      </c>
      <c r="N306" s="134">
        <f t="shared" si="194"/>
        <v>2.151200207328677E-3</v>
      </c>
      <c r="O306" s="134">
        <f t="shared" si="194"/>
        <v>2.9296649888849546E-3</v>
      </c>
      <c r="P306" s="134">
        <f t="shared" si="194"/>
        <v>3.0774268333625772E-3</v>
      </c>
      <c r="Q306" s="134">
        <f t="shared" si="194"/>
        <v>3.0241990263991385E-3</v>
      </c>
      <c r="R306" s="134">
        <f t="shared" si="194"/>
        <v>4.0859500343800132E-3</v>
      </c>
      <c r="S306" s="134">
        <f t="shared" si="194"/>
        <v>4.580006040471157E-3</v>
      </c>
      <c r="T306" s="134">
        <f t="shared" si="194"/>
        <v>9.5181462282629137E-3</v>
      </c>
      <c r="U306" s="134">
        <f t="shared" si="194"/>
        <v>8.761880234479151E-3</v>
      </c>
      <c r="V306" s="134">
        <f t="shared" si="194"/>
        <v>8.2031782065834277E-3</v>
      </c>
      <c r="W306" s="134">
        <f t="shared" si="194"/>
        <v>6.7737168759354595E-3</v>
      </c>
      <c r="X306" s="134">
        <f t="shared" si="194"/>
        <v>7.2459084290474483E-3</v>
      </c>
      <c r="Y306" s="134">
        <f t="shared" si="194"/>
        <v>7.9536010495333005E-3</v>
      </c>
      <c r="Z306" s="134">
        <f t="shared" si="194"/>
        <v>7.3974312652772033E-3</v>
      </c>
      <c r="AA306" s="134">
        <f t="shared" si="194"/>
        <v>5.9201642791861424E-3</v>
      </c>
      <c r="AB306" s="134">
        <f t="shared" si="194"/>
        <v>4.0569755535396559E-3</v>
      </c>
      <c r="AC306" s="134">
        <f t="shared" si="194"/>
        <v>5.3913202012753937E-3</v>
      </c>
      <c r="AD306" s="134">
        <f t="shared" si="194"/>
        <v>4.6273902167976019E-3</v>
      </c>
      <c r="AE306" s="134">
        <f t="shared" si="194"/>
        <v>4.8881524380642357E-3</v>
      </c>
      <c r="AF306" s="138"/>
      <c r="AG306" s="191" t="s">
        <v>99</v>
      </c>
      <c r="AH306" s="181" t="s">
        <v>208</v>
      </c>
      <c r="AI306" s="182"/>
      <c r="AJ306" s="143"/>
      <c r="AK306" s="195" t="s">
        <v>169</v>
      </c>
      <c r="AL306" s="143"/>
    </row>
    <row r="307" spans="1:38" ht="11.1" customHeight="1">
      <c r="A307" s="1"/>
      <c r="B307" s="206" t="s">
        <v>76</v>
      </c>
      <c r="C307" s="180" t="s">
        <v>220</v>
      </c>
      <c r="D307" s="147"/>
      <c r="E307" s="147"/>
      <c r="F307" s="152"/>
      <c r="G307" s="150">
        <v>9856.9809999999998</v>
      </c>
      <c r="H307" s="150">
        <v>10109.517</v>
      </c>
      <c r="I307" s="125">
        <v>10364.195</v>
      </c>
      <c r="J307" s="125">
        <v>10593.433000000001</v>
      </c>
      <c r="K307" s="125">
        <v>11540.651</v>
      </c>
      <c r="L307" s="125">
        <v>11841.460999999999</v>
      </c>
      <c r="M307" s="125">
        <v>12473.147000000001</v>
      </c>
      <c r="N307" s="125">
        <v>13008.296</v>
      </c>
      <c r="O307" s="125">
        <v>13108.928</v>
      </c>
      <c r="P307" s="125">
        <v>13647.377</v>
      </c>
      <c r="Q307" s="125">
        <v>14112.137000000001</v>
      </c>
      <c r="R307" s="125">
        <v>13791.244000000001</v>
      </c>
      <c r="S307" s="125">
        <v>14066.218999999999</v>
      </c>
      <c r="T307" s="125">
        <v>14083.244000000001</v>
      </c>
      <c r="U307" s="102">
        <v>14663.380999999999</v>
      </c>
      <c r="V307" s="125">
        <v>15049.072</v>
      </c>
      <c r="W307" s="102">
        <v>15216.236000000001</v>
      </c>
      <c r="X307" s="102">
        <v>15675.259</v>
      </c>
      <c r="Y307" s="102">
        <v>15018.993</v>
      </c>
      <c r="Z307" s="102">
        <v>14703.637000000001</v>
      </c>
      <c r="AA307" s="102">
        <v>15185.804</v>
      </c>
      <c r="AB307" s="102">
        <v>12594.289000000001</v>
      </c>
      <c r="AC307" s="102">
        <v>13858.002</v>
      </c>
      <c r="AD307" s="102">
        <v>14011.683000000001</v>
      </c>
      <c r="AE307" s="102">
        <v>13893.648999999999</v>
      </c>
      <c r="AF307" s="102"/>
      <c r="AG307" s="206" t="s">
        <v>76</v>
      </c>
      <c r="AH307" s="180" t="s">
        <v>210</v>
      </c>
      <c r="AI307" s="187"/>
      <c r="AJ307" s="216"/>
      <c r="AK307" s="217"/>
      <c r="AL307" s="214"/>
    </row>
    <row r="308" spans="1:38" ht="11.1" customHeight="1">
      <c r="B308" s="206" t="s">
        <v>98</v>
      </c>
      <c r="C308" s="180" t="s">
        <v>209</v>
      </c>
      <c r="D308" s="147"/>
      <c r="E308" s="147"/>
      <c r="F308" s="152"/>
      <c r="G308" s="104">
        <v>678131</v>
      </c>
      <c r="H308" s="149">
        <v>698594</v>
      </c>
      <c r="I308" s="102">
        <v>704796</v>
      </c>
      <c r="J308" s="102">
        <v>709202</v>
      </c>
      <c r="K308" s="125">
        <v>759013</v>
      </c>
      <c r="L308" s="125">
        <v>776511</v>
      </c>
      <c r="M308" s="125">
        <v>794318</v>
      </c>
      <c r="N308" s="125">
        <v>811261</v>
      </c>
      <c r="O308" s="125">
        <v>818334</v>
      </c>
      <c r="P308" s="125">
        <v>836743</v>
      </c>
      <c r="Q308" s="125">
        <v>858078</v>
      </c>
      <c r="R308" s="125">
        <v>844277</v>
      </c>
      <c r="S308" s="125">
        <v>862932</v>
      </c>
      <c r="T308" s="125">
        <v>858221</v>
      </c>
      <c r="U308" s="102">
        <v>892103.18599999999</v>
      </c>
      <c r="V308" s="125">
        <v>893775.29</v>
      </c>
      <c r="W308" s="102">
        <v>903194.00499999989</v>
      </c>
      <c r="X308" s="102">
        <v>935034.77300000004</v>
      </c>
      <c r="Y308" s="102">
        <v>903735.33600000013</v>
      </c>
      <c r="Z308" s="102">
        <v>874120.054</v>
      </c>
      <c r="AA308" s="102">
        <v>926624.46299999999</v>
      </c>
      <c r="AB308" s="102">
        <v>879448.90800000005</v>
      </c>
      <c r="AC308" s="102">
        <v>870915.53499999992</v>
      </c>
      <c r="AD308" s="102">
        <v>871491.81069499999</v>
      </c>
      <c r="AE308" s="102">
        <v>851404.27969600004</v>
      </c>
      <c r="AF308" s="102"/>
      <c r="AG308" s="206" t="s">
        <v>98</v>
      </c>
      <c r="AH308" s="180" t="s">
        <v>209</v>
      </c>
      <c r="AI308" s="147"/>
      <c r="AJ308" s="218"/>
      <c r="AK308" s="219"/>
      <c r="AL308" s="215"/>
    </row>
    <row r="309" spans="1:38" s="127" customFormat="1" ht="11.1" customHeight="1">
      <c r="A309" s="1"/>
      <c r="B309" s="191" t="s">
        <v>99</v>
      </c>
      <c r="C309" s="181" t="s">
        <v>203</v>
      </c>
      <c r="D309" s="182"/>
      <c r="E309" s="182"/>
      <c r="F309" s="173"/>
      <c r="G309" s="134">
        <f>G307/G308</f>
        <v>1.4535511575197122E-2</v>
      </c>
      <c r="H309" s="134">
        <f t="shared" ref="H309:AE309" si="195">H307/H308</f>
        <v>1.4471233649301311E-2</v>
      </c>
      <c r="I309" s="134">
        <f t="shared" si="195"/>
        <v>1.4705240949154081E-2</v>
      </c>
      <c r="J309" s="134">
        <f t="shared" si="195"/>
        <v>1.4937116646597163E-2</v>
      </c>
      <c r="K309" s="134">
        <f t="shared" si="195"/>
        <v>1.5204813356292975E-2</v>
      </c>
      <c r="L309" s="134">
        <f t="shared" si="195"/>
        <v>1.5249572768447581E-2</v>
      </c>
      <c r="M309" s="134">
        <f t="shared" si="195"/>
        <v>1.5702964052180614E-2</v>
      </c>
      <c r="N309" s="134">
        <f t="shared" si="195"/>
        <v>1.603466208778679E-2</v>
      </c>
      <c r="O309" s="134">
        <f t="shared" si="195"/>
        <v>1.6019043569007275E-2</v>
      </c>
      <c r="P309" s="134">
        <f t="shared" si="195"/>
        <v>1.6310117921512341E-2</v>
      </c>
      <c r="Q309" s="134">
        <f t="shared" si="195"/>
        <v>1.6446217010574797E-2</v>
      </c>
      <c r="R309" s="134">
        <f t="shared" si="195"/>
        <v>1.6334975369458129E-2</v>
      </c>
      <c r="S309" s="134">
        <f t="shared" si="195"/>
        <v>1.6300495288157118E-2</v>
      </c>
      <c r="T309" s="134">
        <f t="shared" si="195"/>
        <v>1.6409810526659217E-2</v>
      </c>
      <c r="U309" s="134">
        <f t="shared" si="195"/>
        <v>1.6436866530818554E-2</v>
      </c>
      <c r="V309" s="134">
        <f t="shared" si="195"/>
        <v>1.6837646070971598E-2</v>
      </c>
      <c r="W309" s="134">
        <f t="shared" si="195"/>
        <v>1.6847140166746349E-2</v>
      </c>
      <c r="X309" s="134">
        <f t="shared" si="195"/>
        <v>1.6764359414898466E-2</v>
      </c>
      <c r="Y309" s="134">
        <f t="shared" si="195"/>
        <v>1.6618795793108168E-2</v>
      </c>
      <c r="Z309" s="134">
        <f t="shared" si="195"/>
        <v>1.6821072726470133E-2</v>
      </c>
      <c r="AA309" s="134">
        <f t="shared" si="195"/>
        <v>1.6388304654546985E-2</v>
      </c>
      <c r="AB309" s="134">
        <f t="shared" si="195"/>
        <v>1.4320660228734971E-2</v>
      </c>
      <c r="AC309" s="134">
        <f t="shared" si="195"/>
        <v>1.5911993118827534E-2</v>
      </c>
      <c r="AD309" s="134">
        <f t="shared" si="195"/>
        <v>1.6077813730488093E-2</v>
      </c>
      <c r="AE309" s="134">
        <f t="shared" si="195"/>
        <v>1.6318509703710706E-2</v>
      </c>
      <c r="AF309" s="138"/>
      <c r="AG309" s="191" t="s">
        <v>99</v>
      </c>
      <c r="AH309" s="181" t="s">
        <v>203</v>
      </c>
      <c r="AI309" s="182"/>
      <c r="AJ309" s="143"/>
      <c r="AK309" s="195" t="s">
        <v>169</v>
      </c>
      <c r="AL309" s="143"/>
    </row>
    <row r="310" spans="1:38" ht="11.1" customHeight="1">
      <c r="A310" s="1"/>
      <c r="B310" s="206" t="s">
        <v>76</v>
      </c>
      <c r="C310" s="180" t="s">
        <v>221</v>
      </c>
      <c r="D310" s="147"/>
      <c r="E310" s="147"/>
      <c r="F310" s="152"/>
      <c r="G310" s="150">
        <v>348</v>
      </c>
      <c r="H310" s="150">
        <v>393</v>
      </c>
      <c r="I310" s="125">
        <v>438</v>
      </c>
      <c r="J310" s="125">
        <v>483</v>
      </c>
      <c r="K310" s="125">
        <v>528</v>
      </c>
      <c r="L310" s="125">
        <v>620.79999999999995</v>
      </c>
      <c r="M310" s="125">
        <v>713.6</v>
      </c>
      <c r="N310" s="125">
        <v>806.4</v>
      </c>
      <c r="O310" s="125">
        <v>899.2</v>
      </c>
      <c r="P310" s="125">
        <v>992</v>
      </c>
      <c r="Q310" s="125">
        <v>1048.4000000000001</v>
      </c>
      <c r="R310" s="125">
        <v>1104.8</v>
      </c>
      <c r="S310" s="125">
        <v>1161.2</v>
      </c>
      <c r="T310" s="125">
        <v>1217.5999999999999</v>
      </c>
      <c r="U310" s="102">
        <v>1274</v>
      </c>
      <c r="V310" s="125">
        <v>1317.6</v>
      </c>
      <c r="W310" s="102">
        <v>1361.2</v>
      </c>
      <c r="X310" s="102">
        <v>1404.8</v>
      </c>
      <c r="Y310" s="102">
        <v>1448.4</v>
      </c>
      <c r="Z310" s="102">
        <v>1492</v>
      </c>
      <c r="AA310" s="102">
        <v>1530.8</v>
      </c>
      <c r="AB310" s="102">
        <v>1569.6</v>
      </c>
      <c r="AC310" s="102">
        <v>1608.4</v>
      </c>
      <c r="AD310" s="102">
        <v>1647.2</v>
      </c>
      <c r="AE310" s="102">
        <v>1686</v>
      </c>
      <c r="AF310" s="102"/>
      <c r="AG310" s="206" t="s">
        <v>76</v>
      </c>
      <c r="AH310" s="180" t="s">
        <v>221</v>
      </c>
      <c r="AI310" s="187"/>
      <c r="AJ310" s="216"/>
      <c r="AK310" s="217"/>
      <c r="AL310" s="214"/>
    </row>
    <row r="311" spans="1:38" ht="11.1" customHeight="1">
      <c r="B311" s="206" t="s">
        <v>76</v>
      </c>
      <c r="C311" s="180" t="s">
        <v>216</v>
      </c>
      <c r="D311" s="147"/>
      <c r="E311" s="147"/>
      <c r="F311" s="152"/>
      <c r="G311" s="104">
        <v>701333</v>
      </c>
      <c r="H311" s="213">
        <v>717014</v>
      </c>
      <c r="I311" s="208">
        <v>731291</v>
      </c>
      <c r="J311" s="208">
        <v>745210</v>
      </c>
      <c r="K311" s="208">
        <v>758450</v>
      </c>
      <c r="L311" s="208">
        <v>772535</v>
      </c>
      <c r="M311" s="208">
        <v>786826</v>
      </c>
      <c r="N311" s="208">
        <v>799962</v>
      </c>
      <c r="O311" s="208">
        <v>811034</v>
      </c>
      <c r="P311" s="208">
        <v>820971</v>
      </c>
      <c r="Q311" s="208">
        <v>830137</v>
      </c>
      <c r="R311" s="208">
        <v>839484</v>
      </c>
      <c r="S311" s="208">
        <v>848185</v>
      </c>
      <c r="T311" s="208">
        <v>856527</v>
      </c>
      <c r="U311" s="102">
        <v>864882</v>
      </c>
      <c r="V311" s="102">
        <v>873867</v>
      </c>
      <c r="W311" s="102">
        <v>883414</v>
      </c>
      <c r="X311" s="102">
        <v>891573</v>
      </c>
      <c r="Y311" s="102">
        <v>899364</v>
      </c>
      <c r="Z311" s="102">
        <v>906925</v>
      </c>
      <c r="AA311" s="102">
        <v>912225</v>
      </c>
      <c r="AB311" s="102">
        <v>918304</v>
      </c>
      <c r="AC311" s="102">
        <v>926463</v>
      </c>
      <c r="AD311" s="102">
        <v>938592</v>
      </c>
      <c r="AE311" s="102">
        <v>948425</v>
      </c>
      <c r="AF311" s="102">
        <v>957382</v>
      </c>
      <c r="AG311" s="206" t="s">
        <v>76</v>
      </c>
      <c r="AH311" s="180" t="s">
        <v>216</v>
      </c>
      <c r="AI311" s="147"/>
      <c r="AJ311" s="218"/>
      <c r="AK311" s="219"/>
      <c r="AL311" s="215"/>
    </row>
    <row r="312" spans="1:38" ht="11.1" customHeight="1">
      <c r="B312" s="206" t="s">
        <v>76</v>
      </c>
      <c r="C312" s="180" t="s">
        <v>217</v>
      </c>
      <c r="D312" s="147"/>
      <c r="E312" s="147"/>
      <c r="F312" s="152"/>
      <c r="G312" s="104">
        <v>158652</v>
      </c>
      <c r="H312" s="213">
        <v>168595.8</v>
      </c>
      <c r="I312" s="208">
        <v>178539.6</v>
      </c>
      <c r="J312" s="208">
        <v>188483.4</v>
      </c>
      <c r="K312" s="208">
        <v>198427.2</v>
      </c>
      <c r="L312" s="208">
        <v>208371</v>
      </c>
      <c r="M312" s="208">
        <v>214257.4</v>
      </c>
      <c r="N312" s="208">
        <v>220143.8</v>
      </c>
      <c r="O312" s="208">
        <v>226030.2</v>
      </c>
      <c r="P312" s="208">
        <v>231916.6</v>
      </c>
      <c r="Q312" s="208">
        <v>237803</v>
      </c>
      <c r="R312" s="208">
        <v>240015</v>
      </c>
      <c r="S312" s="208">
        <v>242227</v>
      </c>
      <c r="T312" s="208">
        <v>244439</v>
      </c>
      <c r="U312" s="102">
        <v>246651</v>
      </c>
      <c r="V312" s="102">
        <v>248863</v>
      </c>
      <c r="W312" s="102">
        <v>255361.2</v>
      </c>
      <c r="X312" s="102">
        <v>261859.4</v>
      </c>
      <c r="Y312" s="102">
        <v>268357.59999999998</v>
      </c>
      <c r="Z312" s="102">
        <v>274855.8</v>
      </c>
      <c r="AA312" s="102">
        <v>281354</v>
      </c>
      <c r="AB312" s="102">
        <v>289861.2</v>
      </c>
      <c r="AC312" s="102">
        <v>298368.40000000002</v>
      </c>
      <c r="AD312" s="102">
        <v>306875.59999999998</v>
      </c>
      <c r="AE312" s="102">
        <v>315382.8</v>
      </c>
      <c r="AF312" s="102">
        <v>323890</v>
      </c>
      <c r="AG312" s="206" t="s">
        <v>76</v>
      </c>
      <c r="AH312" s="180" t="s">
        <v>217</v>
      </c>
      <c r="AI312" s="147"/>
      <c r="AJ312" s="218"/>
      <c r="AK312" s="219"/>
      <c r="AL312" s="215"/>
    </row>
    <row r="313" spans="1:38" s="127" customFormat="1" ht="11.1" customHeight="1">
      <c r="A313" s="1"/>
      <c r="B313" s="191" t="s">
        <v>76</v>
      </c>
      <c r="C313" s="181" t="s">
        <v>218</v>
      </c>
      <c r="D313" s="182"/>
      <c r="E313" s="182"/>
      <c r="F313" s="173"/>
      <c r="G313" s="130">
        <f>G311-G312</f>
        <v>542681</v>
      </c>
      <c r="H313" s="130">
        <f t="shared" ref="H313:I313" si="196">H311-H312</f>
        <v>548418.19999999995</v>
      </c>
      <c r="I313" s="130">
        <f t="shared" si="196"/>
        <v>552751.4</v>
      </c>
      <c r="J313" s="130">
        <f>J311-J312</f>
        <v>556726.6</v>
      </c>
      <c r="K313" s="130">
        <f t="shared" ref="K313" si="197">K311-K312</f>
        <v>560022.80000000005</v>
      </c>
      <c r="L313" s="130">
        <f t="shared" ref="L313" si="198">L311-L312</f>
        <v>564164</v>
      </c>
      <c r="M313" s="130">
        <f t="shared" ref="M313:O313" si="199">M311-M312</f>
        <v>572568.6</v>
      </c>
      <c r="N313" s="130">
        <f t="shared" si="199"/>
        <v>579818.19999999995</v>
      </c>
      <c r="O313" s="130">
        <f t="shared" si="199"/>
        <v>585003.80000000005</v>
      </c>
      <c r="P313" s="130">
        <f t="shared" ref="P313" si="200">P311-P312</f>
        <v>589054.4</v>
      </c>
      <c r="Q313" s="130">
        <f t="shared" ref="Q313:S313" si="201">Q311-Q312</f>
        <v>592334</v>
      </c>
      <c r="R313" s="130">
        <f t="shared" si="201"/>
        <v>599469</v>
      </c>
      <c r="S313" s="130">
        <f t="shared" si="201"/>
        <v>605958</v>
      </c>
      <c r="T313" s="130">
        <f t="shared" ref="T313" si="202">T311-T312</f>
        <v>612088</v>
      </c>
      <c r="U313" s="130">
        <f t="shared" ref="U313:W313" si="203">U311-U312</f>
        <v>618231</v>
      </c>
      <c r="V313" s="130">
        <f t="shared" si="203"/>
        <v>625004</v>
      </c>
      <c r="W313" s="130">
        <f t="shared" si="203"/>
        <v>628052.80000000005</v>
      </c>
      <c r="X313" s="130">
        <f t="shared" ref="X313" si="204">X311-X312</f>
        <v>629713.6</v>
      </c>
      <c r="Y313" s="130">
        <f t="shared" ref="Y313:AA313" si="205">Y311-Y312</f>
        <v>631006.4</v>
      </c>
      <c r="Z313" s="130">
        <f t="shared" si="205"/>
        <v>632069.19999999995</v>
      </c>
      <c r="AA313" s="130">
        <f t="shared" si="205"/>
        <v>630871</v>
      </c>
      <c r="AB313" s="130">
        <f t="shared" ref="AB313" si="206">AB311-AB312</f>
        <v>628442.80000000005</v>
      </c>
      <c r="AC313" s="130">
        <f t="shared" ref="AC313:AF313" si="207">AC311-AC312</f>
        <v>628094.6</v>
      </c>
      <c r="AD313" s="130">
        <f t="shared" si="207"/>
        <v>631716.4</v>
      </c>
      <c r="AE313" s="130">
        <f t="shared" si="207"/>
        <v>633042.19999999995</v>
      </c>
      <c r="AF313" s="130">
        <f t="shared" si="207"/>
        <v>633492</v>
      </c>
      <c r="AG313" s="191" t="s">
        <v>76</v>
      </c>
      <c r="AH313" s="181" t="s">
        <v>218</v>
      </c>
      <c r="AI313" s="182"/>
      <c r="AJ313" s="143"/>
      <c r="AK313" s="195"/>
      <c r="AL313" s="143"/>
    </row>
    <row r="314" spans="1:38" s="127" customFormat="1" ht="11.1" customHeight="1">
      <c r="A314" s="1"/>
      <c r="B314" s="191" t="s">
        <v>76</v>
      </c>
      <c r="C314" s="181" t="s">
        <v>219</v>
      </c>
      <c r="D314" s="182"/>
      <c r="E314" s="182"/>
      <c r="F314" s="173"/>
      <c r="G314" s="130">
        <f>G313/1000*G310+G312*G323/100</f>
        <v>289914.31200000003</v>
      </c>
      <c r="H314" s="130">
        <f t="shared" ref="H314:I314" si="208">H313/1000*H310+H312*H323/100</f>
        <v>330342.09239999996</v>
      </c>
      <c r="I314" s="130">
        <f t="shared" si="208"/>
        <v>366725.75399999996</v>
      </c>
      <c r="J314" s="130">
        <f>J313/1000*J310+J312*J323/100</f>
        <v>405172.44599999994</v>
      </c>
      <c r="K314" s="130">
        <f t="shared" ref="K314" si="209">K313/1000*K310+K312*K323/100</f>
        <v>442925.02080000006</v>
      </c>
      <c r="L314" s="130">
        <f t="shared" ref="L314" si="210">L313/1000*L310+L312*L323/100</f>
        <v>511095.42319999996</v>
      </c>
      <c r="M314" s="130">
        <f t="shared" ref="M314:O314" si="211">M313/1000*M310+M312*M323/100</f>
        <v>573991.66576</v>
      </c>
      <c r="N314" s="130">
        <f t="shared" si="211"/>
        <v>642139.42987999995</v>
      </c>
      <c r="O314" s="130">
        <f t="shared" si="211"/>
        <v>711154.15076000011</v>
      </c>
      <c r="P314" s="130">
        <f t="shared" ref="P314" si="212">P313/1000*P310+P312*P323/100</f>
        <v>780079.57519999996</v>
      </c>
      <c r="Q314" s="130">
        <f t="shared" ref="Q314:S314" si="213">Q313/1000*Q310+Q312*Q323/100</f>
        <v>825989.15159999998</v>
      </c>
      <c r="R314" s="130">
        <f t="shared" si="213"/>
        <v>869186.28120000008</v>
      </c>
      <c r="S314" s="130">
        <f t="shared" si="213"/>
        <v>914860.37360000005</v>
      </c>
      <c r="T314" s="130">
        <f t="shared" ref="T314" si="214">T313/1000*T310+T312*T323/100</f>
        <v>962340.18079999997</v>
      </c>
      <c r="U314" s="130">
        <f t="shared" ref="U314:W314" si="215">U313/1000*U310+U312*U323/100</f>
        <v>1002459.3149999999</v>
      </c>
      <c r="V314" s="130">
        <f t="shared" si="215"/>
        <v>1054469.794577</v>
      </c>
      <c r="W314" s="130">
        <f t="shared" si="215"/>
        <v>1095170.7386608</v>
      </c>
      <c r="X314" s="130">
        <f t="shared" ref="X314" si="216">X313/1000*X310+X312*X323/100</f>
        <v>1134171.3167454</v>
      </c>
      <c r="Y314" s="130">
        <f t="shared" ref="Y314:AA314" si="217">Y313/1000*Y310+Y312*Y323/100</f>
        <v>1172753.7392000002</v>
      </c>
      <c r="Z314" s="130">
        <f t="shared" si="217"/>
        <v>1211062.1603937999</v>
      </c>
      <c r="AA314" s="130">
        <f t="shared" si="217"/>
        <v>1242905.904696</v>
      </c>
      <c r="AB314" s="130">
        <f t="shared" ref="AB314" si="218">AB313/1000*AB310+AB312*AB323/100</f>
        <v>1274653.1007468002</v>
      </c>
      <c r="AC314" s="130">
        <f t="shared" ref="AC314:AE314" si="219">AC313/1000*AC310+AC312*AC323/100</f>
        <v>1308595.7546399999</v>
      </c>
      <c r="AD314" s="130">
        <f t="shared" si="219"/>
        <v>1347438.85408</v>
      </c>
      <c r="AE314" s="130">
        <f t="shared" si="219"/>
        <v>1382691.9491999999</v>
      </c>
      <c r="AF314" s="138"/>
      <c r="AG314" s="191" t="s">
        <v>76</v>
      </c>
      <c r="AH314" s="181" t="s">
        <v>219</v>
      </c>
      <c r="AI314" s="182"/>
      <c r="AJ314" s="143"/>
      <c r="AK314" s="195"/>
      <c r="AL314" s="143"/>
    </row>
    <row r="315" spans="1:38" ht="11.1" customHeight="1">
      <c r="B315" s="206" t="s">
        <v>98</v>
      </c>
      <c r="C315" s="180" t="s">
        <v>221</v>
      </c>
      <c r="D315" s="147"/>
      <c r="E315" s="147"/>
      <c r="F315" s="152"/>
      <c r="G315" s="104">
        <v>1237.4000000000001</v>
      </c>
      <c r="H315" s="149">
        <v>1343.8</v>
      </c>
      <c r="I315" s="102">
        <v>1450.2</v>
      </c>
      <c r="J315" s="102">
        <v>1556.6</v>
      </c>
      <c r="K315" s="125">
        <v>1663</v>
      </c>
      <c r="L315" s="125">
        <v>1741.6</v>
      </c>
      <c r="M315" s="125">
        <v>1820.2</v>
      </c>
      <c r="N315" s="125">
        <v>1898.8</v>
      </c>
      <c r="O315" s="125">
        <v>1977.4</v>
      </c>
      <c r="P315" s="125">
        <v>2056</v>
      </c>
      <c r="Q315" s="125">
        <v>2114.1999999999998</v>
      </c>
      <c r="R315" s="125">
        <v>2172.4</v>
      </c>
      <c r="S315" s="125">
        <v>2230.6</v>
      </c>
      <c r="T315" s="125">
        <v>2288.8000000000002</v>
      </c>
      <c r="U315" s="102">
        <v>2347</v>
      </c>
      <c r="V315" s="125">
        <v>2373.1999999999998</v>
      </c>
      <c r="W315" s="102">
        <v>2399.4</v>
      </c>
      <c r="X315" s="102">
        <v>2425.6</v>
      </c>
      <c r="Y315" s="102">
        <v>2451.8000000000002</v>
      </c>
      <c r="Z315" s="102">
        <v>2478</v>
      </c>
      <c r="AA315" s="102">
        <v>2527</v>
      </c>
      <c r="AB315" s="102">
        <v>2576</v>
      </c>
      <c r="AC315" s="102">
        <v>2625</v>
      </c>
      <c r="AD315" s="102">
        <v>2674</v>
      </c>
      <c r="AE315" s="102">
        <v>2723</v>
      </c>
      <c r="AF315" s="102"/>
      <c r="AG315" s="206" t="s">
        <v>98</v>
      </c>
      <c r="AH315" s="180" t="s">
        <v>221</v>
      </c>
      <c r="AI315" s="147"/>
      <c r="AJ315" s="218"/>
      <c r="AK315" s="219"/>
      <c r="AL315" s="215"/>
    </row>
    <row r="316" spans="1:38" ht="11.1" customHeight="1">
      <c r="B316" s="206" t="s">
        <v>98</v>
      </c>
      <c r="C316" s="180" t="s">
        <v>216</v>
      </c>
      <c r="D316" s="147"/>
      <c r="E316" s="147"/>
      <c r="F316" s="152"/>
      <c r="G316" s="150">
        <v>41797445</v>
      </c>
      <c r="H316" s="150">
        <v>42457975</v>
      </c>
      <c r="I316" s="125">
        <v>43077126</v>
      </c>
      <c r="J316" s="125">
        <v>43665843</v>
      </c>
      <c r="K316" s="125">
        <v>44235735</v>
      </c>
      <c r="L316" s="125">
        <v>44830961</v>
      </c>
      <c r="M316" s="125">
        <v>45498173</v>
      </c>
      <c r="N316" s="125">
        <v>46156796</v>
      </c>
      <c r="O316" s="125">
        <v>46811712</v>
      </c>
      <c r="P316" s="125">
        <v>47419905</v>
      </c>
      <c r="Q316" s="125">
        <v>48015251</v>
      </c>
      <c r="R316" s="125">
        <v>48637789</v>
      </c>
      <c r="S316" s="125">
        <v>49260791</v>
      </c>
      <c r="T316" s="125">
        <v>49837731</v>
      </c>
      <c r="U316" s="102">
        <v>50382081</v>
      </c>
      <c r="V316" s="125">
        <v>51102005</v>
      </c>
      <c r="W316" s="125">
        <v>51713048</v>
      </c>
      <c r="X316" s="125">
        <v>52324877</v>
      </c>
      <c r="Y316" s="125">
        <v>52877802</v>
      </c>
      <c r="Z316" s="125">
        <v>53362801</v>
      </c>
      <c r="AA316" s="125">
        <v>53783435</v>
      </c>
      <c r="AB316" s="125">
        <v>54171475</v>
      </c>
      <c r="AC316" s="125">
        <v>54166316</v>
      </c>
      <c r="AD316" s="125">
        <v>54514555</v>
      </c>
      <c r="AE316" s="125">
        <v>54921464</v>
      </c>
      <c r="AF316" s="125">
        <v>55364143</v>
      </c>
      <c r="AG316" s="206" t="s">
        <v>98</v>
      </c>
      <c r="AH316" s="180" t="s">
        <v>216</v>
      </c>
      <c r="AI316" s="187"/>
      <c r="AJ316" s="216"/>
      <c r="AK316" s="217"/>
      <c r="AL316" s="214"/>
    </row>
    <row r="317" spans="1:38" ht="11.1" customHeight="1">
      <c r="B317" s="206" t="s">
        <v>98</v>
      </c>
      <c r="C317" s="180" t="s">
        <v>217</v>
      </c>
      <c r="D317" s="147"/>
      <c r="E317" s="147"/>
      <c r="F317" s="152"/>
      <c r="G317" s="150">
        <v>9389660</v>
      </c>
      <c r="H317" s="150">
        <v>9759605.8000000007</v>
      </c>
      <c r="I317" s="125">
        <v>10129551.6</v>
      </c>
      <c r="J317" s="125">
        <v>10499497.4</v>
      </c>
      <c r="K317" s="125">
        <v>10869443.199999999</v>
      </c>
      <c r="L317" s="125">
        <v>11239389</v>
      </c>
      <c r="M317" s="125">
        <v>11573774.800000001</v>
      </c>
      <c r="N317" s="125">
        <v>11908160.6</v>
      </c>
      <c r="O317" s="125">
        <v>12242546.4</v>
      </c>
      <c r="P317" s="125">
        <v>12576932.199999999</v>
      </c>
      <c r="Q317" s="125">
        <v>12911318</v>
      </c>
      <c r="R317" s="125">
        <v>13220471</v>
      </c>
      <c r="S317" s="125">
        <v>13529624</v>
      </c>
      <c r="T317" s="125">
        <v>13838777</v>
      </c>
      <c r="U317" s="102">
        <v>14147930</v>
      </c>
      <c r="V317" s="125">
        <v>14457083</v>
      </c>
      <c r="W317" s="125">
        <v>14922567.800000001</v>
      </c>
      <c r="X317" s="125">
        <v>15388052.6</v>
      </c>
      <c r="Y317" s="125">
        <v>15853537.4</v>
      </c>
      <c r="Z317" s="125">
        <v>16319022.199999999</v>
      </c>
      <c r="AA317" s="125">
        <v>16784507</v>
      </c>
      <c r="AB317" s="125">
        <v>17111190</v>
      </c>
      <c r="AC317" s="125">
        <v>17437873</v>
      </c>
      <c r="AD317" s="125">
        <v>17764556</v>
      </c>
      <c r="AE317" s="125">
        <v>18091239</v>
      </c>
      <c r="AF317" s="125">
        <v>18417922</v>
      </c>
      <c r="AG317" s="206" t="s">
        <v>98</v>
      </c>
      <c r="AH317" s="180" t="s">
        <v>217</v>
      </c>
      <c r="AI317" s="187"/>
      <c r="AJ317" s="216"/>
      <c r="AK317" s="217"/>
      <c r="AL317" s="214"/>
    </row>
    <row r="318" spans="1:38" s="127" customFormat="1" ht="11.1" customHeight="1">
      <c r="A318" s="1"/>
      <c r="B318" s="191" t="s">
        <v>98</v>
      </c>
      <c r="C318" s="181" t="s">
        <v>218</v>
      </c>
      <c r="D318" s="182"/>
      <c r="E318" s="182"/>
      <c r="F318" s="173"/>
      <c r="G318" s="130">
        <f>G316-G317</f>
        <v>32407785</v>
      </c>
      <c r="H318" s="130">
        <f t="shared" ref="H318:AF318" si="220">H316-H317</f>
        <v>32698369.199999999</v>
      </c>
      <c r="I318" s="130">
        <f t="shared" si="220"/>
        <v>32947574.399999999</v>
      </c>
      <c r="J318" s="130">
        <f t="shared" si="220"/>
        <v>33166345.600000001</v>
      </c>
      <c r="K318" s="130">
        <f t="shared" si="220"/>
        <v>33366291.800000001</v>
      </c>
      <c r="L318" s="130">
        <f t="shared" si="220"/>
        <v>33591572</v>
      </c>
      <c r="M318" s="130">
        <f t="shared" si="220"/>
        <v>33924398.200000003</v>
      </c>
      <c r="N318" s="130">
        <f t="shared" si="220"/>
        <v>34248635.399999999</v>
      </c>
      <c r="O318" s="130">
        <f t="shared" si="220"/>
        <v>34569165.600000001</v>
      </c>
      <c r="P318" s="130">
        <f t="shared" si="220"/>
        <v>34842972.799999997</v>
      </c>
      <c r="Q318" s="130">
        <f t="shared" si="220"/>
        <v>35103933</v>
      </c>
      <c r="R318" s="130">
        <f t="shared" si="220"/>
        <v>35417318</v>
      </c>
      <c r="S318" s="130">
        <f t="shared" si="220"/>
        <v>35731167</v>
      </c>
      <c r="T318" s="130">
        <f t="shared" si="220"/>
        <v>35998954</v>
      </c>
      <c r="U318" s="130">
        <f t="shared" si="220"/>
        <v>36234151</v>
      </c>
      <c r="V318" s="130">
        <f t="shared" si="220"/>
        <v>36644922</v>
      </c>
      <c r="W318" s="130">
        <f t="shared" si="220"/>
        <v>36790480.200000003</v>
      </c>
      <c r="X318" s="130">
        <f t="shared" si="220"/>
        <v>36936824.399999999</v>
      </c>
      <c r="Y318" s="130">
        <f t="shared" si="220"/>
        <v>37024264.600000001</v>
      </c>
      <c r="Z318" s="130">
        <f t="shared" si="220"/>
        <v>37043778.799999997</v>
      </c>
      <c r="AA318" s="130">
        <f t="shared" si="220"/>
        <v>36998928</v>
      </c>
      <c r="AB318" s="130">
        <f t="shared" si="220"/>
        <v>37060285</v>
      </c>
      <c r="AC318" s="130">
        <f t="shared" si="220"/>
        <v>36728443</v>
      </c>
      <c r="AD318" s="130">
        <f t="shared" si="220"/>
        <v>36749999</v>
      </c>
      <c r="AE318" s="130">
        <f t="shared" si="220"/>
        <v>36830225</v>
      </c>
      <c r="AF318" s="130">
        <f t="shared" si="220"/>
        <v>36946221</v>
      </c>
      <c r="AG318" s="191" t="s">
        <v>98</v>
      </c>
      <c r="AH318" s="181" t="s">
        <v>218</v>
      </c>
      <c r="AI318" s="182"/>
      <c r="AJ318" s="143"/>
      <c r="AK318" s="195"/>
      <c r="AL318" s="143"/>
    </row>
    <row r="319" spans="1:38" s="127" customFormat="1" ht="11.1" customHeight="1">
      <c r="A319" s="1"/>
      <c r="B319" s="191" t="s">
        <v>98</v>
      </c>
      <c r="C319" s="181" t="s">
        <v>219</v>
      </c>
      <c r="D319" s="182"/>
      <c r="E319" s="182"/>
      <c r="F319" s="173"/>
      <c r="G319" s="130">
        <f>G318/1000*G315+G317*G323/100</f>
        <v>46082606.579000004</v>
      </c>
      <c r="H319" s="130">
        <f t="shared" ref="H319:AE319" si="221">H318/1000*H315+H317*H323/100</f>
        <v>50586360.080760002</v>
      </c>
      <c r="I319" s="130">
        <f t="shared" si="221"/>
        <v>54850999.411679998</v>
      </c>
      <c r="J319" s="130">
        <f t="shared" si="221"/>
        <v>59217870.181159995</v>
      </c>
      <c r="K319" s="130">
        <f t="shared" si="221"/>
        <v>63553270.117799997</v>
      </c>
      <c r="L319" s="130">
        <f t="shared" si="221"/>
        <v>67179890.103200004</v>
      </c>
      <c r="M319" s="130">
        <f t="shared" si="221"/>
        <v>70684143.749240011</v>
      </c>
      <c r="N319" s="130">
        <f t="shared" si="221"/>
        <v>74474480.253319994</v>
      </c>
      <c r="O319" s="130">
        <f t="shared" si="221"/>
        <v>78383713.559039995</v>
      </c>
      <c r="P319" s="130">
        <f t="shared" si="221"/>
        <v>82252082.853599995</v>
      </c>
      <c r="Q319" s="130">
        <f t="shared" si="221"/>
        <v>85346291.264599979</v>
      </c>
      <c r="R319" s="130">
        <f t="shared" si="221"/>
        <v>88336627.625200003</v>
      </c>
      <c r="S319" s="130">
        <f t="shared" si="221"/>
        <v>91499773.238200009</v>
      </c>
      <c r="T319" s="130">
        <f t="shared" si="221"/>
        <v>94683239.891199991</v>
      </c>
      <c r="U319" s="130">
        <f t="shared" si="221"/>
        <v>97364399.427000001</v>
      </c>
      <c r="V319" s="130">
        <f t="shared" si="221"/>
        <v>100383044.023957</v>
      </c>
      <c r="W319" s="130">
        <f t="shared" si="221"/>
        <v>102315483.47381522</v>
      </c>
      <c r="X319" s="130">
        <f t="shared" si="221"/>
        <v>104258636.89996658</v>
      </c>
      <c r="Y319" s="130">
        <f t="shared" si="221"/>
        <v>106065243.41484001</v>
      </c>
      <c r="Z319" s="130">
        <f t="shared" si="221"/>
        <v>107707341.9228642</v>
      </c>
      <c r="AA319" s="130">
        <f t="shared" si="221"/>
        <v>110031111.72986799</v>
      </c>
      <c r="AB319" s="130">
        <f t="shared" si="221"/>
        <v>112483328.83241001</v>
      </c>
      <c r="AC319" s="130">
        <f t="shared" si="221"/>
        <v>113850035.875</v>
      </c>
      <c r="AD319" s="130">
        <f t="shared" si="221"/>
        <v>116034053.32600001</v>
      </c>
      <c r="AE319" s="130">
        <f t="shared" si="221"/>
        <v>118379941.675</v>
      </c>
      <c r="AF319" s="138"/>
      <c r="AG319" s="191" t="s">
        <v>98</v>
      </c>
      <c r="AH319" s="181" t="s">
        <v>219</v>
      </c>
      <c r="AI319" s="182"/>
      <c r="AJ319" s="143"/>
      <c r="AK319" s="195"/>
      <c r="AL319" s="143"/>
    </row>
    <row r="320" spans="1:38" s="127" customFormat="1" ht="11.1" customHeight="1">
      <c r="A320" s="1"/>
      <c r="B320" s="191" t="s">
        <v>99</v>
      </c>
      <c r="C320" s="181" t="s">
        <v>211</v>
      </c>
      <c r="D320" s="182"/>
      <c r="E320" s="182"/>
      <c r="F320" s="173"/>
      <c r="G320" s="134">
        <f>G314/G319</f>
        <v>6.2911873594432254E-3</v>
      </c>
      <c r="H320" s="134">
        <f t="shared" ref="H320:AE320" si="222">H314/H319</f>
        <v>6.5302601703822166E-3</v>
      </c>
      <c r="I320" s="134">
        <f t="shared" si="222"/>
        <v>6.6858536386469047E-3</v>
      </c>
      <c r="J320" s="134">
        <f t="shared" si="222"/>
        <v>6.8420638020329286E-3</v>
      </c>
      <c r="K320" s="134">
        <f t="shared" si="222"/>
        <v>6.9693505932741234E-3</v>
      </c>
      <c r="L320" s="134">
        <f t="shared" si="222"/>
        <v>7.6078633414682342E-3</v>
      </c>
      <c r="M320" s="134">
        <f t="shared" si="222"/>
        <v>8.120515228935931E-3</v>
      </c>
      <c r="N320" s="134">
        <f t="shared" si="222"/>
        <v>8.6222747402305514E-3</v>
      </c>
      <c r="O320" s="134">
        <f t="shared" si="222"/>
        <v>9.0727284849083639E-3</v>
      </c>
      <c r="P320" s="134">
        <f t="shared" si="222"/>
        <v>9.4840099865733385E-3</v>
      </c>
      <c r="Q320" s="134">
        <f t="shared" si="222"/>
        <v>9.6780907449062707E-3</v>
      </c>
      <c r="R320" s="134">
        <f t="shared" si="222"/>
        <v>9.839477740624606E-3</v>
      </c>
      <c r="S320" s="134">
        <f t="shared" si="222"/>
        <v>9.9984988074053212E-3</v>
      </c>
      <c r="T320" s="134">
        <f t="shared" si="222"/>
        <v>1.0163785923525853E-2</v>
      </c>
      <c r="U320" s="134">
        <f t="shared" si="222"/>
        <v>1.029595335563698E-2</v>
      </c>
      <c r="V320" s="134">
        <f t="shared" si="222"/>
        <v>1.0504461234761366E-2</v>
      </c>
      <c r="W320" s="134">
        <f t="shared" si="222"/>
        <v>1.0703861248342519E-2</v>
      </c>
      <c r="X320" s="134">
        <f t="shared" si="222"/>
        <v>1.08784399112527E-2</v>
      </c>
      <c r="Y320" s="134">
        <f t="shared" si="222"/>
        <v>1.1056908950023826E-2</v>
      </c>
      <c r="Z320" s="134">
        <f t="shared" si="222"/>
        <v>1.1244007500074744E-2</v>
      </c>
      <c r="AA320" s="134">
        <f t="shared" si="222"/>
        <v>1.1295949710545483E-2</v>
      </c>
      <c r="AB320" s="134">
        <f t="shared" si="222"/>
        <v>1.13319290420887E-2</v>
      </c>
      <c r="AC320" s="134">
        <f t="shared" si="222"/>
        <v>1.1494030235324245E-2</v>
      </c>
      <c r="AD320" s="134">
        <f t="shared" si="222"/>
        <v>1.1612443204878342E-2</v>
      </c>
      <c r="AE320" s="134">
        <f t="shared" si="222"/>
        <v>1.1680120209858178E-2</v>
      </c>
      <c r="AF320" s="134"/>
      <c r="AG320" s="191" t="s">
        <v>99</v>
      </c>
      <c r="AH320" s="181" t="s">
        <v>211</v>
      </c>
      <c r="AI320" s="182"/>
      <c r="AJ320" s="143"/>
      <c r="AK320" s="195"/>
      <c r="AL320" s="143"/>
    </row>
    <row r="321" spans="1:38" s="127" customFormat="1" ht="11.1" customHeight="1">
      <c r="A321" s="1"/>
      <c r="B321" s="191" t="s">
        <v>99</v>
      </c>
      <c r="C321" s="181" t="s">
        <v>212</v>
      </c>
      <c r="D321" s="182"/>
      <c r="E321" s="182"/>
      <c r="F321" s="173"/>
      <c r="G321" s="134">
        <f>G311/G316</f>
        <v>1.6779327061737865E-2</v>
      </c>
      <c r="H321" s="134">
        <f t="shared" ref="H321:AE321" si="223">H311/H316</f>
        <v>1.6887616519629115E-2</v>
      </c>
      <c r="I321" s="134">
        <f t="shared" si="223"/>
        <v>1.6976318243700845E-2</v>
      </c>
      <c r="J321" s="134">
        <f t="shared" si="223"/>
        <v>1.7066199775417137E-2</v>
      </c>
      <c r="K321" s="134">
        <f t="shared" si="223"/>
        <v>1.7145640283811266E-2</v>
      </c>
      <c r="L321" s="134">
        <f t="shared" si="223"/>
        <v>1.7232175772453326E-2</v>
      </c>
      <c r="M321" s="134">
        <f t="shared" si="223"/>
        <v>1.729357352436987E-2</v>
      </c>
      <c r="N321" s="134">
        <f t="shared" si="223"/>
        <v>1.7331402292308156E-2</v>
      </c>
      <c r="O321" s="134">
        <f t="shared" si="223"/>
        <v>1.7325450519733183E-2</v>
      </c>
      <c r="P321" s="134">
        <f t="shared" si="223"/>
        <v>1.7312793013819831E-2</v>
      </c>
      <c r="Q321" s="134">
        <f t="shared" si="223"/>
        <v>1.728902760499992E-2</v>
      </c>
      <c r="R321" s="134">
        <f t="shared" si="223"/>
        <v>1.7259912863226576E-2</v>
      </c>
      <c r="S321" s="134">
        <f t="shared" si="223"/>
        <v>1.7218257822940765E-2</v>
      </c>
      <c r="T321" s="134">
        <f t="shared" si="223"/>
        <v>1.7186316126631046E-2</v>
      </c>
      <c r="U321" s="134">
        <f t="shared" si="223"/>
        <v>1.7166460432628816E-2</v>
      </c>
      <c r="V321" s="134">
        <f t="shared" si="223"/>
        <v>1.7100444493322719E-2</v>
      </c>
      <c r="W321" s="134">
        <f t="shared" si="223"/>
        <v>1.7083000019646879E-2</v>
      </c>
      <c r="X321" s="134">
        <f t="shared" si="223"/>
        <v>1.7039180044321939E-2</v>
      </c>
      <c r="Y321" s="134">
        <f t="shared" si="223"/>
        <v>1.7008346905190954E-2</v>
      </c>
      <c r="Z321" s="134">
        <f t="shared" si="223"/>
        <v>1.6995453443307822E-2</v>
      </c>
      <c r="AA321" s="134">
        <f t="shared" si="223"/>
        <v>1.6961077327991417E-2</v>
      </c>
      <c r="AB321" s="134">
        <f t="shared" si="223"/>
        <v>1.6951799817154691E-2</v>
      </c>
      <c r="AC321" s="134">
        <f t="shared" si="223"/>
        <v>1.7104043036635534E-2</v>
      </c>
      <c r="AD321" s="134">
        <f t="shared" si="223"/>
        <v>1.7217273441927573E-2</v>
      </c>
      <c r="AE321" s="134">
        <f t="shared" si="223"/>
        <v>1.7268749427364137E-2</v>
      </c>
      <c r="AF321" s="134"/>
      <c r="AG321" s="191" t="s">
        <v>99</v>
      </c>
      <c r="AH321" s="181" t="s">
        <v>212</v>
      </c>
      <c r="AI321" s="182"/>
      <c r="AJ321" s="143"/>
      <c r="AK321" s="195"/>
      <c r="AL321" s="143"/>
    </row>
    <row r="322" spans="1:38" s="127" customFormat="1" ht="11.1" customHeight="1">
      <c r="A322" s="1"/>
      <c r="B322" s="191" t="s">
        <v>99</v>
      </c>
      <c r="C322" s="181" t="s">
        <v>213</v>
      </c>
      <c r="D322" s="182"/>
      <c r="E322" s="182"/>
      <c r="F322" s="173"/>
      <c r="G322" s="134">
        <f>(G320+G321)/2</f>
        <v>1.1535257210590545E-2</v>
      </c>
      <c r="H322" s="134">
        <f t="shared" ref="H322:AE322" si="224">(H320+H321)/2</f>
        <v>1.1708938345005665E-2</v>
      </c>
      <c r="I322" s="134">
        <f t="shared" si="224"/>
        <v>1.1831085941173875E-2</v>
      </c>
      <c r="J322" s="134">
        <f t="shared" si="224"/>
        <v>1.1954131788725033E-2</v>
      </c>
      <c r="K322" s="134">
        <f t="shared" si="224"/>
        <v>1.2057495438542695E-2</v>
      </c>
      <c r="L322" s="134">
        <f t="shared" si="224"/>
        <v>1.242001955696078E-2</v>
      </c>
      <c r="M322" s="134">
        <f t="shared" si="224"/>
        <v>1.2707044376652901E-2</v>
      </c>
      <c r="N322" s="134">
        <f t="shared" si="224"/>
        <v>1.2976838516269355E-2</v>
      </c>
      <c r="O322" s="134">
        <f t="shared" si="224"/>
        <v>1.3199089502320772E-2</v>
      </c>
      <c r="P322" s="134">
        <f t="shared" si="224"/>
        <v>1.3398401500196585E-2</v>
      </c>
      <c r="Q322" s="134">
        <f t="shared" si="224"/>
        <v>1.3483559174953096E-2</v>
      </c>
      <c r="R322" s="134">
        <f t="shared" si="224"/>
        <v>1.3549695301925591E-2</v>
      </c>
      <c r="S322" s="134">
        <f t="shared" si="224"/>
        <v>1.3608378315173043E-2</v>
      </c>
      <c r="T322" s="134">
        <f t="shared" si="224"/>
        <v>1.367505102507845E-2</v>
      </c>
      <c r="U322" s="134">
        <f t="shared" si="224"/>
        <v>1.3731206894132899E-2</v>
      </c>
      <c r="V322" s="134">
        <f t="shared" si="224"/>
        <v>1.3802452864042043E-2</v>
      </c>
      <c r="W322" s="134">
        <f t="shared" si="224"/>
        <v>1.3893430633994699E-2</v>
      </c>
      <c r="X322" s="134">
        <f t="shared" si="224"/>
        <v>1.3958809977787319E-2</v>
      </c>
      <c r="Y322" s="134">
        <f t="shared" si="224"/>
        <v>1.4032627927607389E-2</v>
      </c>
      <c r="Z322" s="134">
        <f t="shared" si="224"/>
        <v>1.4119730471691284E-2</v>
      </c>
      <c r="AA322" s="134">
        <f t="shared" si="224"/>
        <v>1.412851351926845E-2</v>
      </c>
      <c r="AB322" s="134">
        <f t="shared" si="224"/>
        <v>1.4141864429621696E-2</v>
      </c>
      <c r="AC322" s="134">
        <f t="shared" si="224"/>
        <v>1.429903663597989E-2</v>
      </c>
      <c r="AD322" s="134">
        <f t="shared" si="224"/>
        <v>1.4414858323402956E-2</v>
      </c>
      <c r="AE322" s="134">
        <f t="shared" si="224"/>
        <v>1.4474434818611158E-2</v>
      </c>
      <c r="AF322" s="134"/>
      <c r="AG322" s="191" t="s">
        <v>99</v>
      </c>
      <c r="AH322" s="181" t="s">
        <v>213</v>
      </c>
      <c r="AI322" s="182"/>
      <c r="AJ322" s="143"/>
      <c r="AK322" s="195"/>
      <c r="AL322" s="143"/>
    </row>
    <row r="323" spans="1:38" s="127" customFormat="1" ht="11.1" customHeight="1">
      <c r="A323" s="1"/>
      <c r="B323" s="206" t="s">
        <v>98</v>
      </c>
      <c r="C323" s="180" t="s">
        <v>214</v>
      </c>
      <c r="D323" s="147"/>
      <c r="E323" s="147"/>
      <c r="F323" s="152"/>
      <c r="G323" s="151">
        <v>63.7</v>
      </c>
      <c r="H323" s="151">
        <v>68.099999999999994</v>
      </c>
      <c r="I323" s="128">
        <v>69.8</v>
      </c>
      <c r="J323" s="128">
        <v>72.3</v>
      </c>
      <c r="K323" s="128">
        <v>74.2</v>
      </c>
      <c r="L323" s="128">
        <v>77.2</v>
      </c>
      <c r="M323" s="128">
        <v>77.2</v>
      </c>
      <c r="N323" s="128">
        <v>79.3</v>
      </c>
      <c r="O323" s="128">
        <v>81.900000000000006</v>
      </c>
      <c r="P323" s="128">
        <v>84.4</v>
      </c>
      <c r="Q323" s="128">
        <v>86.2</v>
      </c>
      <c r="R323" s="128">
        <v>86.2</v>
      </c>
      <c r="S323" s="128">
        <v>87.2</v>
      </c>
      <c r="T323" s="128">
        <v>88.8</v>
      </c>
      <c r="U323" s="129">
        <v>87.1</v>
      </c>
      <c r="V323" s="220">
        <v>92.807900000000018</v>
      </c>
      <c r="W323" s="129">
        <v>94.088400000000007</v>
      </c>
      <c r="X323" s="129">
        <v>95.29910000000001</v>
      </c>
      <c r="Y323" s="129">
        <v>96.44</v>
      </c>
      <c r="Z323" s="129">
        <v>97.511099999999999</v>
      </c>
      <c r="AA323" s="129">
        <v>98.512400000000014</v>
      </c>
      <c r="AB323" s="129">
        <v>99.443900000000014</v>
      </c>
      <c r="AC323" s="129">
        <v>100</v>
      </c>
      <c r="AD323" s="129">
        <v>100</v>
      </c>
      <c r="AE323" s="129">
        <v>100</v>
      </c>
      <c r="AF323" s="129"/>
      <c r="AG323" s="206" t="s">
        <v>98</v>
      </c>
      <c r="AH323" s="180" t="s">
        <v>214</v>
      </c>
      <c r="AI323" s="187"/>
      <c r="AJ323" s="216"/>
      <c r="AK323" s="194" t="s">
        <v>222</v>
      </c>
      <c r="AL323" s="214"/>
    </row>
    <row r="324" spans="1:38" ht="11.1" customHeight="1">
      <c r="B324" s="206" t="s">
        <v>98</v>
      </c>
      <c r="C324" s="180" t="s">
        <v>215</v>
      </c>
      <c r="D324" s="147"/>
      <c r="E324" s="147"/>
      <c r="F324" s="152"/>
      <c r="G324" s="211">
        <v>98.2</v>
      </c>
      <c r="H324" s="192">
        <v>98.9</v>
      </c>
      <c r="I324" s="129">
        <v>98.1</v>
      </c>
      <c r="J324" s="129">
        <v>98</v>
      </c>
      <c r="K324" s="128">
        <v>97.9</v>
      </c>
      <c r="L324" s="128">
        <v>97.8</v>
      </c>
      <c r="M324" s="128">
        <v>98.4</v>
      </c>
      <c r="N324" s="128">
        <v>98.7</v>
      </c>
      <c r="O324" s="128">
        <v>98.1</v>
      </c>
      <c r="P324" s="128">
        <v>98.4</v>
      </c>
      <c r="Q324" s="128">
        <v>98</v>
      </c>
      <c r="R324" s="128">
        <v>98.4</v>
      </c>
      <c r="S324" s="128">
        <v>98.4</v>
      </c>
      <c r="T324" s="128">
        <v>98.9</v>
      </c>
      <c r="U324" s="129">
        <v>98.4</v>
      </c>
      <c r="V324" s="128">
        <v>98.738399999999999</v>
      </c>
      <c r="W324" s="129">
        <v>98.849600000000009</v>
      </c>
      <c r="X324" s="129">
        <v>98.970800000000011</v>
      </c>
      <c r="Y324" s="129">
        <v>99.102000000000004</v>
      </c>
      <c r="Z324" s="129">
        <v>99.243200000000002</v>
      </c>
      <c r="AA324" s="129">
        <v>99.394400000000005</v>
      </c>
      <c r="AB324" s="129">
        <v>99.555599999999998</v>
      </c>
      <c r="AC324" s="129">
        <v>99.726800000000011</v>
      </c>
      <c r="AD324" s="129">
        <v>99.908000000000001</v>
      </c>
      <c r="AE324" s="129">
        <v>100</v>
      </c>
      <c r="AF324" s="102"/>
      <c r="AG324" s="206" t="s">
        <v>98</v>
      </c>
      <c r="AH324" s="180" t="s">
        <v>215</v>
      </c>
      <c r="AI324" s="147"/>
      <c r="AJ324" s="218"/>
      <c r="AK324" s="194" t="s">
        <v>222</v>
      </c>
      <c r="AL324" s="215"/>
    </row>
    <row r="325" spans="1:38" ht="11.1" customHeight="1"/>
    <row r="326" spans="1:38" ht="11.1" customHeight="1"/>
    <row r="327" spans="1:38" ht="11.1" customHeight="1"/>
    <row r="328" spans="1:38" ht="11.1" customHeight="1"/>
  </sheetData>
  <phoneticPr fontId="9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CO2換算ガス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2017-07-14T12:21:43Z</cp:lastPrinted>
  <dcterms:created xsi:type="dcterms:W3CDTF">2017-04-17T00:43:02Z</dcterms:created>
  <dcterms:modified xsi:type="dcterms:W3CDTF">2017-10-16T06:28:17Z</dcterms:modified>
</cp:coreProperties>
</file>